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<sst xmlns="http://schemas.openxmlformats.org/spreadsheetml/2006/main" count="20" uniqueCount="19">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</sst>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Sheet1!$A$2:$A$1109</c:f>
            </c:strRef>
          </c:cat>
          <c:val>
            <c:numRef>
              <c:f>Sheet1!$B$2:$B$1109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Sheet1!$A$2:$A$1109</c:f>
            </c:strRef>
          </c:cat>
          <c:val>
            <c:numRef>
              <c:f>Sheet1!$C$2:$C$1109</c:f>
              <c:numCache/>
            </c:numRef>
          </c:val>
          <c:smooth val="0"/>
        </c:ser>
        <c:axId val="2011493887"/>
        <c:axId val="1016627200"/>
      </c:lineChart>
      <c:catAx>
        <c:axId val="201149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627200"/>
      </c:catAx>
      <c:valAx>
        <c:axId val="101662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49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Only Prediction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Sheet1!$B$1008:$B$1109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Sheet1!$C$1008:$C$1109</c:f>
              <c:numCache/>
            </c:numRef>
          </c:val>
          <c:smooth val="0"/>
        </c:ser>
        <c:axId val="2115499224"/>
        <c:axId val="1685119088"/>
      </c:lineChart>
      <c:catAx>
        <c:axId val="211549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119088"/>
      </c:catAx>
      <c:valAx>
        <c:axId val="168511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499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Only Prediction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Sheet1!$B$1008:$B$1109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Sheet1!$C$1008:$C$1109</c:f>
              <c:numCache/>
            </c:numRef>
          </c:val>
          <c:smooth val="0"/>
        </c:ser>
        <c:axId val="1556302289"/>
        <c:axId val="1786464824"/>
      </c:lineChart>
      <c:catAx>
        <c:axId val="1556302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64824"/>
      </c:catAx>
      <c:valAx>
        <c:axId val="178646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302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Only Prediction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Sheet1!$B$1008:$B$1109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Sheet1!$A$1008:$A$1109</c:f>
            </c:strRef>
          </c:cat>
          <c:val>
            <c:numRef>
              <c:f>Sheet1!$C$1008:$C$1109</c:f>
              <c:numCache/>
            </c:numRef>
          </c:val>
          <c:smooth val="0"/>
        </c:ser>
        <c:axId val="1973350918"/>
        <c:axId val="1234694342"/>
      </c:lineChart>
      <c:catAx>
        <c:axId val="197335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694342"/>
      </c:catAx>
      <c:valAx>
        <c:axId val="123469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50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Sheet1!$C$1080:$C$1109</c:f>
              <c:numCache/>
            </c:numRef>
          </c:val>
          <c:smooth val="0"/>
        </c:ser>
        <c:axId val="1036785610"/>
        <c:axId val="1839233775"/>
      </c:lineChart>
      <c:catAx>
        <c:axId val="1036785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233775"/>
      </c:catAx>
      <c:valAx>
        <c:axId val="183923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785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Sheet1!$C$1080:$C$1109</c:f>
              <c:numCache/>
            </c:numRef>
          </c:val>
          <c:smooth val="0"/>
        </c:ser>
        <c:axId val="2112942445"/>
        <c:axId val="1639493701"/>
      </c:lineChart>
      <c:catAx>
        <c:axId val="211294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93701"/>
      </c:catAx>
      <c:valAx>
        <c:axId val="1639493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942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409575</xdr:colOff>
      <xdr:row>660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409575</xdr:colOff>
      <xdr:row>498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790575</xdr:colOff>
      <xdr:row>22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85725</xdr:colOff>
      <xdr:row>1086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685800</xdr:colOff>
      <xdr:row>41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IFERROR(__xludf.DUMMYFUNCTION("GOOGLEFINANCE(""TSLA"",""price"",DATE(2020,1,2),DATE(2024,4,15))"),"Date")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IFERROR(__xludf.DUMMYFUNCTION("""COMPUTED_VALUE"""),43832.66666666667)</f>
        <v>43832.66667</v>
      </c>
      <c r="B2" s="2">
        <f>IFERROR(__xludf.DUMMYFUNCTION("""COMPUTED_VALUE"""),28.68)</f>
        <v>28.68</v>
      </c>
      <c r="C2" s="3">
        <v>29.951291313974</v>
      </c>
    </row>
    <row r="3">
      <c r="A3" s="1">
        <f>IFERROR(__xludf.DUMMYFUNCTION("""COMPUTED_VALUE"""),43833.66666666667)</f>
        <v>43833.66667</v>
      </c>
      <c r="B3" s="2">
        <f>IFERROR(__xludf.DUMMYFUNCTION("""COMPUTED_VALUE"""),29.53)</f>
        <v>29.53</v>
      </c>
      <c r="C3" s="3">
        <v>30.7570919031594</v>
      </c>
    </row>
    <row r="4">
      <c r="A4" s="1">
        <f>IFERROR(__xludf.DUMMYFUNCTION("""COMPUTED_VALUE"""),43836.66666666667)</f>
        <v>43836.66667</v>
      </c>
      <c r="B4" s="2">
        <f>IFERROR(__xludf.DUMMYFUNCTION("""COMPUTED_VALUE"""),30.1)</f>
        <v>30.1</v>
      </c>
      <c r="C4" s="3">
        <v>35.9851748317424</v>
      </c>
    </row>
    <row r="5">
      <c r="A5" s="1">
        <f>IFERROR(__xludf.DUMMYFUNCTION("""COMPUTED_VALUE"""),43837.66666666667)</f>
        <v>43837.66667</v>
      </c>
      <c r="B5" s="2">
        <f>IFERROR(__xludf.DUMMYFUNCTION("""COMPUTED_VALUE"""),31.27)</f>
        <v>31.27</v>
      </c>
      <c r="C5" s="3">
        <v>36.0595096239901</v>
      </c>
    </row>
    <row r="6">
      <c r="A6" s="1">
        <f>IFERROR(__xludf.DUMMYFUNCTION("""COMPUTED_VALUE"""),43838.66666666667)</f>
        <v>43838.66667</v>
      </c>
      <c r="B6" s="2">
        <f>IFERROR(__xludf.DUMMYFUNCTION("""COMPUTED_VALUE"""),32.81)</f>
        <v>32.81</v>
      </c>
      <c r="C6" s="3">
        <v>37.0111471817961</v>
      </c>
    </row>
    <row r="7">
      <c r="A7" s="1">
        <f>IFERROR(__xludf.DUMMYFUNCTION("""COMPUTED_VALUE"""),43839.66666666667)</f>
        <v>43839.66667</v>
      </c>
      <c r="B7" s="2">
        <f>IFERROR(__xludf.DUMMYFUNCTION("""COMPUTED_VALUE"""),32.09)</f>
        <v>32.09</v>
      </c>
      <c r="C7" s="3">
        <v>36.6267770361254</v>
      </c>
    </row>
    <row r="8">
      <c r="A8" s="1">
        <f>IFERROR(__xludf.DUMMYFUNCTION("""COMPUTED_VALUE"""),43840.66666666667)</f>
        <v>43840.66667</v>
      </c>
      <c r="B8" s="2">
        <f>IFERROR(__xludf.DUMMYFUNCTION("""COMPUTED_VALUE"""),31.88)</f>
        <v>31.88</v>
      </c>
      <c r="C8" s="3">
        <v>36.5169938825386</v>
      </c>
    </row>
    <row r="9">
      <c r="A9" s="1">
        <f>IFERROR(__xludf.DUMMYFUNCTION("""COMPUTED_VALUE"""),43843.66666666667)</f>
        <v>43843.66667</v>
      </c>
      <c r="B9" s="2">
        <f>IFERROR(__xludf.DUMMYFUNCTION("""COMPUTED_VALUE"""),34.99)</f>
        <v>34.99</v>
      </c>
      <c r="C9" s="3">
        <v>38.6621983098274</v>
      </c>
    </row>
    <row r="10">
      <c r="A10" s="1">
        <f>IFERROR(__xludf.DUMMYFUNCTION("""COMPUTED_VALUE"""),43844.66666666667)</f>
        <v>43844.66667</v>
      </c>
      <c r="B10" s="2">
        <f>IFERROR(__xludf.DUMMYFUNCTION("""COMPUTED_VALUE"""),35.86)</f>
        <v>35.86</v>
      </c>
      <c r="C10" s="3">
        <v>37.6872290255887</v>
      </c>
    </row>
    <row r="11">
      <c r="A11" s="1">
        <f>IFERROR(__xludf.DUMMYFUNCTION("""COMPUTED_VALUE"""),43845.66666666667)</f>
        <v>43845.66667</v>
      </c>
      <c r="B11" s="2">
        <f>IFERROR(__xludf.DUMMYFUNCTION("""COMPUTED_VALUE"""),34.57)</f>
        <v>34.57</v>
      </c>
      <c r="C11" s="3">
        <v>37.6250511884601</v>
      </c>
    </row>
    <row r="12">
      <c r="A12" s="1">
        <f>IFERROR(__xludf.DUMMYFUNCTION("""COMPUTED_VALUE"""),43846.66666666667)</f>
        <v>43846.66667</v>
      </c>
      <c r="B12" s="2">
        <f>IFERROR(__xludf.DUMMYFUNCTION("""COMPUTED_VALUE"""),34.23)</f>
        <v>34.23</v>
      </c>
      <c r="C12" s="3">
        <v>36.2892290884756</v>
      </c>
    </row>
    <row r="13">
      <c r="A13" s="1">
        <f>IFERROR(__xludf.DUMMYFUNCTION("""COMPUTED_VALUE"""),43847.66666666667)</f>
        <v>43847.66667</v>
      </c>
      <c r="B13" s="2">
        <f>IFERROR(__xludf.DUMMYFUNCTION("""COMPUTED_VALUE"""),34.03)</f>
        <v>34.03</v>
      </c>
      <c r="C13" s="3">
        <v>35.3155633094706</v>
      </c>
    </row>
    <row r="14">
      <c r="A14" s="1">
        <f>IFERROR(__xludf.DUMMYFUNCTION("""COMPUTED_VALUE"""),43851.66666666667)</f>
        <v>43851.66667</v>
      </c>
      <c r="B14" s="2">
        <f>IFERROR(__xludf.DUMMYFUNCTION("""COMPUTED_VALUE"""),36.48)</f>
        <v>36.48</v>
      </c>
      <c r="C14" s="3">
        <v>34.3141331699748</v>
      </c>
    </row>
    <row r="15">
      <c r="A15" s="1">
        <f>IFERROR(__xludf.DUMMYFUNCTION("""COMPUTED_VALUE"""),43852.66666666667)</f>
        <v>43852.66667</v>
      </c>
      <c r="B15" s="2">
        <f>IFERROR(__xludf.DUMMYFUNCTION("""COMPUTED_VALUE"""),37.97)</f>
        <v>37.97</v>
      </c>
      <c r="C15" s="3">
        <v>34.100296698607</v>
      </c>
    </row>
    <row r="16">
      <c r="A16" s="1">
        <f>IFERROR(__xludf.DUMMYFUNCTION("""COMPUTED_VALUE"""),43853.66666666667)</f>
        <v>43853.66667</v>
      </c>
      <c r="B16" s="2">
        <f>IFERROR(__xludf.DUMMYFUNCTION("""COMPUTED_VALUE"""),38.15)</f>
        <v>38.15</v>
      </c>
      <c r="C16" s="3">
        <v>32.782460030715</v>
      </c>
    </row>
    <row r="17">
      <c r="A17" s="1">
        <f>IFERROR(__xludf.DUMMYFUNCTION("""COMPUTED_VALUE"""),43854.66666666667)</f>
        <v>43854.66667</v>
      </c>
      <c r="B17" s="2">
        <f>IFERROR(__xludf.DUMMYFUNCTION("""COMPUTED_VALUE"""),37.65)</f>
        <v>37.65</v>
      </c>
      <c r="C17" s="3">
        <v>31.9948539823882</v>
      </c>
    </row>
    <row r="18">
      <c r="A18" s="1">
        <f>IFERROR(__xludf.DUMMYFUNCTION("""COMPUTED_VALUE"""),43857.66666666667)</f>
        <v>43857.66667</v>
      </c>
      <c r="B18" s="2">
        <f>IFERROR(__xludf.DUMMYFUNCTION("""COMPUTED_VALUE"""),37.2)</f>
        <v>37.2</v>
      </c>
      <c r="C18" s="3">
        <v>33.7676371338584</v>
      </c>
    </row>
    <row r="19">
      <c r="A19" s="1">
        <f>IFERROR(__xludf.DUMMYFUNCTION("""COMPUTED_VALUE"""),43858.66666666667)</f>
        <v>43858.66667</v>
      </c>
      <c r="B19" s="2">
        <f>IFERROR(__xludf.DUMMYFUNCTION("""COMPUTED_VALUE"""),37.79)</f>
        <v>37.79</v>
      </c>
      <c r="C19" s="3">
        <v>33.2257416157565</v>
      </c>
    </row>
    <row r="20">
      <c r="A20" s="1">
        <f>IFERROR(__xludf.DUMMYFUNCTION("""COMPUTED_VALUE"""),43859.66666666667)</f>
        <v>43859.66667</v>
      </c>
      <c r="B20" s="2">
        <f>IFERROR(__xludf.DUMMYFUNCTION("""COMPUTED_VALUE"""),38.73)</f>
        <v>38.73</v>
      </c>
      <c r="C20" s="3">
        <v>33.857334215574</v>
      </c>
    </row>
    <row r="21">
      <c r="A21" s="1">
        <f>IFERROR(__xludf.DUMMYFUNCTION("""COMPUTED_VALUE"""),43860.66666666667)</f>
        <v>43860.66667</v>
      </c>
      <c r="B21" s="2">
        <f>IFERROR(__xludf.DUMMYFUNCTION("""COMPUTED_VALUE"""),42.72)</f>
        <v>42.72</v>
      </c>
      <c r="C21" s="3">
        <v>33.4538848000885</v>
      </c>
    </row>
    <row r="22">
      <c r="A22" s="1">
        <f>IFERROR(__xludf.DUMMYFUNCTION("""COMPUTED_VALUE"""),43861.66666666667)</f>
        <v>43861.66667</v>
      </c>
      <c r="B22" s="2">
        <f>IFERROR(__xludf.DUMMYFUNCTION("""COMPUTED_VALUE"""),43.37)</f>
        <v>43.37</v>
      </c>
      <c r="C22" s="3">
        <v>33.6222305889989</v>
      </c>
    </row>
    <row r="23">
      <c r="A23" s="1">
        <f>IFERROR(__xludf.DUMMYFUNCTION("""COMPUTED_VALUE"""),43864.66666666667)</f>
        <v>43864.66667</v>
      </c>
      <c r="B23" s="2">
        <f>IFERROR(__xludf.DUMMYFUNCTION("""COMPUTED_VALUE"""),52.0)</f>
        <v>52</v>
      </c>
      <c r="C23" s="3">
        <v>38.222152033878</v>
      </c>
    </row>
    <row r="24">
      <c r="A24" s="1">
        <f>IFERROR(__xludf.DUMMYFUNCTION("""COMPUTED_VALUE"""),43865.66666666667)</f>
        <v>43865.66667</v>
      </c>
      <c r="B24" s="2">
        <f>IFERROR(__xludf.DUMMYFUNCTION("""COMPUTED_VALUE"""),59.14)</f>
        <v>59.14</v>
      </c>
      <c r="C24" s="3">
        <v>38.5124786784907</v>
      </c>
    </row>
    <row r="25">
      <c r="A25" s="1">
        <f>IFERROR(__xludf.DUMMYFUNCTION("""COMPUTED_VALUE"""),43866.66666666667)</f>
        <v>43866.66667</v>
      </c>
      <c r="B25" s="2">
        <f>IFERROR(__xludf.DUMMYFUNCTION("""COMPUTED_VALUE"""),48.98)</f>
        <v>48.98</v>
      </c>
      <c r="C25" s="3">
        <v>39.8757374819776</v>
      </c>
    </row>
    <row r="26">
      <c r="A26" s="1">
        <f>IFERROR(__xludf.DUMMYFUNCTION("""COMPUTED_VALUE"""),43867.66666666667)</f>
        <v>43867.66667</v>
      </c>
      <c r="B26" s="2">
        <f>IFERROR(__xludf.DUMMYFUNCTION("""COMPUTED_VALUE"""),49.93)</f>
        <v>49.93</v>
      </c>
      <c r="C26" s="3">
        <v>40.079380131928</v>
      </c>
    </row>
    <row r="27">
      <c r="A27" s="1">
        <f>IFERROR(__xludf.DUMMYFUNCTION("""COMPUTED_VALUE"""),43868.66666666667)</f>
        <v>43868.66667</v>
      </c>
      <c r="B27" s="2">
        <f>IFERROR(__xludf.DUMMYFUNCTION("""COMPUTED_VALUE"""),49.87)</f>
        <v>49.87</v>
      </c>
      <c r="C27" s="3">
        <v>40.7093580840462</v>
      </c>
    </row>
    <row r="28">
      <c r="A28" s="1">
        <f>IFERROR(__xludf.DUMMYFUNCTION("""COMPUTED_VALUE"""),43871.66666666667)</f>
        <v>43871.66667</v>
      </c>
      <c r="B28" s="2">
        <f>IFERROR(__xludf.DUMMYFUNCTION("""COMPUTED_VALUE"""),51.42)</f>
        <v>51.42</v>
      </c>
      <c r="C28" s="3">
        <v>45.6709871025564</v>
      </c>
    </row>
    <row r="29">
      <c r="A29" s="1">
        <f>IFERROR(__xludf.DUMMYFUNCTION("""COMPUTED_VALUE"""),43872.66666666667)</f>
        <v>43872.66667</v>
      </c>
      <c r="B29" s="2">
        <f>IFERROR(__xludf.DUMMYFUNCTION("""COMPUTED_VALUE"""),51.63)</f>
        <v>51.63</v>
      </c>
      <c r="C29" s="3">
        <v>45.7129853576603</v>
      </c>
    </row>
    <row r="30">
      <c r="A30" s="1">
        <f>IFERROR(__xludf.DUMMYFUNCTION("""COMPUTED_VALUE"""),43873.66666666667)</f>
        <v>43873.66667</v>
      </c>
      <c r="B30" s="2">
        <f>IFERROR(__xludf.DUMMYFUNCTION("""COMPUTED_VALUE"""),51.15)</f>
        <v>51.15</v>
      </c>
      <c r="C30" s="3">
        <v>46.6415656589539</v>
      </c>
    </row>
    <row r="31">
      <c r="A31" s="1">
        <f>IFERROR(__xludf.DUMMYFUNCTION("""COMPUTED_VALUE"""),43874.66666666667)</f>
        <v>43874.66667</v>
      </c>
      <c r="B31" s="2">
        <f>IFERROR(__xludf.DUMMYFUNCTION("""COMPUTED_VALUE"""),53.6)</f>
        <v>53.6</v>
      </c>
      <c r="C31" s="3">
        <v>46.2304091471409</v>
      </c>
    </row>
    <row r="32">
      <c r="A32" s="1">
        <f>IFERROR(__xludf.DUMMYFUNCTION("""COMPUTED_VALUE"""),43875.66666666667)</f>
        <v>43875.66667</v>
      </c>
      <c r="B32" s="2">
        <f>IFERROR(__xludf.DUMMYFUNCTION("""COMPUTED_VALUE"""),53.34)</f>
        <v>53.34</v>
      </c>
      <c r="C32" s="3">
        <v>46.076474413258</v>
      </c>
    </row>
    <row r="33">
      <c r="A33" s="1">
        <f>IFERROR(__xludf.DUMMYFUNCTION("""COMPUTED_VALUE"""),43879.66666666667)</f>
        <v>43879.66667</v>
      </c>
      <c r="B33" s="2">
        <f>IFERROR(__xludf.DUMMYFUNCTION("""COMPUTED_VALUE"""),57.23)</f>
        <v>57.23</v>
      </c>
      <c r="C33" s="3">
        <v>46.6224968247076</v>
      </c>
    </row>
    <row r="34">
      <c r="A34" s="1">
        <f>IFERROR(__xludf.DUMMYFUNCTION("""COMPUTED_VALUE"""),43880.66666666667)</f>
        <v>43880.66667</v>
      </c>
      <c r="B34" s="2">
        <f>IFERROR(__xludf.DUMMYFUNCTION("""COMPUTED_VALUE"""),61.16)</f>
        <v>61.16</v>
      </c>
      <c r="C34" s="3">
        <v>46.2289097555304</v>
      </c>
    </row>
    <row r="35">
      <c r="A35" s="1">
        <f>IFERROR(__xludf.DUMMYFUNCTION("""COMPUTED_VALUE"""),43881.66666666667)</f>
        <v>43881.66667</v>
      </c>
      <c r="B35" s="2">
        <f>IFERROR(__xludf.DUMMYFUNCTION("""COMPUTED_VALUE"""),59.96)</f>
        <v>59.96</v>
      </c>
      <c r="C35" s="3">
        <v>44.4702551241201</v>
      </c>
    </row>
    <row r="36">
      <c r="A36" s="1">
        <f>IFERROR(__xludf.DUMMYFUNCTION("""COMPUTED_VALUE"""),43882.66666666667)</f>
        <v>43882.66667</v>
      </c>
      <c r="B36" s="2">
        <f>IFERROR(__xludf.DUMMYFUNCTION("""COMPUTED_VALUE"""),60.07)</f>
        <v>60.07</v>
      </c>
      <c r="C36" s="3">
        <v>42.9747064977309</v>
      </c>
    </row>
    <row r="37">
      <c r="A37" s="1">
        <f>IFERROR(__xludf.DUMMYFUNCTION("""COMPUTED_VALUE"""),43885.66666666667)</f>
        <v>43885.66667</v>
      </c>
      <c r="B37" s="2">
        <f>IFERROR(__xludf.DUMMYFUNCTION("""COMPUTED_VALUE"""),55.59)</f>
        <v>55.59</v>
      </c>
      <c r="C37" s="3">
        <v>41.0644321322965</v>
      </c>
    </row>
    <row r="38">
      <c r="A38" s="1">
        <f>IFERROR(__xludf.DUMMYFUNCTION("""COMPUTED_VALUE"""),43886.66666666667)</f>
        <v>43886.66667</v>
      </c>
      <c r="B38" s="2">
        <f>IFERROR(__xludf.DUMMYFUNCTION("""COMPUTED_VALUE"""),53.33)</f>
        <v>53.33</v>
      </c>
      <c r="C38" s="3">
        <v>38.8240533478495</v>
      </c>
    </row>
    <row r="39">
      <c r="A39" s="1">
        <f>IFERROR(__xludf.DUMMYFUNCTION("""COMPUTED_VALUE"""),43887.66666666667)</f>
        <v>43887.66667</v>
      </c>
      <c r="B39" s="2">
        <f>IFERROR(__xludf.DUMMYFUNCTION("""COMPUTED_VALUE"""),51.92)</f>
        <v>51.92</v>
      </c>
      <c r="C39" s="3">
        <v>37.562508940905</v>
      </c>
    </row>
    <row r="40">
      <c r="A40" s="1">
        <f>IFERROR(__xludf.DUMMYFUNCTION("""COMPUTED_VALUE"""),43888.66666666667)</f>
        <v>43888.66667</v>
      </c>
      <c r="B40" s="2">
        <f>IFERROR(__xludf.DUMMYFUNCTION("""COMPUTED_VALUE"""),45.27)</f>
        <v>45.27</v>
      </c>
      <c r="C40" s="3">
        <v>35.1044429169704</v>
      </c>
    </row>
    <row r="41">
      <c r="A41" s="1">
        <f>IFERROR(__xludf.DUMMYFUNCTION("""COMPUTED_VALUE"""),43889.66666666667)</f>
        <v>43889.66667</v>
      </c>
      <c r="B41" s="2">
        <f>IFERROR(__xludf.DUMMYFUNCTION("""COMPUTED_VALUE"""),44.53)</f>
        <v>44.53</v>
      </c>
      <c r="C41" s="3">
        <v>33.0947117475371</v>
      </c>
    </row>
    <row r="42">
      <c r="A42" s="1">
        <f>IFERROR(__xludf.DUMMYFUNCTION("""COMPUTED_VALUE"""),43892.66666666667)</f>
        <v>43892.66667</v>
      </c>
      <c r="B42" s="2">
        <f>IFERROR(__xludf.DUMMYFUNCTION("""COMPUTED_VALUE"""),49.57)</f>
        <v>49.57</v>
      </c>
      <c r="C42" s="3">
        <v>30.853610991842</v>
      </c>
    </row>
    <row r="43">
      <c r="A43" s="1">
        <f>IFERROR(__xludf.DUMMYFUNCTION("""COMPUTED_VALUE"""),43893.66666666667)</f>
        <v>43893.66667</v>
      </c>
      <c r="B43" s="2">
        <f>IFERROR(__xludf.DUMMYFUNCTION("""COMPUTED_VALUE"""),49.7)</f>
        <v>49.7</v>
      </c>
      <c r="C43" s="3">
        <v>28.9168017073828</v>
      </c>
    </row>
    <row r="44">
      <c r="A44" s="1">
        <f>IFERROR(__xludf.DUMMYFUNCTION("""COMPUTED_VALUE"""),43894.66666666667)</f>
        <v>43894.66667</v>
      </c>
      <c r="B44" s="2">
        <f>IFERROR(__xludf.DUMMYFUNCTION("""COMPUTED_VALUE"""),49.97)</f>
        <v>49.97</v>
      </c>
      <c r="C44" s="3">
        <v>28.1588587601711</v>
      </c>
    </row>
    <row r="45">
      <c r="A45" s="1">
        <f>IFERROR(__xludf.DUMMYFUNCTION("""COMPUTED_VALUE"""),43895.66666666667)</f>
        <v>43895.66667</v>
      </c>
      <c r="B45" s="2">
        <f>IFERROR(__xludf.DUMMYFUNCTION("""COMPUTED_VALUE"""),48.3)</f>
        <v>48.3</v>
      </c>
      <c r="C45" s="3">
        <v>26.3934551440185</v>
      </c>
    </row>
    <row r="46">
      <c r="A46" s="1">
        <f>IFERROR(__xludf.DUMMYFUNCTION("""COMPUTED_VALUE"""),43896.66666666667)</f>
        <v>43896.66667</v>
      </c>
      <c r="B46" s="2">
        <f>IFERROR(__xludf.DUMMYFUNCTION("""COMPUTED_VALUE"""),46.9)</f>
        <v>46.9</v>
      </c>
      <c r="C46" s="3">
        <v>25.2503207705133</v>
      </c>
    </row>
    <row r="47">
      <c r="A47" s="1">
        <f>IFERROR(__xludf.DUMMYFUNCTION("""COMPUTED_VALUE"""),43899.66666666667)</f>
        <v>43899.66667</v>
      </c>
      <c r="B47" s="2">
        <f>IFERROR(__xludf.DUMMYFUNCTION("""COMPUTED_VALUE"""),40.53)</f>
        <v>40.53</v>
      </c>
      <c r="C47" s="3">
        <v>26.4485977299645</v>
      </c>
    </row>
    <row r="48">
      <c r="A48" s="1">
        <f>IFERROR(__xludf.DUMMYFUNCTION("""COMPUTED_VALUE"""),43900.66666666667)</f>
        <v>43900.66667</v>
      </c>
      <c r="B48" s="2">
        <f>IFERROR(__xludf.DUMMYFUNCTION("""COMPUTED_VALUE"""),43.02)</f>
        <v>43.02</v>
      </c>
      <c r="C48" s="3">
        <v>25.8564644367086</v>
      </c>
    </row>
    <row r="49">
      <c r="A49" s="1">
        <f>IFERROR(__xludf.DUMMYFUNCTION("""COMPUTED_VALUE"""),43901.66666666667)</f>
        <v>43901.66667</v>
      </c>
      <c r="B49" s="2">
        <f>IFERROR(__xludf.DUMMYFUNCTION("""COMPUTED_VALUE"""),42.28)</f>
        <v>42.28</v>
      </c>
      <c r="C49" s="3">
        <v>26.4969138334189</v>
      </c>
    </row>
    <row r="50">
      <c r="A50" s="1">
        <f>IFERROR(__xludf.DUMMYFUNCTION("""COMPUTED_VALUE"""),43902.66666666667)</f>
        <v>43902.66667</v>
      </c>
      <c r="B50" s="2">
        <f>IFERROR(__xludf.DUMMYFUNCTION("""COMPUTED_VALUE"""),37.37)</f>
        <v>37.37</v>
      </c>
      <c r="C50" s="3">
        <v>26.1550941534954</v>
      </c>
    </row>
    <row r="51">
      <c r="A51" s="1">
        <f>IFERROR(__xludf.DUMMYFUNCTION("""COMPUTED_VALUE"""),43903.66666666667)</f>
        <v>43903.66667</v>
      </c>
      <c r="B51" s="2">
        <f>IFERROR(__xludf.DUMMYFUNCTION("""COMPUTED_VALUE"""),36.44)</f>
        <v>36.44</v>
      </c>
      <c r="C51" s="3">
        <v>26.4323408872162</v>
      </c>
    </row>
    <row r="52">
      <c r="A52" s="1">
        <f>IFERROR(__xludf.DUMMYFUNCTION("""COMPUTED_VALUE"""),43906.66666666667)</f>
        <v>43906.66667</v>
      </c>
      <c r="B52" s="2">
        <f>IFERROR(__xludf.DUMMYFUNCTION("""COMPUTED_VALUE"""),29.67)</f>
        <v>29.67</v>
      </c>
      <c r="C52" s="3">
        <v>31.604772420473</v>
      </c>
    </row>
    <row r="53">
      <c r="A53" s="1">
        <f>IFERROR(__xludf.DUMMYFUNCTION("""COMPUTED_VALUE"""),43907.66666666667)</f>
        <v>43907.66667</v>
      </c>
      <c r="B53" s="2">
        <f>IFERROR(__xludf.DUMMYFUNCTION("""COMPUTED_VALUE"""),28.68)</f>
        <v>28.68</v>
      </c>
      <c r="C53" s="3">
        <v>32.1621360809135</v>
      </c>
    </row>
    <row r="54">
      <c r="A54" s="1">
        <f>IFERROR(__xludf.DUMMYFUNCTION("""COMPUTED_VALUE"""),43908.66666666667)</f>
        <v>43908.66667</v>
      </c>
      <c r="B54" s="2">
        <f>IFERROR(__xludf.DUMMYFUNCTION("""COMPUTED_VALUE"""),24.08)</f>
        <v>24.08</v>
      </c>
      <c r="C54" s="3">
        <v>33.8313867974287</v>
      </c>
    </row>
    <row r="55">
      <c r="A55" s="1">
        <f>IFERROR(__xludf.DUMMYFUNCTION("""COMPUTED_VALUE"""),43909.66666666667)</f>
        <v>43909.66667</v>
      </c>
      <c r="B55" s="2">
        <f>IFERROR(__xludf.DUMMYFUNCTION("""COMPUTED_VALUE"""),28.51)</f>
        <v>28.51</v>
      </c>
      <c r="C55" s="3">
        <v>34.3827125814007</v>
      </c>
    </row>
    <row r="56">
      <c r="A56" s="1">
        <f>IFERROR(__xludf.DUMMYFUNCTION("""COMPUTED_VALUE"""),43910.66666666667)</f>
        <v>43910.66667</v>
      </c>
      <c r="B56" s="2">
        <f>IFERROR(__xludf.DUMMYFUNCTION("""COMPUTED_VALUE"""),28.5)</f>
        <v>28.5</v>
      </c>
      <c r="C56" s="3">
        <v>35.4061533877002</v>
      </c>
    </row>
    <row r="57">
      <c r="A57" s="1">
        <f>IFERROR(__xludf.DUMMYFUNCTION("""COMPUTED_VALUE"""),43913.66666666667)</f>
        <v>43913.66667</v>
      </c>
      <c r="B57" s="2">
        <f>IFERROR(__xludf.DUMMYFUNCTION("""COMPUTED_VALUE"""),28.95)</f>
        <v>28.95</v>
      </c>
      <c r="C57" s="3">
        <v>41.8798778349493</v>
      </c>
    </row>
    <row r="58">
      <c r="A58" s="1">
        <f>IFERROR(__xludf.DUMMYFUNCTION("""COMPUTED_VALUE"""),43914.66666666667)</f>
        <v>43914.66667</v>
      </c>
      <c r="B58" s="2">
        <f>IFERROR(__xludf.DUMMYFUNCTION("""COMPUTED_VALUE"""),33.67)</f>
        <v>33.67</v>
      </c>
      <c r="C58" s="3">
        <v>42.5589840995093</v>
      </c>
    </row>
    <row r="59">
      <c r="A59" s="1">
        <f>IFERROR(__xludf.DUMMYFUNCTION("""COMPUTED_VALUE"""),43915.66666666667)</f>
        <v>43915.66667</v>
      </c>
      <c r="B59" s="2">
        <f>IFERROR(__xludf.DUMMYFUNCTION("""COMPUTED_VALUE"""),35.95)</f>
        <v>35.95</v>
      </c>
      <c r="C59" s="3">
        <v>44.2030684431635</v>
      </c>
    </row>
    <row r="60">
      <c r="A60" s="1">
        <f>IFERROR(__xludf.DUMMYFUNCTION("""COMPUTED_VALUE"""),43916.66666666667)</f>
        <v>43916.66667</v>
      </c>
      <c r="B60" s="2">
        <f>IFERROR(__xludf.DUMMYFUNCTION("""COMPUTED_VALUE"""),35.21)</f>
        <v>35.21</v>
      </c>
      <c r="C60" s="3">
        <v>44.5925171743393</v>
      </c>
    </row>
    <row r="61">
      <c r="A61" s="1">
        <f>IFERROR(__xludf.DUMMYFUNCTION("""COMPUTED_VALUE"""),43917.66666666667)</f>
        <v>43917.66667</v>
      </c>
      <c r="B61" s="2">
        <f>IFERROR(__xludf.DUMMYFUNCTION("""COMPUTED_VALUE"""),34.29)</f>
        <v>34.29</v>
      </c>
      <c r="C61" s="3">
        <v>45.330176875353</v>
      </c>
    </row>
    <row r="62">
      <c r="A62" s="1">
        <f>IFERROR(__xludf.DUMMYFUNCTION("""COMPUTED_VALUE"""),43920.66666666667)</f>
        <v>43920.66667</v>
      </c>
      <c r="B62" s="2">
        <f>IFERROR(__xludf.DUMMYFUNCTION("""COMPUTED_VALUE"""),33.48)</f>
        <v>33.48</v>
      </c>
      <c r="C62" s="3">
        <v>50.360016490735</v>
      </c>
    </row>
    <row r="63">
      <c r="A63" s="1">
        <f>IFERROR(__xludf.DUMMYFUNCTION("""COMPUTED_VALUE"""),43921.66666666667)</f>
        <v>43921.66667</v>
      </c>
      <c r="B63" s="2">
        <f>IFERROR(__xludf.DUMMYFUNCTION("""COMPUTED_VALUE"""),34.93)</f>
        <v>34.93</v>
      </c>
      <c r="C63" s="3">
        <v>50.4204538133442</v>
      </c>
    </row>
    <row r="64">
      <c r="A64" s="1">
        <f>IFERROR(__xludf.DUMMYFUNCTION("""COMPUTED_VALUE"""),43922.66666666667)</f>
        <v>43922.66667</v>
      </c>
      <c r="B64" s="2">
        <f>IFERROR(__xludf.DUMMYFUNCTION("""COMPUTED_VALUE"""),32.1)</f>
        <v>32.1</v>
      </c>
      <c r="C64" s="3">
        <v>51.407232531524</v>
      </c>
    </row>
    <row r="65">
      <c r="A65" s="1">
        <f>IFERROR(__xludf.DUMMYFUNCTION("""COMPUTED_VALUE"""),43923.66666666667)</f>
        <v>43923.66667</v>
      </c>
      <c r="B65" s="2">
        <f>IFERROR(__xludf.DUMMYFUNCTION("""COMPUTED_VALUE"""),30.3)</f>
        <v>30.3</v>
      </c>
      <c r="C65" s="3">
        <v>51.1182144922229</v>
      </c>
    </row>
    <row r="66">
      <c r="A66" s="1">
        <f>IFERROR(__xludf.DUMMYFUNCTION("""COMPUTED_VALUE"""),43924.66666666667)</f>
        <v>43924.66667</v>
      </c>
      <c r="B66" s="2">
        <f>IFERROR(__xludf.DUMMYFUNCTION("""COMPUTED_VALUE"""),32.0)</f>
        <v>32</v>
      </c>
      <c r="C66" s="3">
        <v>51.1726435772514</v>
      </c>
    </row>
    <row r="67">
      <c r="A67" s="1">
        <f>IFERROR(__xludf.DUMMYFUNCTION("""COMPUTED_VALUE"""),43927.66666666667)</f>
        <v>43927.66667</v>
      </c>
      <c r="B67" s="2">
        <f>IFERROR(__xludf.DUMMYFUNCTION("""COMPUTED_VALUE"""),34.42)</f>
        <v>34.42</v>
      </c>
      <c r="C67" s="3">
        <v>54.2631654317522</v>
      </c>
    </row>
    <row r="68">
      <c r="A68" s="1">
        <f>IFERROR(__xludf.DUMMYFUNCTION("""COMPUTED_VALUE"""),43928.66666666667)</f>
        <v>43928.66667</v>
      </c>
      <c r="B68" s="2">
        <f>IFERROR(__xludf.DUMMYFUNCTION("""COMPUTED_VALUE"""),36.36)</f>
        <v>36.36</v>
      </c>
      <c r="C68" s="3">
        <v>53.7496337160756</v>
      </c>
    </row>
    <row r="69">
      <c r="A69" s="1">
        <f>IFERROR(__xludf.DUMMYFUNCTION("""COMPUTED_VALUE"""),43929.66666666667)</f>
        <v>43929.66667</v>
      </c>
      <c r="B69" s="2">
        <f>IFERROR(__xludf.DUMMYFUNCTION("""COMPUTED_VALUE"""),36.59)</f>
        <v>36.59</v>
      </c>
      <c r="C69" s="3">
        <v>54.2104193857655</v>
      </c>
    </row>
    <row r="70">
      <c r="A70" s="1">
        <f>IFERROR(__xludf.DUMMYFUNCTION("""COMPUTED_VALUE"""),43930.66666666667)</f>
        <v>43930.66667</v>
      </c>
      <c r="B70" s="2">
        <f>IFERROR(__xludf.DUMMYFUNCTION("""COMPUTED_VALUE"""),38.2)</f>
        <v>38.2</v>
      </c>
      <c r="C70" s="3">
        <v>53.4465442020245</v>
      </c>
    </row>
    <row r="71">
      <c r="A71" s="1">
        <f>IFERROR(__xludf.DUMMYFUNCTION("""COMPUTED_VALUE"""),43934.66666666667)</f>
        <v>43934.66667</v>
      </c>
      <c r="B71" s="2">
        <f>IFERROR(__xludf.DUMMYFUNCTION("""COMPUTED_VALUE"""),43.4)</f>
        <v>43.4</v>
      </c>
      <c r="C71" s="3">
        <v>55.1796839355697</v>
      </c>
    </row>
    <row r="72">
      <c r="A72" s="1">
        <f>IFERROR(__xludf.DUMMYFUNCTION("""COMPUTED_VALUE"""),43935.66666666667)</f>
        <v>43935.66667</v>
      </c>
      <c r="B72" s="2">
        <f>IFERROR(__xludf.DUMMYFUNCTION("""COMPUTED_VALUE"""),47.33)</f>
        <v>47.33</v>
      </c>
      <c r="C72" s="3">
        <v>54.4102560807504</v>
      </c>
    </row>
    <row r="73">
      <c r="A73" s="1">
        <f>IFERROR(__xludf.DUMMYFUNCTION("""COMPUTED_VALUE"""),43936.66666666667)</f>
        <v>43936.66667</v>
      </c>
      <c r="B73" s="2">
        <f>IFERROR(__xludf.DUMMYFUNCTION("""COMPUTED_VALUE"""),48.66)</f>
        <v>48.66</v>
      </c>
      <c r="C73" s="3">
        <v>54.6381653469314</v>
      </c>
    </row>
    <row r="74">
      <c r="A74" s="1">
        <f>IFERROR(__xludf.DUMMYFUNCTION("""COMPUTED_VALUE"""),43937.66666666667)</f>
        <v>43937.66667</v>
      </c>
      <c r="B74" s="2">
        <f>IFERROR(__xludf.DUMMYFUNCTION("""COMPUTED_VALUE"""),49.68)</f>
        <v>49.68</v>
      </c>
      <c r="C74" s="3">
        <v>53.6546710754368</v>
      </c>
    </row>
    <row r="75">
      <c r="A75" s="1">
        <f>IFERROR(__xludf.DUMMYFUNCTION("""COMPUTED_VALUE"""),43938.66666666667)</f>
        <v>43938.66667</v>
      </c>
      <c r="B75" s="2">
        <f>IFERROR(__xludf.DUMMYFUNCTION("""COMPUTED_VALUE"""),50.26)</f>
        <v>50.26</v>
      </c>
      <c r="C75" s="3">
        <v>53.0694696073358</v>
      </c>
    </row>
    <row r="76">
      <c r="A76" s="1">
        <f>IFERROR(__xludf.DUMMYFUNCTION("""COMPUTED_VALUE"""),43941.66666666667)</f>
        <v>43941.66667</v>
      </c>
      <c r="B76" s="2">
        <f>IFERROR(__xludf.DUMMYFUNCTION("""COMPUTED_VALUE"""),49.76)</f>
        <v>49.76</v>
      </c>
      <c r="C76" s="3">
        <v>54.443162754667</v>
      </c>
    </row>
    <row r="77">
      <c r="A77" s="1">
        <f>IFERROR(__xludf.DUMMYFUNCTION("""COMPUTED_VALUE"""),43942.66666666667)</f>
        <v>43942.66667</v>
      </c>
      <c r="B77" s="2">
        <f>IFERROR(__xludf.DUMMYFUNCTION("""COMPUTED_VALUE"""),45.78)</f>
        <v>45.78</v>
      </c>
      <c r="C77" s="3">
        <v>53.376623429005</v>
      </c>
    </row>
    <row r="78">
      <c r="A78" s="1">
        <f>IFERROR(__xludf.DUMMYFUNCTION("""COMPUTED_VALUE"""),43943.66666666667)</f>
        <v>43943.66667</v>
      </c>
      <c r="B78" s="2">
        <f>IFERROR(__xludf.DUMMYFUNCTION("""COMPUTED_VALUE"""),48.81)</f>
        <v>48.81</v>
      </c>
      <c r="C78" s="3">
        <v>53.2696346788372</v>
      </c>
    </row>
    <row r="79">
      <c r="A79" s="1">
        <f>IFERROR(__xludf.DUMMYFUNCTION("""COMPUTED_VALUE"""),43944.66666666667)</f>
        <v>43944.66667</v>
      </c>
      <c r="B79" s="2">
        <f>IFERROR(__xludf.DUMMYFUNCTION("""COMPUTED_VALUE"""),47.04)</f>
        <v>47.04</v>
      </c>
      <c r="C79" s="3">
        <v>51.9098657482698</v>
      </c>
    </row>
    <row r="80">
      <c r="A80" s="1">
        <f>IFERROR(__xludf.DUMMYFUNCTION("""COMPUTED_VALUE"""),43945.66666666667)</f>
        <v>43945.66667</v>
      </c>
      <c r="B80" s="2">
        <f>IFERROR(__xludf.DUMMYFUNCTION("""COMPUTED_VALUE"""),48.34)</f>
        <v>48.34</v>
      </c>
      <c r="C80" s="3">
        <v>50.9055921857657</v>
      </c>
    </row>
    <row r="81">
      <c r="A81" s="1">
        <f>IFERROR(__xludf.DUMMYFUNCTION("""COMPUTED_VALUE"""),43948.66666666667)</f>
        <v>43948.66667</v>
      </c>
      <c r="B81" s="2">
        <f>IFERROR(__xludf.DUMMYFUNCTION("""COMPUTED_VALUE"""),53.25)</f>
        <v>53.25</v>
      </c>
      <c r="C81" s="3">
        <v>50.7859119502128</v>
      </c>
    </row>
    <row r="82">
      <c r="A82" s="1">
        <f>IFERROR(__xludf.DUMMYFUNCTION("""COMPUTED_VALUE"""),43949.66666666667)</f>
        <v>43949.66667</v>
      </c>
      <c r="B82" s="2">
        <f>IFERROR(__xludf.DUMMYFUNCTION("""COMPUTED_VALUE"""),51.27)</f>
        <v>51.27</v>
      </c>
      <c r="C82" s="3">
        <v>49.1613657391577</v>
      </c>
    </row>
    <row r="83">
      <c r="A83" s="1">
        <f>IFERROR(__xludf.DUMMYFUNCTION("""COMPUTED_VALUE"""),43950.66666666667)</f>
        <v>43950.66667</v>
      </c>
      <c r="B83" s="2">
        <f>IFERROR(__xludf.DUMMYFUNCTION("""COMPUTED_VALUE"""),53.37)</f>
        <v>53.37</v>
      </c>
      <c r="C83" s="3">
        <v>48.4809607019487</v>
      </c>
    </row>
    <row r="84">
      <c r="A84" s="1">
        <f>IFERROR(__xludf.DUMMYFUNCTION("""COMPUTED_VALUE"""),43951.66666666667)</f>
        <v>43951.66667</v>
      </c>
      <c r="B84" s="2">
        <f>IFERROR(__xludf.DUMMYFUNCTION("""COMPUTED_VALUE"""),52.13)</f>
        <v>52.13</v>
      </c>
      <c r="C84" s="3">
        <v>46.5440196710312</v>
      </c>
    </row>
    <row r="85">
      <c r="A85" s="1">
        <f>IFERROR(__xludf.DUMMYFUNCTION("""COMPUTED_VALUE"""),43952.66666666667)</f>
        <v>43952.66667</v>
      </c>
      <c r="B85" s="2">
        <f>IFERROR(__xludf.DUMMYFUNCTION("""COMPUTED_VALUE"""),46.75)</f>
        <v>46.75</v>
      </c>
      <c r="C85" s="3">
        <v>44.9719447397082</v>
      </c>
    </row>
    <row r="86">
      <c r="A86" s="1">
        <f>IFERROR(__xludf.DUMMYFUNCTION("""COMPUTED_VALUE"""),43955.66666666667)</f>
        <v>43955.66667</v>
      </c>
      <c r="B86" s="2">
        <f>IFERROR(__xludf.DUMMYFUNCTION("""COMPUTED_VALUE"""),50.75)</f>
        <v>50.75</v>
      </c>
      <c r="C86" s="3">
        <v>43.3503079602235</v>
      </c>
    </row>
    <row r="87">
      <c r="A87" s="1">
        <f>IFERROR(__xludf.DUMMYFUNCTION("""COMPUTED_VALUE"""),43956.66666666667)</f>
        <v>43956.66667</v>
      </c>
      <c r="B87" s="2">
        <f>IFERROR(__xludf.DUMMYFUNCTION("""COMPUTED_VALUE"""),51.21)</f>
        <v>51.21</v>
      </c>
      <c r="C87" s="3">
        <v>41.342275643248</v>
      </c>
    </row>
    <row r="88">
      <c r="A88" s="1">
        <f>IFERROR(__xludf.DUMMYFUNCTION("""COMPUTED_VALUE"""),43957.66666666667)</f>
        <v>43957.66667</v>
      </c>
      <c r="B88" s="2">
        <f>IFERROR(__xludf.DUMMYFUNCTION("""COMPUTED_VALUE"""),52.17)</f>
        <v>52.17</v>
      </c>
      <c r="C88" s="3">
        <v>40.3611737517881</v>
      </c>
    </row>
    <row r="89">
      <c r="A89" s="1">
        <f>IFERROR(__xludf.DUMMYFUNCTION("""COMPUTED_VALUE"""),43958.66666666667)</f>
        <v>43958.66667</v>
      </c>
      <c r="B89" s="2">
        <f>IFERROR(__xludf.DUMMYFUNCTION("""COMPUTED_VALUE"""),52.0)</f>
        <v>52</v>
      </c>
      <c r="C89" s="3">
        <v>38.2194031492109</v>
      </c>
    </row>
    <row r="90">
      <c r="A90" s="1">
        <f>IFERROR(__xludf.DUMMYFUNCTION("""COMPUTED_VALUE"""),43959.66666666667)</f>
        <v>43959.66667</v>
      </c>
      <c r="B90" s="2">
        <f>IFERROR(__xludf.DUMMYFUNCTION("""COMPUTED_VALUE"""),54.63)</f>
        <v>54.63</v>
      </c>
      <c r="C90" s="3">
        <v>36.5498710259607</v>
      </c>
    </row>
    <row r="91">
      <c r="A91" s="1">
        <f>IFERROR(__xludf.DUMMYFUNCTION("""COMPUTED_VALUE"""),43962.66666666667)</f>
        <v>43962.66667</v>
      </c>
      <c r="B91" s="2">
        <f>IFERROR(__xludf.DUMMYFUNCTION("""COMPUTED_VALUE"""),54.09)</f>
        <v>54.09</v>
      </c>
      <c r="C91" s="3">
        <v>35.3637801274965</v>
      </c>
    </row>
    <row r="92">
      <c r="A92" s="1">
        <f>IFERROR(__xludf.DUMMYFUNCTION("""COMPUTED_VALUE"""),43963.66666666667)</f>
        <v>43963.66667</v>
      </c>
      <c r="B92" s="2">
        <f>IFERROR(__xludf.DUMMYFUNCTION("""COMPUTED_VALUE"""),53.96)</f>
        <v>53.96</v>
      </c>
      <c r="C92" s="3">
        <v>33.7589489296366</v>
      </c>
    </row>
    <row r="93">
      <c r="A93" s="1">
        <f>IFERROR(__xludf.DUMMYFUNCTION("""COMPUTED_VALUE"""),43964.66666666667)</f>
        <v>43964.66667</v>
      </c>
      <c r="B93" s="2">
        <f>IFERROR(__xludf.DUMMYFUNCTION("""COMPUTED_VALUE"""),52.73)</f>
        <v>52.73</v>
      </c>
      <c r="C93" s="3">
        <v>33.3107820835728</v>
      </c>
    </row>
    <row r="94">
      <c r="A94" s="1">
        <f>IFERROR(__xludf.DUMMYFUNCTION("""COMPUTED_VALUE"""),43965.66666666667)</f>
        <v>43965.66667</v>
      </c>
      <c r="B94" s="2">
        <f>IFERROR(__xludf.DUMMYFUNCTION("""COMPUTED_VALUE"""),53.56)</f>
        <v>53.56</v>
      </c>
      <c r="C94" s="3">
        <v>31.8277264266326</v>
      </c>
    </row>
    <row r="95">
      <c r="A95" s="1">
        <f>IFERROR(__xludf.DUMMYFUNCTION("""COMPUTED_VALUE"""),43966.66666666667)</f>
        <v>43966.66667</v>
      </c>
      <c r="B95" s="2">
        <f>IFERROR(__xludf.DUMMYFUNCTION("""COMPUTED_VALUE"""),53.28)</f>
        <v>53.28</v>
      </c>
      <c r="C95" s="3">
        <v>30.9358224943463</v>
      </c>
    </row>
    <row r="96">
      <c r="A96" s="1">
        <f>IFERROR(__xludf.DUMMYFUNCTION("""COMPUTED_VALUE"""),43969.66666666667)</f>
        <v>43969.66667</v>
      </c>
      <c r="B96" s="2">
        <f>IFERROR(__xludf.DUMMYFUNCTION("""COMPUTED_VALUE"""),54.24)</f>
        <v>54.24</v>
      </c>
      <c r="C96" s="3">
        <v>32.6867985440284</v>
      </c>
    </row>
    <row r="97">
      <c r="A97" s="1">
        <f>IFERROR(__xludf.DUMMYFUNCTION("""COMPUTED_VALUE"""),43970.66666666667)</f>
        <v>43970.66667</v>
      </c>
      <c r="B97" s="2">
        <f>IFERROR(__xludf.DUMMYFUNCTION("""COMPUTED_VALUE"""),53.87)</f>
        <v>53.87</v>
      </c>
      <c r="C97" s="3">
        <v>32.2141378204297</v>
      </c>
    </row>
    <row r="98">
      <c r="A98" s="1">
        <f>IFERROR(__xludf.DUMMYFUNCTION("""COMPUTED_VALUE"""),43971.66666666667)</f>
        <v>43971.66667</v>
      </c>
      <c r="B98" s="2">
        <f>IFERROR(__xludf.DUMMYFUNCTION("""COMPUTED_VALUE"""),54.37)</f>
        <v>54.37</v>
      </c>
      <c r="C98" s="3">
        <v>32.9458639244986</v>
      </c>
    </row>
    <row r="99">
      <c r="A99" s="1">
        <f>IFERROR(__xludf.DUMMYFUNCTION("""COMPUTED_VALUE"""),43972.66666666667)</f>
        <v>43972.66667</v>
      </c>
      <c r="B99" s="2">
        <f>IFERROR(__xludf.DUMMYFUNCTION("""COMPUTED_VALUE"""),55.17)</f>
        <v>55.17</v>
      </c>
      <c r="C99" s="3">
        <v>32.6711364250108</v>
      </c>
    </row>
    <row r="100">
      <c r="A100" s="1">
        <f>IFERROR(__xludf.DUMMYFUNCTION("""COMPUTED_VALUE"""),43973.66666666667)</f>
        <v>43973.66667</v>
      </c>
      <c r="B100" s="2">
        <f>IFERROR(__xludf.DUMMYFUNCTION("""COMPUTED_VALUE"""),54.46)</f>
        <v>54.46</v>
      </c>
      <c r="C100" s="3">
        <v>32.9960401045462</v>
      </c>
    </row>
    <row r="101">
      <c r="A101" s="1">
        <f>IFERROR(__xludf.DUMMYFUNCTION("""COMPUTED_VALUE"""),43977.66666666667)</f>
        <v>43977.66667</v>
      </c>
      <c r="B101" s="2">
        <f>IFERROR(__xludf.DUMMYFUNCTION("""COMPUTED_VALUE"""),54.59)</f>
        <v>54.59</v>
      </c>
      <c r="C101" s="3">
        <v>38.8316411033259</v>
      </c>
    </row>
    <row r="102">
      <c r="A102" s="1">
        <f>IFERROR(__xludf.DUMMYFUNCTION("""COMPUTED_VALUE"""),43978.66666666667)</f>
        <v>43978.66667</v>
      </c>
      <c r="B102" s="2">
        <f>IFERROR(__xludf.DUMMYFUNCTION("""COMPUTED_VALUE"""),54.68)</f>
        <v>54.68</v>
      </c>
      <c r="C102" s="3">
        <v>40.5344231992693</v>
      </c>
    </row>
    <row r="103">
      <c r="A103" s="1">
        <f>IFERROR(__xludf.DUMMYFUNCTION("""COMPUTED_VALUE"""),43979.66666666667)</f>
        <v>43979.66667</v>
      </c>
      <c r="B103" s="2">
        <f>IFERROR(__xludf.DUMMYFUNCTION("""COMPUTED_VALUE"""),53.72)</f>
        <v>53.72</v>
      </c>
      <c r="C103" s="3">
        <v>41.1328043271048</v>
      </c>
    </row>
    <row r="104">
      <c r="A104" s="1">
        <f>IFERROR(__xludf.DUMMYFUNCTION("""COMPUTED_VALUE"""),43980.66666666667)</f>
        <v>43980.66667</v>
      </c>
      <c r="B104" s="2">
        <f>IFERROR(__xludf.DUMMYFUNCTION("""COMPUTED_VALUE"""),55.67)</f>
        <v>55.67</v>
      </c>
      <c r="C104" s="3">
        <v>42.2214545614944</v>
      </c>
    </row>
    <row r="105">
      <c r="A105" s="1">
        <f>IFERROR(__xludf.DUMMYFUNCTION("""COMPUTED_VALUE"""),43983.66666666667)</f>
        <v>43983.66667</v>
      </c>
      <c r="B105" s="2">
        <f>IFERROR(__xludf.DUMMYFUNCTION("""COMPUTED_VALUE"""),59.87)</f>
        <v>59.87</v>
      </c>
      <c r="C105" s="3">
        <v>49.0370603301109</v>
      </c>
    </row>
    <row r="106">
      <c r="A106" s="1">
        <f>IFERROR(__xludf.DUMMYFUNCTION("""COMPUTED_VALUE"""),43984.66666666667)</f>
        <v>43984.66667</v>
      </c>
      <c r="B106" s="2">
        <f>IFERROR(__xludf.DUMMYFUNCTION("""COMPUTED_VALUE"""),58.77)</f>
        <v>58.77</v>
      </c>
      <c r="C106" s="3">
        <v>49.8880656227475</v>
      </c>
    </row>
    <row r="107">
      <c r="A107" s="1">
        <f>IFERROR(__xludf.DUMMYFUNCTION("""COMPUTED_VALUE"""),43985.66666666667)</f>
        <v>43985.66667</v>
      </c>
      <c r="B107" s="2">
        <f>IFERROR(__xludf.DUMMYFUNCTION("""COMPUTED_VALUE"""),58.86)</f>
        <v>58.86</v>
      </c>
      <c r="C107" s="3">
        <v>51.7359993221847</v>
      </c>
    </row>
    <row r="108">
      <c r="A108" s="1">
        <f>IFERROR(__xludf.DUMMYFUNCTION("""COMPUTED_VALUE"""),43986.66666666667)</f>
        <v>43986.66667</v>
      </c>
      <c r="B108" s="2">
        <f>IFERROR(__xludf.DUMMYFUNCTION("""COMPUTED_VALUE"""),57.63)</f>
        <v>57.63</v>
      </c>
      <c r="C108" s="3">
        <v>52.362160937876</v>
      </c>
    </row>
    <row r="109">
      <c r="A109" s="1">
        <f>IFERROR(__xludf.DUMMYFUNCTION("""COMPUTED_VALUE"""),43987.66666666667)</f>
        <v>43987.66667</v>
      </c>
      <c r="B109" s="2">
        <f>IFERROR(__xludf.DUMMYFUNCTION("""COMPUTED_VALUE"""),59.04)</f>
        <v>59.04</v>
      </c>
      <c r="C109" s="3">
        <v>53.3698370161504</v>
      </c>
    </row>
    <row r="110">
      <c r="A110" s="1">
        <f>IFERROR(__xludf.DUMMYFUNCTION("""COMPUTED_VALUE"""),43990.66666666667)</f>
        <v>43990.66667</v>
      </c>
      <c r="B110" s="2">
        <f>IFERROR(__xludf.DUMMYFUNCTION("""COMPUTED_VALUE"""),63.33)</f>
        <v>63.33</v>
      </c>
      <c r="C110" s="3">
        <v>59.4092035416213</v>
      </c>
    </row>
    <row r="111">
      <c r="A111" s="1">
        <f>IFERROR(__xludf.DUMMYFUNCTION("""COMPUTED_VALUE"""),43991.66666666667)</f>
        <v>43991.66667</v>
      </c>
      <c r="B111" s="2">
        <f>IFERROR(__xludf.DUMMYFUNCTION("""COMPUTED_VALUE"""),62.71)</f>
        <v>62.71</v>
      </c>
      <c r="C111" s="3">
        <v>59.8718468333187</v>
      </c>
    </row>
    <row r="112">
      <c r="A112" s="1">
        <f>IFERROR(__xludf.DUMMYFUNCTION("""COMPUTED_VALUE"""),43992.66666666667)</f>
        <v>43992.66667</v>
      </c>
      <c r="B112" s="2">
        <f>IFERROR(__xludf.DUMMYFUNCTION("""COMPUTED_VALUE"""),68.34)</f>
        <v>68.34</v>
      </c>
      <c r="C112" s="3">
        <v>61.2934157071562</v>
      </c>
    </row>
    <row r="113">
      <c r="A113" s="1">
        <f>IFERROR(__xludf.DUMMYFUNCTION("""COMPUTED_VALUE"""),43993.66666666667)</f>
        <v>43993.66667</v>
      </c>
      <c r="B113" s="2">
        <f>IFERROR(__xludf.DUMMYFUNCTION("""COMPUTED_VALUE"""),64.86)</f>
        <v>64.86</v>
      </c>
      <c r="C113" s="3">
        <v>61.4719721008262</v>
      </c>
    </row>
    <row r="114">
      <c r="A114" s="1">
        <f>IFERROR(__xludf.DUMMYFUNCTION("""COMPUTED_VALUE"""),43994.66666666667)</f>
        <v>43994.66667</v>
      </c>
      <c r="B114" s="2">
        <f>IFERROR(__xludf.DUMMYFUNCTION("""COMPUTED_VALUE"""),62.35)</f>
        <v>62.35</v>
      </c>
      <c r="C114" s="3">
        <v>62.0273676294289</v>
      </c>
    </row>
    <row r="115">
      <c r="A115" s="1">
        <f>IFERROR(__xludf.DUMMYFUNCTION("""COMPUTED_VALUE"""),43997.66666666667)</f>
        <v>43997.66667</v>
      </c>
      <c r="B115" s="2">
        <f>IFERROR(__xludf.DUMMYFUNCTION("""COMPUTED_VALUE"""),66.06)</f>
        <v>66.06</v>
      </c>
      <c r="C115" s="3">
        <v>66.8352629041042</v>
      </c>
    </row>
    <row r="116">
      <c r="A116" s="1">
        <f>IFERROR(__xludf.DUMMYFUNCTION("""COMPUTED_VALUE"""),43998.66666666667)</f>
        <v>43998.66667</v>
      </c>
      <c r="B116" s="2">
        <f>IFERROR(__xludf.DUMMYFUNCTION("""COMPUTED_VALUE"""),65.48)</f>
        <v>65.48</v>
      </c>
      <c r="C116" s="3">
        <v>66.9734926672483</v>
      </c>
    </row>
    <row r="117">
      <c r="A117" s="1">
        <f>IFERROR(__xludf.DUMMYFUNCTION("""COMPUTED_VALUE"""),43999.66666666667)</f>
        <v>43999.66667</v>
      </c>
      <c r="B117" s="2">
        <f>IFERROR(__xludf.DUMMYFUNCTION("""COMPUTED_VALUE"""),66.12)</f>
        <v>66.12</v>
      </c>
      <c r="C117" s="3">
        <v>68.1312342144613</v>
      </c>
    </row>
    <row r="118">
      <c r="A118" s="1">
        <f>IFERROR(__xludf.DUMMYFUNCTION("""COMPUTED_VALUE"""),44000.66666666667)</f>
        <v>44000.66667</v>
      </c>
      <c r="B118" s="2">
        <f>IFERROR(__xludf.DUMMYFUNCTION("""COMPUTED_VALUE"""),66.93)</f>
        <v>66.93</v>
      </c>
      <c r="C118" s="3">
        <v>68.1137838022236</v>
      </c>
    </row>
    <row r="119">
      <c r="A119" s="1">
        <f>IFERROR(__xludf.DUMMYFUNCTION("""COMPUTED_VALUE"""),44001.66666666667)</f>
        <v>44001.66667</v>
      </c>
      <c r="B119" s="2">
        <f>IFERROR(__xludf.DUMMYFUNCTION("""COMPUTED_VALUE"""),66.73)</f>
        <v>66.73</v>
      </c>
      <c r="C119" s="3">
        <v>68.5457984995319</v>
      </c>
    </row>
    <row r="120">
      <c r="A120" s="1">
        <f>IFERROR(__xludf.DUMMYFUNCTION("""COMPUTED_VALUE"""),44004.66666666667)</f>
        <v>44004.66667</v>
      </c>
      <c r="B120" s="2">
        <f>IFERROR(__xludf.DUMMYFUNCTION("""COMPUTED_VALUE"""),66.29)</f>
        <v>66.29</v>
      </c>
      <c r="C120" s="3">
        <v>73.4299828063391</v>
      </c>
    </row>
    <row r="121">
      <c r="A121" s="1">
        <f>IFERROR(__xludf.DUMMYFUNCTION("""COMPUTED_VALUE"""),44005.66666666667)</f>
        <v>44005.66667</v>
      </c>
      <c r="B121" s="2">
        <f>IFERROR(__xludf.DUMMYFUNCTION("""COMPUTED_VALUE"""),66.79)</f>
        <v>66.79</v>
      </c>
      <c r="C121" s="3">
        <v>73.7339185243882</v>
      </c>
    </row>
    <row r="122">
      <c r="A122" s="1">
        <f>IFERROR(__xludf.DUMMYFUNCTION("""COMPUTED_VALUE"""),44006.66666666667)</f>
        <v>44006.66667</v>
      </c>
      <c r="B122" s="2">
        <f>IFERROR(__xludf.DUMMYFUNCTION("""COMPUTED_VALUE"""),64.06)</f>
        <v>64.06</v>
      </c>
      <c r="C122" s="3">
        <v>75.117697268706</v>
      </c>
    </row>
    <row r="123">
      <c r="A123" s="1">
        <f>IFERROR(__xludf.DUMMYFUNCTION("""COMPUTED_VALUE"""),44007.66666666667)</f>
        <v>44007.66667</v>
      </c>
      <c r="B123" s="2">
        <f>IFERROR(__xludf.DUMMYFUNCTION("""COMPUTED_VALUE"""),65.73)</f>
        <v>65.73</v>
      </c>
      <c r="C123" s="3">
        <v>75.3778854198278</v>
      </c>
    </row>
    <row r="124">
      <c r="A124" s="1">
        <f>IFERROR(__xludf.DUMMYFUNCTION("""COMPUTED_VALUE"""),44008.66666666667)</f>
        <v>44008.66667</v>
      </c>
      <c r="B124" s="2">
        <f>IFERROR(__xludf.DUMMYFUNCTION("""COMPUTED_VALUE"""),63.98)</f>
        <v>63.98</v>
      </c>
      <c r="C124" s="3">
        <v>76.1289293600632</v>
      </c>
    </row>
    <row r="125">
      <c r="A125" s="1">
        <f>IFERROR(__xludf.DUMMYFUNCTION("""COMPUTED_VALUE"""),44011.66666666667)</f>
        <v>44011.66667</v>
      </c>
      <c r="B125" s="2">
        <f>IFERROR(__xludf.DUMMYFUNCTION("""COMPUTED_VALUE"""),67.29)</f>
        <v>67.29</v>
      </c>
      <c r="C125" s="3">
        <v>82.1017611159685</v>
      </c>
    </row>
    <row r="126">
      <c r="A126" s="1">
        <f>IFERROR(__xludf.DUMMYFUNCTION("""COMPUTED_VALUE"""),44012.66666666667)</f>
        <v>44012.66667</v>
      </c>
      <c r="B126" s="2">
        <f>IFERROR(__xludf.DUMMYFUNCTION("""COMPUTED_VALUE"""),71.99)</f>
        <v>71.99</v>
      </c>
      <c r="C126" s="3">
        <v>82.7713021937216</v>
      </c>
    </row>
    <row r="127">
      <c r="A127" s="1">
        <f>IFERROR(__xludf.DUMMYFUNCTION("""COMPUTED_VALUE"""),44013.66666666667)</f>
        <v>44013.66667</v>
      </c>
      <c r="B127" s="2">
        <f>IFERROR(__xludf.DUMMYFUNCTION("""COMPUTED_VALUE"""),74.64)</f>
        <v>74.64</v>
      </c>
      <c r="C127" s="3">
        <v>84.5017442770788</v>
      </c>
    </row>
    <row r="128">
      <c r="A128" s="1">
        <f>IFERROR(__xludf.DUMMYFUNCTION("""COMPUTED_VALUE"""),44014.66666666667)</f>
        <v>44014.66667</v>
      </c>
      <c r="B128" s="2">
        <f>IFERROR(__xludf.DUMMYFUNCTION("""COMPUTED_VALUE"""),80.58)</f>
        <v>80.58</v>
      </c>
      <c r="C128" s="3">
        <v>85.0784144063037</v>
      </c>
    </row>
    <row r="129">
      <c r="A129" s="1">
        <f>IFERROR(__xludf.DUMMYFUNCTION("""COMPUTED_VALUE"""),44018.66666666667)</f>
        <v>44018.66667</v>
      </c>
      <c r="B129" s="2">
        <f>IFERROR(__xludf.DUMMYFUNCTION("""COMPUTED_VALUE"""),91.44)</f>
        <v>91.44</v>
      </c>
      <c r="C129" s="3">
        <v>92.5859559796404</v>
      </c>
    </row>
    <row r="130">
      <c r="A130" s="1">
        <f>IFERROR(__xludf.DUMMYFUNCTION("""COMPUTED_VALUE"""),44019.66666666667)</f>
        <v>44019.66667</v>
      </c>
      <c r="B130" s="2">
        <f>IFERROR(__xludf.DUMMYFUNCTION("""COMPUTED_VALUE"""),92.66)</f>
        <v>92.66</v>
      </c>
      <c r="C130" s="3">
        <v>93.3001226075283</v>
      </c>
    </row>
    <row r="131">
      <c r="A131" s="1">
        <f>IFERROR(__xludf.DUMMYFUNCTION("""COMPUTED_VALUE"""),44020.66666666667)</f>
        <v>44020.66667</v>
      </c>
      <c r="B131" s="2">
        <f>IFERROR(__xludf.DUMMYFUNCTION("""COMPUTED_VALUE"""),91.06)</f>
        <v>91.06</v>
      </c>
      <c r="C131" s="3">
        <v>95.0089835086697</v>
      </c>
    </row>
    <row r="132">
      <c r="A132" s="1">
        <f>IFERROR(__xludf.DUMMYFUNCTION("""COMPUTED_VALUE"""),44021.66666666667)</f>
        <v>44021.66667</v>
      </c>
      <c r="B132" s="2">
        <f>IFERROR(__xludf.DUMMYFUNCTION("""COMPUTED_VALUE"""),92.95)</f>
        <v>92.95</v>
      </c>
      <c r="C132" s="3">
        <v>95.4984836291283</v>
      </c>
    </row>
    <row r="133">
      <c r="A133" s="1">
        <f>IFERROR(__xludf.DUMMYFUNCTION("""COMPUTED_VALUE"""),44022.66666666667)</f>
        <v>44022.66667</v>
      </c>
      <c r="B133" s="2">
        <f>IFERROR(__xludf.DUMMYFUNCTION("""COMPUTED_VALUE"""),102.98)</f>
        <v>102.98</v>
      </c>
      <c r="C133" s="3">
        <v>96.3754729371336</v>
      </c>
    </row>
    <row r="134">
      <c r="A134" s="1">
        <f>IFERROR(__xludf.DUMMYFUNCTION("""COMPUTED_VALUE"""),44025.66666666667)</f>
        <v>44025.66667</v>
      </c>
      <c r="B134" s="2">
        <f>IFERROR(__xludf.DUMMYFUNCTION("""COMPUTED_VALUE"""),99.8)</f>
        <v>99.8</v>
      </c>
      <c r="C134" s="3">
        <v>102.078014672883</v>
      </c>
    </row>
    <row r="135">
      <c r="A135" s="1">
        <f>IFERROR(__xludf.DUMMYFUNCTION("""COMPUTED_VALUE"""),44026.66666666667)</f>
        <v>44026.66667</v>
      </c>
      <c r="B135" s="2">
        <f>IFERROR(__xludf.DUMMYFUNCTION("""COMPUTED_VALUE"""),101.12)</f>
        <v>101.12</v>
      </c>
      <c r="C135" s="3">
        <v>102.44804659473</v>
      </c>
    </row>
    <row r="136">
      <c r="A136" s="1">
        <f>IFERROR(__xludf.DUMMYFUNCTION("""COMPUTED_VALUE"""),44027.66666666667)</f>
        <v>44027.66667</v>
      </c>
      <c r="B136" s="2">
        <f>IFERROR(__xludf.DUMMYFUNCTION("""COMPUTED_VALUE"""),103.07)</f>
        <v>103.07</v>
      </c>
      <c r="C136" s="3">
        <v>103.78505590129</v>
      </c>
    </row>
    <row r="137">
      <c r="A137" s="1">
        <f>IFERROR(__xludf.DUMMYFUNCTION("""COMPUTED_VALUE"""),44028.66666666667)</f>
        <v>44028.66667</v>
      </c>
      <c r="B137" s="2">
        <f>IFERROR(__xludf.DUMMYFUNCTION("""COMPUTED_VALUE"""),100.04)</f>
        <v>100.04</v>
      </c>
      <c r="C137" s="3">
        <v>103.884764282127</v>
      </c>
    </row>
    <row r="138">
      <c r="A138" s="1">
        <f>IFERROR(__xludf.DUMMYFUNCTION("""COMPUTED_VALUE"""),44029.66666666667)</f>
        <v>44029.66667</v>
      </c>
      <c r="B138" s="2">
        <f>IFERROR(__xludf.DUMMYFUNCTION("""COMPUTED_VALUE"""),100.06)</f>
        <v>100.06</v>
      </c>
      <c r="C138" s="3">
        <v>104.363978103306</v>
      </c>
    </row>
    <row r="139">
      <c r="A139" s="1">
        <f>IFERROR(__xludf.DUMMYFUNCTION("""COMPUTED_VALUE"""),44032.66666666667)</f>
        <v>44032.66667</v>
      </c>
      <c r="B139" s="2">
        <f>IFERROR(__xludf.DUMMYFUNCTION("""COMPUTED_VALUE"""),109.53)</f>
        <v>109.53</v>
      </c>
      <c r="C139" s="3">
        <v>108.920849620842</v>
      </c>
    </row>
    <row r="140">
      <c r="A140" s="1">
        <f>IFERROR(__xludf.DUMMYFUNCTION("""COMPUTED_VALUE"""),44033.66666666667)</f>
        <v>44033.66667</v>
      </c>
      <c r="B140" s="2">
        <f>IFERROR(__xludf.DUMMYFUNCTION("""COMPUTED_VALUE"""),104.56)</f>
        <v>104.56</v>
      </c>
      <c r="C140" s="3">
        <v>108.953329383635</v>
      </c>
    </row>
    <row r="141">
      <c r="A141" s="1">
        <f>IFERROR(__xludf.DUMMYFUNCTION("""COMPUTED_VALUE"""),44034.66666666667)</f>
        <v>44034.66667</v>
      </c>
      <c r="B141" s="2">
        <f>IFERROR(__xludf.DUMMYFUNCTION("""COMPUTED_VALUE"""),106.16)</f>
        <v>106.16</v>
      </c>
      <c r="C141" s="3">
        <v>109.986591245611</v>
      </c>
    </row>
    <row r="142">
      <c r="A142" s="1">
        <f>IFERROR(__xludf.DUMMYFUNCTION("""COMPUTED_VALUE"""),44035.66666666667)</f>
        <v>44035.66667</v>
      </c>
      <c r="B142" s="2">
        <f>IFERROR(__xludf.DUMMYFUNCTION("""COMPUTED_VALUE"""),100.87)</f>
        <v>100.87</v>
      </c>
      <c r="C142" s="3">
        <v>109.821356460948</v>
      </c>
    </row>
    <row r="143">
      <c r="A143" s="1">
        <f>IFERROR(__xludf.DUMMYFUNCTION("""COMPUTED_VALUE"""),44036.66666666667)</f>
        <v>44036.66667</v>
      </c>
      <c r="B143" s="2">
        <f>IFERROR(__xludf.DUMMYFUNCTION("""COMPUTED_VALUE"""),94.47)</f>
        <v>94.47</v>
      </c>
      <c r="C143" s="3">
        <v>110.077922644862</v>
      </c>
    </row>
    <row r="144">
      <c r="A144" s="1">
        <f>IFERROR(__xludf.DUMMYFUNCTION("""COMPUTED_VALUE"""),44039.66666666667)</f>
        <v>44039.66667</v>
      </c>
      <c r="B144" s="2">
        <f>IFERROR(__xludf.DUMMYFUNCTION("""COMPUTED_VALUE"""),102.64)</f>
        <v>102.64</v>
      </c>
      <c r="C144" s="3">
        <v>114.231898405922</v>
      </c>
    </row>
    <row r="145">
      <c r="A145" s="1">
        <f>IFERROR(__xludf.DUMMYFUNCTION("""COMPUTED_VALUE"""),44040.66666666667)</f>
        <v>44040.66667</v>
      </c>
      <c r="B145" s="2">
        <f>IFERROR(__xludf.DUMMYFUNCTION("""COMPUTED_VALUE"""),98.43)</f>
        <v>98.43</v>
      </c>
      <c r="C145" s="3">
        <v>114.214499876716</v>
      </c>
    </row>
    <row r="146">
      <c r="A146" s="1">
        <f>IFERROR(__xludf.DUMMYFUNCTION("""COMPUTED_VALUE"""),44041.66666666667)</f>
        <v>44041.66667</v>
      </c>
      <c r="B146" s="2">
        <f>IFERROR(__xludf.DUMMYFUNCTION("""COMPUTED_VALUE"""),99.94)</f>
        <v>99.94</v>
      </c>
      <c r="C146" s="3">
        <v>115.23462887833</v>
      </c>
    </row>
    <row r="147">
      <c r="A147" s="1">
        <f>IFERROR(__xludf.DUMMYFUNCTION("""COMPUTED_VALUE"""),44042.66666666667)</f>
        <v>44042.66667</v>
      </c>
      <c r="B147" s="2">
        <f>IFERROR(__xludf.DUMMYFUNCTION("""COMPUTED_VALUE"""),99.17)</f>
        <v>99.17</v>
      </c>
      <c r="C147" s="3">
        <v>115.0879745172</v>
      </c>
    </row>
    <row r="148">
      <c r="A148" s="1">
        <f>IFERROR(__xludf.DUMMYFUNCTION("""COMPUTED_VALUE"""),44043.66666666667)</f>
        <v>44043.66667</v>
      </c>
      <c r="B148" s="2">
        <f>IFERROR(__xludf.DUMMYFUNCTION("""COMPUTED_VALUE"""),95.38)</f>
        <v>95.38</v>
      </c>
      <c r="C148" s="3">
        <v>115.388932164544</v>
      </c>
    </row>
    <row r="149">
      <c r="A149" s="1">
        <f>IFERROR(__xludf.DUMMYFUNCTION("""COMPUTED_VALUE"""),44046.66666666667)</f>
        <v>44046.66667</v>
      </c>
      <c r="B149" s="2">
        <f>IFERROR(__xludf.DUMMYFUNCTION("""COMPUTED_VALUE"""),99.0)</f>
        <v>99</v>
      </c>
      <c r="C149" s="3">
        <v>119.764433214123</v>
      </c>
    </row>
    <row r="150">
      <c r="A150" s="1">
        <f>IFERROR(__xludf.DUMMYFUNCTION("""COMPUTED_VALUE"""),44047.66666666667)</f>
        <v>44047.66667</v>
      </c>
      <c r="B150" s="2">
        <f>IFERROR(__xludf.DUMMYFUNCTION("""COMPUTED_VALUE"""),99.13)</f>
        <v>99.13</v>
      </c>
      <c r="C150" s="3">
        <v>119.827621638158</v>
      </c>
    </row>
    <row r="151">
      <c r="A151" s="1">
        <f>IFERROR(__xludf.DUMMYFUNCTION("""COMPUTED_VALUE"""),44048.66666666667)</f>
        <v>44048.66667</v>
      </c>
      <c r="B151" s="2">
        <f>IFERROR(__xludf.DUMMYFUNCTION("""COMPUTED_VALUE"""),99.0)</f>
        <v>99</v>
      </c>
      <c r="C151" s="3">
        <v>120.921074067546</v>
      </c>
    </row>
    <row r="152">
      <c r="A152" s="1">
        <f>IFERROR(__xludf.DUMMYFUNCTION("""COMPUTED_VALUE"""),44049.66666666667)</f>
        <v>44049.66667</v>
      </c>
      <c r="B152" s="2">
        <f>IFERROR(__xludf.DUMMYFUNCTION("""COMPUTED_VALUE"""),99.31)</f>
        <v>99.31</v>
      </c>
      <c r="C152" s="3">
        <v>120.835082064764</v>
      </c>
    </row>
    <row r="153">
      <c r="A153" s="1">
        <f>IFERROR(__xludf.DUMMYFUNCTION("""COMPUTED_VALUE"""),44050.66666666667)</f>
        <v>44050.66667</v>
      </c>
      <c r="B153" s="2">
        <f>IFERROR(__xludf.DUMMYFUNCTION("""COMPUTED_VALUE"""),96.85)</f>
        <v>96.85</v>
      </c>
      <c r="C153" s="3">
        <v>121.179622480908</v>
      </c>
    </row>
    <row r="154">
      <c r="A154" s="1">
        <f>IFERROR(__xludf.DUMMYFUNCTION("""COMPUTED_VALUE"""),44053.66666666667)</f>
        <v>44053.66667</v>
      </c>
      <c r="B154" s="2">
        <f>IFERROR(__xludf.DUMMYFUNCTION("""COMPUTED_VALUE"""),94.57)</f>
        <v>94.57</v>
      </c>
      <c r="C154" s="3">
        <v>125.557413649714</v>
      </c>
    </row>
    <row r="155">
      <c r="A155" s="1">
        <f>IFERROR(__xludf.DUMMYFUNCTION("""COMPUTED_VALUE"""),44054.66666666667)</f>
        <v>44054.66667</v>
      </c>
      <c r="B155" s="2">
        <f>IFERROR(__xludf.DUMMYFUNCTION("""COMPUTED_VALUE"""),91.63)</f>
        <v>91.63</v>
      </c>
      <c r="C155" s="3">
        <v>125.576681240257</v>
      </c>
    </row>
    <row r="156">
      <c r="A156" s="1">
        <f>IFERROR(__xludf.DUMMYFUNCTION("""COMPUTED_VALUE"""),44055.66666666667)</f>
        <v>44055.66667</v>
      </c>
      <c r="B156" s="2">
        <f>IFERROR(__xludf.DUMMYFUNCTION("""COMPUTED_VALUE"""),103.65)</f>
        <v>103.65</v>
      </c>
      <c r="C156" s="3">
        <v>126.606453098429</v>
      </c>
    </row>
    <row r="157">
      <c r="A157" s="1">
        <f>IFERROR(__xludf.DUMMYFUNCTION("""COMPUTED_VALUE"""),44056.66666666667)</f>
        <v>44056.66667</v>
      </c>
      <c r="B157" s="2">
        <f>IFERROR(__xludf.DUMMYFUNCTION("""COMPUTED_VALUE"""),108.07)</f>
        <v>108.07</v>
      </c>
      <c r="C157" s="3">
        <v>126.440595289536</v>
      </c>
    </row>
    <row r="158">
      <c r="A158" s="1">
        <f>IFERROR(__xludf.DUMMYFUNCTION("""COMPUTED_VALUE"""),44057.66666666667)</f>
        <v>44057.66667</v>
      </c>
      <c r="B158" s="2">
        <f>IFERROR(__xludf.DUMMYFUNCTION("""COMPUTED_VALUE"""),110.05)</f>
        <v>110.05</v>
      </c>
      <c r="C158" s="3">
        <v>126.693852262774</v>
      </c>
    </row>
    <row r="159">
      <c r="A159" s="1">
        <f>IFERROR(__xludf.DUMMYFUNCTION("""COMPUTED_VALUE"""),44060.66666666667)</f>
        <v>44060.66667</v>
      </c>
      <c r="B159" s="2">
        <f>IFERROR(__xludf.DUMMYFUNCTION("""COMPUTED_VALUE"""),122.38)</f>
        <v>122.38</v>
      </c>
      <c r="C159" s="3">
        <v>130.790798537538</v>
      </c>
    </row>
    <row r="160">
      <c r="A160" s="1">
        <f>IFERROR(__xludf.DUMMYFUNCTION("""COMPUTED_VALUE"""),44061.66666666667)</f>
        <v>44061.66667</v>
      </c>
      <c r="B160" s="2">
        <f>IFERROR(__xludf.DUMMYFUNCTION("""COMPUTED_VALUE"""),125.81)</f>
        <v>125.81</v>
      </c>
      <c r="C160" s="3">
        <v>130.7375142974</v>
      </c>
    </row>
    <row r="161">
      <c r="A161" s="1">
        <f>IFERROR(__xludf.DUMMYFUNCTION("""COMPUTED_VALUE"""),44062.66666666667)</f>
        <v>44062.66667</v>
      </c>
      <c r="B161" s="2">
        <f>IFERROR(__xludf.DUMMYFUNCTION("""COMPUTED_VALUE"""),125.24)</f>
        <v>125.24</v>
      </c>
      <c r="C161" s="3">
        <v>131.717413728968</v>
      </c>
    </row>
    <row r="162">
      <c r="A162" s="1">
        <f>IFERROR(__xludf.DUMMYFUNCTION("""COMPUTED_VALUE"""),44063.66666666667)</f>
        <v>44063.66667</v>
      </c>
      <c r="B162" s="2">
        <f>IFERROR(__xludf.DUMMYFUNCTION("""COMPUTED_VALUE"""),133.46)</f>
        <v>133.46</v>
      </c>
      <c r="C162" s="3">
        <v>131.531278577743</v>
      </c>
    </row>
    <row r="163">
      <c r="A163" s="1">
        <f>IFERROR(__xludf.DUMMYFUNCTION("""COMPUTED_VALUE"""),44064.66666666667)</f>
        <v>44064.66667</v>
      </c>
      <c r="B163" s="2">
        <f>IFERROR(__xludf.DUMMYFUNCTION("""COMPUTED_VALUE"""),136.67)</f>
        <v>136.67</v>
      </c>
      <c r="C163" s="3">
        <v>131.800085569648</v>
      </c>
    </row>
    <row r="164">
      <c r="A164" s="1">
        <f>IFERROR(__xludf.DUMMYFUNCTION("""COMPUTED_VALUE"""),44067.66666666667)</f>
        <v>44067.66667</v>
      </c>
      <c r="B164" s="2">
        <f>IFERROR(__xludf.DUMMYFUNCTION("""COMPUTED_VALUE"""),134.28)</f>
        <v>134.28</v>
      </c>
      <c r="C164" s="3">
        <v>136.204681742735</v>
      </c>
    </row>
    <row r="165">
      <c r="A165" s="1">
        <f>IFERROR(__xludf.DUMMYFUNCTION("""COMPUTED_VALUE"""),44068.66666666667)</f>
        <v>44068.66667</v>
      </c>
      <c r="B165" s="2">
        <f>IFERROR(__xludf.DUMMYFUNCTION("""COMPUTED_VALUE"""),134.89)</f>
        <v>134.89</v>
      </c>
      <c r="C165" s="3">
        <v>136.34913347032</v>
      </c>
    </row>
    <row r="166">
      <c r="A166" s="1">
        <f>IFERROR(__xludf.DUMMYFUNCTION("""COMPUTED_VALUE"""),44069.66666666667)</f>
        <v>44069.66667</v>
      </c>
      <c r="B166" s="2">
        <f>IFERROR(__xludf.DUMMYFUNCTION("""COMPUTED_VALUE"""),143.54)</f>
        <v>143.54</v>
      </c>
      <c r="C166" s="3">
        <v>137.574206736411</v>
      </c>
    </row>
    <row r="167">
      <c r="A167" s="1">
        <f>IFERROR(__xludf.DUMMYFUNCTION("""COMPUTED_VALUE"""),44070.66666666667)</f>
        <v>44070.66667</v>
      </c>
      <c r="B167" s="2">
        <f>IFERROR(__xludf.DUMMYFUNCTION("""COMPUTED_VALUE"""),149.25)</f>
        <v>149.25</v>
      </c>
      <c r="C167" s="3">
        <v>137.677785911313</v>
      </c>
    </row>
    <row r="168">
      <c r="A168" s="1">
        <f>IFERROR(__xludf.DUMMYFUNCTION("""COMPUTED_VALUE"""),44071.66666666667)</f>
        <v>44071.66667</v>
      </c>
      <c r="B168" s="2">
        <f>IFERROR(__xludf.DUMMYFUNCTION("""COMPUTED_VALUE"""),147.56)</f>
        <v>147.56</v>
      </c>
      <c r="C168" s="3">
        <v>138.276021639947</v>
      </c>
    </row>
    <row r="169">
      <c r="A169" s="1">
        <f>IFERROR(__xludf.DUMMYFUNCTION("""COMPUTED_VALUE"""),44074.66666666667)</f>
        <v>44074.66667</v>
      </c>
      <c r="B169" s="2">
        <f>IFERROR(__xludf.DUMMYFUNCTION("""COMPUTED_VALUE"""),166.11)</f>
        <v>166.11</v>
      </c>
      <c r="C169" s="3">
        <v>143.831361619988</v>
      </c>
    </row>
    <row r="170">
      <c r="A170" s="1">
        <f>IFERROR(__xludf.DUMMYFUNCTION("""COMPUTED_VALUE"""),44075.66666666667)</f>
        <v>44075.66667</v>
      </c>
      <c r="B170" s="2">
        <f>IFERROR(__xludf.DUMMYFUNCTION("""COMPUTED_VALUE"""),158.35)</f>
        <v>158.35</v>
      </c>
      <c r="C170" s="3">
        <v>144.380135882916</v>
      </c>
    </row>
    <row r="171">
      <c r="A171" s="1">
        <f>IFERROR(__xludf.DUMMYFUNCTION("""COMPUTED_VALUE"""),44076.66666666667)</f>
        <v>44076.66667</v>
      </c>
      <c r="B171" s="2">
        <f>IFERROR(__xludf.DUMMYFUNCTION("""COMPUTED_VALUE"""),149.12)</f>
        <v>149.12</v>
      </c>
      <c r="C171" s="3">
        <v>145.999937875033</v>
      </c>
    </row>
    <row r="172">
      <c r="A172" s="1">
        <f>IFERROR(__xludf.DUMMYFUNCTION("""COMPUTED_VALUE"""),44077.66666666667)</f>
        <v>44077.66667</v>
      </c>
      <c r="B172" s="2">
        <f>IFERROR(__xludf.DUMMYFUNCTION("""COMPUTED_VALUE"""),135.67)</f>
        <v>135.67</v>
      </c>
      <c r="C172" s="3">
        <v>146.475351963094</v>
      </c>
    </row>
    <row r="173">
      <c r="A173" s="1">
        <f>IFERROR(__xludf.DUMMYFUNCTION("""COMPUTED_VALUE"""),44078.66666666667)</f>
        <v>44078.66667</v>
      </c>
      <c r="B173" s="2">
        <f>IFERROR(__xludf.DUMMYFUNCTION("""COMPUTED_VALUE"""),139.44)</f>
        <v>139.44</v>
      </c>
      <c r="C173" s="3">
        <v>147.408850779059</v>
      </c>
    </row>
    <row r="174">
      <c r="A174" s="1">
        <f>IFERROR(__xludf.DUMMYFUNCTION("""COMPUTED_VALUE"""),44082.66666666667)</f>
        <v>44082.66667</v>
      </c>
      <c r="B174" s="2">
        <f>IFERROR(__xludf.DUMMYFUNCTION("""COMPUTED_VALUE"""),110.07)</f>
        <v>110.07</v>
      </c>
      <c r="C174" s="3">
        <v>154.224230703201</v>
      </c>
    </row>
    <row r="175">
      <c r="A175" s="1">
        <f>IFERROR(__xludf.DUMMYFUNCTION("""COMPUTED_VALUE"""),44083.66666666667)</f>
        <v>44083.66667</v>
      </c>
      <c r="B175" s="2">
        <f>IFERROR(__xludf.DUMMYFUNCTION("""COMPUTED_VALUE"""),122.09)</f>
        <v>122.09</v>
      </c>
      <c r="C175" s="3">
        <v>155.806597136115</v>
      </c>
    </row>
    <row r="176">
      <c r="A176" s="1">
        <f>IFERROR(__xludf.DUMMYFUNCTION("""COMPUTED_VALUE"""),44084.66666666667)</f>
        <v>44084.66667</v>
      </c>
      <c r="B176" s="2">
        <f>IFERROR(__xludf.DUMMYFUNCTION("""COMPUTED_VALUE"""),123.78)</f>
        <v>123.78</v>
      </c>
      <c r="C176" s="3">
        <v>156.140777839724</v>
      </c>
    </row>
    <row r="177">
      <c r="A177" s="1">
        <f>IFERROR(__xludf.DUMMYFUNCTION("""COMPUTED_VALUE"""),44085.66666666667)</f>
        <v>44085.66667</v>
      </c>
      <c r="B177" s="2">
        <f>IFERROR(__xludf.DUMMYFUNCTION("""COMPUTED_VALUE"""),124.24)</f>
        <v>124.24</v>
      </c>
      <c r="C177" s="3">
        <v>156.824114130272</v>
      </c>
    </row>
    <row r="178">
      <c r="A178" s="1">
        <f>IFERROR(__xludf.DUMMYFUNCTION("""COMPUTED_VALUE"""),44088.66666666667)</f>
        <v>44088.66667</v>
      </c>
      <c r="B178" s="2">
        <f>IFERROR(__xludf.DUMMYFUNCTION("""COMPUTED_VALUE"""),139.87)</f>
        <v>139.87</v>
      </c>
      <c r="C178" s="3">
        <v>161.61590874935</v>
      </c>
    </row>
    <row r="179">
      <c r="A179" s="1">
        <f>IFERROR(__xludf.DUMMYFUNCTION("""COMPUTED_VALUE"""),44089.66666666667)</f>
        <v>44089.66667</v>
      </c>
      <c r="B179" s="2">
        <f>IFERROR(__xludf.DUMMYFUNCTION("""COMPUTED_VALUE"""),149.92)</f>
        <v>149.92</v>
      </c>
      <c r="C179" s="3">
        <v>161.539874596862</v>
      </c>
    </row>
    <row r="180">
      <c r="A180" s="1">
        <f>IFERROR(__xludf.DUMMYFUNCTION("""COMPUTED_VALUE"""),44090.66666666667)</f>
        <v>44090.66667</v>
      </c>
      <c r="B180" s="2">
        <f>IFERROR(__xludf.DUMMYFUNCTION("""COMPUTED_VALUE"""),147.25)</f>
        <v>147.25</v>
      </c>
      <c r="C180" s="3">
        <v>162.344882889263</v>
      </c>
    </row>
    <row r="181">
      <c r="A181" s="1">
        <f>IFERROR(__xludf.DUMMYFUNCTION("""COMPUTED_VALUE"""),44091.66666666667)</f>
        <v>44091.66667</v>
      </c>
      <c r="B181" s="2">
        <f>IFERROR(__xludf.DUMMYFUNCTION("""COMPUTED_VALUE"""),141.14)</f>
        <v>141.14</v>
      </c>
      <c r="C181" s="3">
        <v>161.819541721957</v>
      </c>
    </row>
    <row r="182">
      <c r="A182" s="1">
        <f>IFERROR(__xludf.DUMMYFUNCTION("""COMPUTED_VALUE"""),44092.66666666667)</f>
        <v>44092.66667</v>
      </c>
      <c r="B182" s="2">
        <f>IFERROR(__xludf.DUMMYFUNCTION("""COMPUTED_VALUE"""),147.38)</f>
        <v>147.38</v>
      </c>
      <c r="C182" s="3">
        <v>161.575159231663</v>
      </c>
    </row>
    <row r="183">
      <c r="A183" s="1">
        <f>IFERROR(__xludf.DUMMYFUNCTION("""COMPUTED_VALUE"""),44095.66666666667)</f>
        <v>44095.66667</v>
      </c>
      <c r="B183" s="2">
        <f>IFERROR(__xludf.DUMMYFUNCTION("""COMPUTED_VALUE"""),149.8)</f>
        <v>149.8</v>
      </c>
      <c r="C183" s="3">
        <v>163.345346664047</v>
      </c>
    </row>
    <row r="184">
      <c r="A184" s="1">
        <f>IFERROR(__xludf.DUMMYFUNCTION("""COMPUTED_VALUE"""),44096.66666666667)</f>
        <v>44096.66667</v>
      </c>
      <c r="B184" s="2">
        <f>IFERROR(__xludf.DUMMYFUNCTION("""COMPUTED_VALUE"""),141.41)</f>
        <v>141.41</v>
      </c>
      <c r="C184" s="3">
        <v>162.247142601602</v>
      </c>
    </row>
    <row r="185">
      <c r="A185" s="1">
        <f>IFERROR(__xludf.DUMMYFUNCTION("""COMPUTED_VALUE"""),44097.66666666667)</f>
        <v>44097.66667</v>
      </c>
      <c r="B185" s="2">
        <f>IFERROR(__xludf.DUMMYFUNCTION("""COMPUTED_VALUE"""),126.79)</f>
        <v>126.79</v>
      </c>
      <c r="C185" s="3">
        <v>162.056945863716</v>
      </c>
    </row>
    <row r="186">
      <c r="A186" s="1">
        <f>IFERROR(__xludf.DUMMYFUNCTION("""COMPUTED_VALUE"""),44098.66666666667)</f>
        <v>44098.66667</v>
      </c>
      <c r="B186" s="2">
        <f>IFERROR(__xludf.DUMMYFUNCTION("""COMPUTED_VALUE"""),129.26)</f>
        <v>129.26</v>
      </c>
      <c r="C186" s="3">
        <v>160.584281201543</v>
      </c>
    </row>
    <row r="187">
      <c r="A187" s="1">
        <f>IFERROR(__xludf.DUMMYFUNCTION("""COMPUTED_VALUE"""),44099.66666666667)</f>
        <v>44099.66667</v>
      </c>
      <c r="B187" s="2">
        <f>IFERROR(__xludf.DUMMYFUNCTION("""COMPUTED_VALUE"""),135.78)</f>
        <v>135.78</v>
      </c>
      <c r="C187" s="3">
        <v>159.46079355944</v>
      </c>
    </row>
    <row r="188">
      <c r="A188" s="1">
        <f>IFERROR(__xludf.DUMMYFUNCTION("""COMPUTED_VALUE"""),44102.66666666667)</f>
        <v>44102.66667</v>
      </c>
      <c r="B188" s="2">
        <f>IFERROR(__xludf.DUMMYFUNCTION("""COMPUTED_VALUE"""),140.4)</f>
        <v>140.4</v>
      </c>
      <c r="C188" s="3">
        <v>159.186650725179</v>
      </c>
    </row>
    <row r="189">
      <c r="A189" s="1">
        <f>IFERROR(__xludf.DUMMYFUNCTION("""COMPUTED_VALUE"""),44103.66666666667)</f>
        <v>44103.66667</v>
      </c>
      <c r="B189" s="2">
        <f>IFERROR(__xludf.DUMMYFUNCTION("""COMPUTED_VALUE"""),139.69)</f>
        <v>139.69</v>
      </c>
      <c r="C189" s="3">
        <v>157.655924801081</v>
      </c>
    </row>
    <row r="190">
      <c r="A190" s="1">
        <f>IFERROR(__xludf.DUMMYFUNCTION("""COMPUTED_VALUE"""),44104.66666666667)</f>
        <v>44104.66667</v>
      </c>
      <c r="B190" s="2">
        <f>IFERROR(__xludf.DUMMYFUNCTION("""COMPUTED_VALUE"""),143.0)</f>
        <v>143</v>
      </c>
      <c r="C190" s="3">
        <v>157.176829789159</v>
      </c>
    </row>
    <row r="191">
      <c r="A191" s="1">
        <f>IFERROR(__xludf.DUMMYFUNCTION("""COMPUTED_VALUE"""),44105.66666666667)</f>
        <v>44105.66667</v>
      </c>
      <c r="B191" s="2">
        <f>IFERROR(__xludf.DUMMYFUNCTION("""COMPUTED_VALUE"""),149.39)</f>
        <v>149.39</v>
      </c>
      <c r="C191" s="3">
        <v>155.565791890119</v>
      </c>
    </row>
    <row r="192">
      <c r="A192" s="1">
        <f>IFERROR(__xludf.DUMMYFUNCTION("""COMPUTED_VALUE"""),44106.66666666667)</f>
        <v>44106.66667</v>
      </c>
      <c r="B192" s="2">
        <f>IFERROR(__xludf.DUMMYFUNCTION("""COMPUTED_VALUE"""),138.36)</f>
        <v>138.36</v>
      </c>
      <c r="C192" s="3">
        <v>154.457957800475</v>
      </c>
    </row>
    <row r="193">
      <c r="A193" s="1">
        <f>IFERROR(__xludf.DUMMYFUNCTION("""COMPUTED_VALUE"""),44109.66666666667)</f>
        <v>44109.66667</v>
      </c>
      <c r="B193" s="2">
        <f>IFERROR(__xludf.DUMMYFUNCTION("""COMPUTED_VALUE"""),141.89)</f>
        <v>141.89</v>
      </c>
      <c r="C193" s="3">
        <v>155.136992615621</v>
      </c>
    </row>
    <row r="194">
      <c r="A194" s="1">
        <f>IFERROR(__xludf.DUMMYFUNCTION("""COMPUTED_VALUE"""),44110.66666666667)</f>
        <v>44110.66667</v>
      </c>
      <c r="B194" s="2">
        <f>IFERROR(__xludf.DUMMYFUNCTION("""COMPUTED_VALUE"""),137.99)</f>
        <v>137.99</v>
      </c>
      <c r="C194" s="3">
        <v>154.20264875505</v>
      </c>
    </row>
    <row r="195">
      <c r="A195" s="1">
        <f>IFERROR(__xludf.DUMMYFUNCTION("""COMPUTED_VALUE"""),44111.66666666667)</f>
        <v>44111.66667</v>
      </c>
      <c r="B195" s="2">
        <f>IFERROR(__xludf.DUMMYFUNCTION("""COMPUTED_VALUE"""),141.77)</f>
        <v>141.77</v>
      </c>
      <c r="C195" s="3">
        <v>154.439384364525</v>
      </c>
    </row>
    <row r="196">
      <c r="A196" s="1">
        <f>IFERROR(__xludf.DUMMYFUNCTION("""COMPUTED_VALUE"""),44112.66666666667)</f>
        <v>44112.66667</v>
      </c>
      <c r="B196" s="2">
        <f>IFERROR(__xludf.DUMMYFUNCTION("""COMPUTED_VALUE"""),141.97)</f>
        <v>141.97</v>
      </c>
      <c r="C196" s="3">
        <v>153.64737232208</v>
      </c>
    </row>
    <row r="197">
      <c r="A197" s="1">
        <f>IFERROR(__xludf.DUMMYFUNCTION("""COMPUTED_VALUE"""),44113.66666666667)</f>
        <v>44113.66667</v>
      </c>
      <c r="B197" s="2">
        <f>IFERROR(__xludf.DUMMYFUNCTION("""COMPUTED_VALUE"""),144.67)</f>
        <v>144.67</v>
      </c>
      <c r="C197" s="3">
        <v>153.44315766971</v>
      </c>
    </row>
    <row r="198">
      <c r="A198" s="1">
        <f>IFERROR(__xludf.DUMMYFUNCTION("""COMPUTED_VALUE"""),44116.66666666667)</f>
        <v>44116.66667</v>
      </c>
      <c r="B198" s="2">
        <f>IFERROR(__xludf.DUMMYFUNCTION("""COMPUTED_VALUE"""),147.43)</f>
        <v>147.43</v>
      </c>
      <c r="C198" s="3">
        <v>157.129669400334</v>
      </c>
    </row>
    <row r="199">
      <c r="A199" s="1">
        <f>IFERROR(__xludf.DUMMYFUNCTION("""COMPUTED_VALUE"""),44117.66666666667)</f>
        <v>44117.66667</v>
      </c>
      <c r="B199" s="2">
        <f>IFERROR(__xludf.DUMMYFUNCTION("""COMPUTED_VALUE"""),148.88)</f>
        <v>148.88</v>
      </c>
      <c r="C199" s="3">
        <v>157.221914825047</v>
      </c>
    </row>
    <row r="200">
      <c r="A200" s="1">
        <f>IFERROR(__xludf.DUMMYFUNCTION("""COMPUTED_VALUE"""),44118.66666666667)</f>
        <v>44118.66667</v>
      </c>
      <c r="B200" s="2">
        <f>IFERROR(__xludf.DUMMYFUNCTION("""COMPUTED_VALUE"""),153.77)</f>
        <v>153.77</v>
      </c>
      <c r="C200" s="3">
        <v>158.459709628606</v>
      </c>
    </row>
    <row r="201">
      <c r="A201" s="1">
        <f>IFERROR(__xludf.DUMMYFUNCTION("""COMPUTED_VALUE"""),44119.66666666667)</f>
        <v>44119.66667</v>
      </c>
      <c r="B201" s="2">
        <f>IFERROR(__xludf.DUMMYFUNCTION("""COMPUTED_VALUE"""),149.63)</f>
        <v>149.63</v>
      </c>
      <c r="C201" s="3">
        <v>158.621801206185</v>
      </c>
    </row>
    <row r="202">
      <c r="A202" s="1">
        <f>IFERROR(__xludf.DUMMYFUNCTION("""COMPUTED_VALUE"""),44120.66666666667)</f>
        <v>44120.66667</v>
      </c>
      <c r="B202" s="2">
        <f>IFERROR(__xludf.DUMMYFUNCTION("""COMPUTED_VALUE"""),146.56)</f>
        <v>146.56</v>
      </c>
      <c r="C202" s="3">
        <v>159.304849487404</v>
      </c>
    </row>
    <row r="203">
      <c r="A203" s="1">
        <f>IFERROR(__xludf.DUMMYFUNCTION("""COMPUTED_VALUE"""),44123.66666666667)</f>
        <v>44123.66667</v>
      </c>
      <c r="B203" s="2">
        <f>IFERROR(__xludf.DUMMYFUNCTION("""COMPUTED_VALUE"""),143.61)</f>
        <v>143.61</v>
      </c>
      <c r="C203" s="3">
        <v>165.086792025107</v>
      </c>
    </row>
    <row r="204">
      <c r="A204" s="1">
        <f>IFERROR(__xludf.DUMMYFUNCTION("""COMPUTED_VALUE"""),44124.66666666667)</f>
        <v>44124.66667</v>
      </c>
      <c r="B204" s="2">
        <f>IFERROR(__xludf.DUMMYFUNCTION("""COMPUTED_VALUE"""),140.65)</f>
        <v>140.65</v>
      </c>
      <c r="C204" s="3">
        <v>165.647683996436</v>
      </c>
    </row>
    <row r="205">
      <c r="A205" s="1">
        <f>IFERROR(__xludf.DUMMYFUNCTION("""COMPUTED_VALUE"""),44125.66666666667)</f>
        <v>44125.66667</v>
      </c>
      <c r="B205" s="2">
        <f>IFERROR(__xludf.DUMMYFUNCTION("""COMPUTED_VALUE"""),140.88)</f>
        <v>140.88</v>
      </c>
      <c r="C205" s="3">
        <v>167.226790911578</v>
      </c>
    </row>
    <row r="206">
      <c r="A206" s="1">
        <f>IFERROR(__xludf.DUMMYFUNCTION("""COMPUTED_VALUE"""),44126.66666666667)</f>
        <v>44126.66667</v>
      </c>
      <c r="B206" s="2">
        <f>IFERROR(__xludf.DUMMYFUNCTION("""COMPUTED_VALUE"""),141.93)</f>
        <v>141.93</v>
      </c>
      <c r="C206" s="3">
        <v>167.600661523645</v>
      </c>
    </row>
    <row r="207">
      <c r="A207" s="1">
        <f>IFERROR(__xludf.DUMMYFUNCTION("""COMPUTED_VALUE"""),44127.66666666667)</f>
        <v>44127.66667</v>
      </c>
      <c r="B207" s="2">
        <f>IFERROR(__xludf.DUMMYFUNCTION("""COMPUTED_VALUE"""),140.21)</f>
        <v>140.21</v>
      </c>
      <c r="C207" s="3">
        <v>168.367337716395</v>
      </c>
    </row>
    <row r="208">
      <c r="A208" s="1">
        <f>IFERROR(__xludf.DUMMYFUNCTION("""COMPUTED_VALUE"""),44130.66666666667)</f>
        <v>44130.66667</v>
      </c>
      <c r="B208" s="2">
        <f>IFERROR(__xludf.DUMMYFUNCTION("""COMPUTED_VALUE"""),140.09)</f>
        <v>140.09</v>
      </c>
      <c r="C208" s="3">
        <v>173.696465730867</v>
      </c>
    </row>
    <row r="209">
      <c r="A209" s="1">
        <f>IFERROR(__xludf.DUMMYFUNCTION("""COMPUTED_VALUE"""),44131.66666666667)</f>
        <v>44131.66667</v>
      </c>
      <c r="B209" s="2">
        <f>IFERROR(__xludf.DUMMYFUNCTION("""COMPUTED_VALUE"""),141.56)</f>
        <v>141.56</v>
      </c>
      <c r="C209" s="3">
        <v>173.909052465746</v>
      </c>
    </row>
    <row r="210">
      <c r="A210" s="1">
        <f>IFERROR(__xludf.DUMMYFUNCTION("""COMPUTED_VALUE"""),44132.66666666667)</f>
        <v>44132.66667</v>
      </c>
      <c r="B210" s="2">
        <f>IFERROR(__xludf.DUMMYFUNCTION("""COMPUTED_VALUE"""),135.34)</f>
        <v>135.34</v>
      </c>
      <c r="C210" s="3">
        <v>175.066263142979</v>
      </c>
    </row>
    <row r="211">
      <c r="A211" s="1">
        <f>IFERROR(__xludf.DUMMYFUNCTION("""COMPUTED_VALUE"""),44133.66666666667)</f>
        <v>44133.66667</v>
      </c>
      <c r="B211" s="2">
        <f>IFERROR(__xludf.DUMMYFUNCTION("""COMPUTED_VALUE"""),136.94)</f>
        <v>136.94</v>
      </c>
      <c r="C211" s="3">
        <v>174.962646186646</v>
      </c>
    </row>
    <row r="212">
      <c r="A212" s="1">
        <f>IFERROR(__xludf.DUMMYFUNCTION("""COMPUTED_VALUE"""),44134.66666666667)</f>
        <v>44134.66667</v>
      </c>
      <c r="B212" s="2">
        <f>IFERROR(__xludf.DUMMYFUNCTION("""COMPUTED_VALUE"""),129.35)</f>
        <v>129.35</v>
      </c>
      <c r="C212" s="3">
        <v>175.21546563396</v>
      </c>
    </row>
    <row r="213">
      <c r="A213" s="1">
        <f>IFERROR(__xludf.DUMMYFUNCTION("""COMPUTED_VALUE"""),44137.66666666667)</f>
        <v>44137.66667</v>
      </c>
      <c r="B213" s="2">
        <f>IFERROR(__xludf.DUMMYFUNCTION("""COMPUTED_VALUE"""),133.5)</f>
        <v>133.5</v>
      </c>
      <c r="C213" s="3">
        <v>178.983060897325</v>
      </c>
    </row>
    <row r="214">
      <c r="A214" s="1">
        <f>IFERROR(__xludf.DUMMYFUNCTION("""COMPUTED_VALUE"""),44138.66666666667)</f>
        <v>44138.66667</v>
      </c>
      <c r="B214" s="2">
        <f>IFERROR(__xludf.DUMMYFUNCTION("""COMPUTED_VALUE"""),141.3)</f>
        <v>141.3</v>
      </c>
      <c r="C214" s="3">
        <v>178.732408866895</v>
      </c>
    </row>
    <row r="215">
      <c r="A215" s="1">
        <f>IFERROR(__xludf.DUMMYFUNCTION("""COMPUTED_VALUE"""),44139.66666666667)</f>
        <v>44139.66667</v>
      </c>
      <c r="B215" s="2">
        <f>IFERROR(__xludf.DUMMYFUNCTION("""COMPUTED_VALUE"""),140.33)</f>
        <v>140.33</v>
      </c>
      <c r="C215" s="3">
        <v>179.483885874208</v>
      </c>
    </row>
    <row r="216">
      <c r="A216" s="1">
        <f>IFERROR(__xludf.DUMMYFUNCTION("""COMPUTED_VALUE"""),44140.66666666667)</f>
        <v>44140.66667</v>
      </c>
      <c r="B216" s="2">
        <f>IFERROR(__xludf.DUMMYFUNCTION("""COMPUTED_VALUE"""),146.03)</f>
        <v>146.03</v>
      </c>
      <c r="C216" s="3">
        <v>179.046399608003</v>
      </c>
    </row>
    <row r="217">
      <c r="A217" s="1">
        <f>IFERROR(__xludf.DUMMYFUNCTION("""COMPUTED_VALUE"""),44141.66666666667)</f>
        <v>44141.66667</v>
      </c>
      <c r="B217" s="2">
        <f>IFERROR(__xludf.DUMMYFUNCTION("""COMPUTED_VALUE"""),143.32)</f>
        <v>143.32</v>
      </c>
      <c r="C217" s="3">
        <v>179.04896521627</v>
      </c>
    </row>
    <row r="218">
      <c r="A218" s="1">
        <f>IFERROR(__xludf.DUMMYFUNCTION("""COMPUTED_VALUE"""),44144.66666666667)</f>
        <v>44144.66667</v>
      </c>
      <c r="B218" s="2">
        <f>IFERROR(__xludf.DUMMYFUNCTION("""COMPUTED_VALUE"""),140.42)</f>
        <v>140.42</v>
      </c>
      <c r="C218" s="3">
        <v>182.639101354735</v>
      </c>
    </row>
    <row r="219">
      <c r="A219" s="1">
        <f>IFERROR(__xludf.DUMMYFUNCTION("""COMPUTED_VALUE"""),44145.66666666667)</f>
        <v>44145.66667</v>
      </c>
      <c r="B219" s="2">
        <f>IFERROR(__xludf.DUMMYFUNCTION("""COMPUTED_VALUE"""),136.79)</f>
        <v>136.79</v>
      </c>
      <c r="C219" s="3">
        <v>182.527568451816</v>
      </c>
    </row>
    <row r="220">
      <c r="A220" s="1">
        <f>IFERROR(__xludf.DUMMYFUNCTION("""COMPUTED_VALUE"""),44146.66666666667)</f>
        <v>44146.66667</v>
      </c>
      <c r="B220" s="2">
        <f>IFERROR(__xludf.DUMMYFUNCTION("""COMPUTED_VALUE"""),139.04)</f>
        <v>139.04</v>
      </c>
      <c r="C220" s="3">
        <v>183.512305742489</v>
      </c>
    </row>
    <row r="221">
      <c r="A221" s="1">
        <f>IFERROR(__xludf.DUMMYFUNCTION("""COMPUTED_VALUE"""),44147.66666666667)</f>
        <v>44147.66667</v>
      </c>
      <c r="B221" s="2">
        <f>IFERROR(__xludf.DUMMYFUNCTION("""COMPUTED_VALUE"""),137.25)</f>
        <v>137.25</v>
      </c>
      <c r="C221" s="3">
        <v>183.394225568878</v>
      </c>
    </row>
    <row r="222">
      <c r="A222" s="1">
        <f>IFERROR(__xludf.DUMMYFUNCTION("""COMPUTED_VALUE"""),44148.66666666667)</f>
        <v>44148.66667</v>
      </c>
      <c r="B222" s="2">
        <f>IFERROR(__xludf.DUMMYFUNCTION("""COMPUTED_VALUE"""),136.17)</f>
        <v>136.17</v>
      </c>
      <c r="C222" s="3">
        <v>183.791304475182</v>
      </c>
    </row>
    <row r="223">
      <c r="A223" s="1">
        <f>IFERROR(__xludf.DUMMYFUNCTION("""COMPUTED_VALUE"""),44151.66666666667)</f>
        <v>44151.66667</v>
      </c>
      <c r="B223" s="2">
        <f>IFERROR(__xludf.DUMMYFUNCTION("""COMPUTED_VALUE"""),136.03)</f>
        <v>136.03</v>
      </c>
      <c r="C223" s="3">
        <v>188.867144357368</v>
      </c>
    </row>
    <row r="224">
      <c r="A224" s="1">
        <f>IFERROR(__xludf.DUMMYFUNCTION("""COMPUTED_VALUE"""),44152.66666666667)</f>
        <v>44152.66667</v>
      </c>
      <c r="B224" s="2">
        <f>IFERROR(__xludf.DUMMYFUNCTION("""COMPUTED_VALUE"""),147.2)</f>
        <v>147.2</v>
      </c>
      <c r="C224" s="3">
        <v>189.292607724583</v>
      </c>
    </row>
    <row r="225">
      <c r="A225" s="1">
        <f>IFERROR(__xludf.DUMMYFUNCTION("""COMPUTED_VALUE"""),44153.66666666667)</f>
        <v>44153.66667</v>
      </c>
      <c r="B225" s="2">
        <f>IFERROR(__xludf.DUMMYFUNCTION("""COMPUTED_VALUE"""),162.21)</f>
        <v>162.21</v>
      </c>
      <c r="C225" s="3">
        <v>190.802900552299</v>
      </c>
    </row>
    <row r="226">
      <c r="A226" s="1">
        <f>IFERROR(__xludf.DUMMYFUNCTION("""COMPUTED_VALUE"""),44154.66666666667)</f>
        <v>44154.66667</v>
      </c>
      <c r="B226" s="2">
        <f>IFERROR(__xludf.DUMMYFUNCTION("""COMPUTED_VALUE"""),166.42)</f>
        <v>166.42</v>
      </c>
      <c r="C226" s="3">
        <v>191.179081102368</v>
      </c>
    </row>
    <row r="227">
      <c r="A227" s="1">
        <f>IFERROR(__xludf.DUMMYFUNCTION("""COMPUTED_VALUE"""),44155.66666666667)</f>
        <v>44155.66667</v>
      </c>
      <c r="B227" s="2">
        <f>IFERROR(__xludf.DUMMYFUNCTION("""COMPUTED_VALUE"""),163.2)</f>
        <v>163.2</v>
      </c>
      <c r="C227" s="3">
        <v>192.019825077867</v>
      </c>
    </row>
    <row r="228">
      <c r="A228" s="1">
        <f>IFERROR(__xludf.DUMMYFUNCTION("""COMPUTED_VALUE"""),44158.66666666667)</f>
        <v>44158.66667</v>
      </c>
      <c r="B228" s="2">
        <f>IFERROR(__xludf.DUMMYFUNCTION("""COMPUTED_VALUE"""),173.95)</f>
        <v>173.95</v>
      </c>
      <c r="C228" s="3">
        <v>197.950884047935</v>
      </c>
    </row>
    <row r="229">
      <c r="A229" s="1">
        <f>IFERROR(__xludf.DUMMYFUNCTION("""COMPUTED_VALUE"""),44159.66666666667)</f>
        <v>44159.66667</v>
      </c>
      <c r="B229" s="2">
        <f>IFERROR(__xludf.DUMMYFUNCTION("""COMPUTED_VALUE"""),185.13)</f>
        <v>185.13</v>
      </c>
      <c r="C229" s="3">
        <v>198.456165896353</v>
      </c>
    </row>
    <row r="230">
      <c r="A230" s="1">
        <f>IFERROR(__xludf.DUMMYFUNCTION("""COMPUTED_VALUE"""),44160.66666666667)</f>
        <v>44160.66667</v>
      </c>
      <c r="B230" s="2">
        <f>IFERROR(__xludf.DUMMYFUNCTION("""COMPUTED_VALUE"""),191.33)</f>
        <v>191.33</v>
      </c>
      <c r="C230" s="3">
        <v>199.927308750872</v>
      </c>
    </row>
    <row r="231">
      <c r="A231" s="1">
        <f>IFERROR(__xludf.DUMMYFUNCTION("""COMPUTED_VALUE"""),44162.54166666667)</f>
        <v>44162.54167</v>
      </c>
      <c r="B231" s="2">
        <f>IFERROR(__xludf.DUMMYFUNCTION("""COMPUTED_VALUE"""),195.25)</f>
        <v>195.25</v>
      </c>
      <c r="C231" s="3">
        <v>200.693226404975</v>
      </c>
    </row>
    <row r="232">
      <c r="A232" s="1">
        <f>IFERROR(__xludf.DUMMYFUNCTION("""COMPUTED_VALUE"""),44165.66666666667)</f>
        <v>44165.66667</v>
      </c>
      <c r="B232" s="2">
        <f>IFERROR(__xludf.DUMMYFUNCTION("""COMPUTED_VALUE"""),189.2)</f>
        <v>189.2</v>
      </c>
      <c r="C232" s="3">
        <v>205.053241101172</v>
      </c>
    </row>
    <row r="233">
      <c r="A233" s="1">
        <f>IFERROR(__xludf.DUMMYFUNCTION("""COMPUTED_VALUE"""),44166.66666666667)</f>
        <v>44166.66667</v>
      </c>
      <c r="B233" s="2">
        <f>IFERROR(__xludf.DUMMYFUNCTION("""COMPUTED_VALUE"""),194.92)</f>
        <v>194.92</v>
      </c>
      <c r="C233" s="3">
        <v>204.831619719054</v>
      </c>
    </row>
    <row r="234">
      <c r="A234" s="1">
        <f>IFERROR(__xludf.DUMMYFUNCTION("""COMPUTED_VALUE"""),44167.66666666667)</f>
        <v>44167.66667</v>
      </c>
      <c r="B234" s="2">
        <f>IFERROR(__xludf.DUMMYFUNCTION("""COMPUTED_VALUE"""),189.61)</f>
        <v>189.61</v>
      </c>
      <c r="C234" s="3">
        <v>205.498650999596</v>
      </c>
    </row>
    <row r="235">
      <c r="A235" s="1">
        <f>IFERROR(__xludf.DUMMYFUNCTION("""COMPUTED_VALUE"""),44168.66666666667)</f>
        <v>44168.66667</v>
      </c>
      <c r="B235" s="2">
        <f>IFERROR(__xludf.DUMMYFUNCTION("""COMPUTED_VALUE"""),197.79)</f>
        <v>197.79</v>
      </c>
      <c r="C235" s="3">
        <v>204.84933482678</v>
      </c>
    </row>
    <row r="236">
      <c r="A236" s="1">
        <f>IFERROR(__xludf.DUMMYFUNCTION("""COMPUTED_VALUE"""),44169.66666666667)</f>
        <v>44169.66667</v>
      </c>
      <c r="B236" s="2">
        <f>IFERROR(__xludf.DUMMYFUNCTION("""COMPUTED_VALUE"""),199.68)</f>
        <v>199.68</v>
      </c>
      <c r="C236" s="3">
        <v>204.502020215017</v>
      </c>
    </row>
    <row r="237">
      <c r="A237" s="1">
        <f>IFERROR(__xludf.DUMMYFUNCTION("""COMPUTED_VALUE"""),44172.66666666667)</f>
        <v>44172.66667</v>
      </c>
      <c r="B237" s="2">
        <f>IFERROR(__xludf.DUMMYFUNCTION("""COMPUTED_VALUE"""),213.92)</f>
        <v>213.92</v>
      </c>
      <c r="C237" s="3">
        <v>206.165174748423</v>
      </c>
    </row>
    <row r="238">
      <c r="A238" s="1">
        <f>IFERROR(__xludf.DUMMYFUNCTION("""COMPUTED_VALUE"""),44173.66666666667)</f>
        <v>44173.66667</v>
      </c>
      <c r="B238" s="2">
        <f>IFERROR(__xludf.DUMMYFUNCTION("""COMPUTED_VALUE"""),216.63)</f>
        <v>216.63</v>
      </c>
      <c r="C238" s="3">
        <v>205.123671371611</v>
      </c>
    </row>
    <row r="239">
      <c r="A239" s="1">
        <f>IFERROR(__xludf.DUMMYFUNCTION("""COMPUTED_VALUE"""),44174.66666666667)</f>
        <v>44174.66667</v>
      </c>
      <c r="B239" s="2">
        <f>IFERROR(__xludf.DUMMYFUNCTION("""COMPUTED_VALUE"""),201.49)</f>
        <v>201.49</v>
      </c>
      <c r="C239" s="3">
        <v>205.0479792447</v>
      </c>
    </row>
    <row r="240">
      <c r="A240" s="1">
        <f>IFERROR(__xludf.DUMMYFUNCTION("""COMPUTED_VALUE"""),44175.66666666667)</f>
        <v>44175.66667</v>
      </c>
      <c r="B240" s="2">
        <f>IFERROR(__xludf.DUMMYFUNCTION("""COMPUTED_VALUE"""),209.02)</f>
        <v>209.02</v>
      </c>
      <c r="C240" s="3">
        <v>203.753466933361</v>
      </c>
    </row>
    <row r="241">
      <c r="A241" s="1">
        <f>IFERROR(__xludf.DUMMYFUNCTION("""COMPUTED_VALUE"""),44176.66666666667)</f>
        <v>44176.66667</v>
      </c>
      <c r="B241" s="2">
        <f>IFERROR(__xludf.DUMMYFUNCTION("""COMPUTED_VALUE"""),203.33)</f>
        <v>203.33</v>
      </c>
      <c r="C241" s="3">
        <v>202.876520901361</v>
      </c>
    </row>
    <row r="242">
      <c r="A242" s="1">
        <f>IFERROR(__xludf.DUMMYFUNCTION("""COMPUTED_VALUE"""),44179.66666666667)</f>
        <v>44179.66667</v>
      </c>
      <c r="B242" s="2">
        <f>IFERROR(__xludf.DUMMYFUNCTION("""COMPUTED_VALUE"""),213.28)</f>
        <v>213.28</v>
      </c>
      <c r="C242" s="3">
        <v>203.778733200244</v>
      </c>
    </row>
    <row r="243">
      <c r="A243" s="1">
        <f>IFERROR(__xludf.DUMMYFUNCTION("""COMPUTED_VALUE"""),44180.66666666667)</f>
        <v>44180.66667</v>
      </c>
      <c r="B243" s="2">
        <f>IFERROR(__xludf.DUMMYFUNCTION("""COMPUTED_VALUE"""),211.08)</f>
        <v>211.08</v>
      </c>
      <c r="C243" s="3">
        <v>202.78631662027</v>
      </c>
    </row>
    <row r="244">
      <c r="A244" s="1">
        <f>IFERROR(__xludf.DUMMYFUNCTION("""COMPUTED_VALUE"""),44181.66666666667)</f>
        <v>44181.66667</v>
      </c>
      <c r="B244" s="2">
        <f>IFERROR(__xludf.DUMMYFUNCTION("""COMPUTED_VALUE"""),207.59)</f>
        <v>207.59</v>
      </c>
      <c r="C244" s="3">
        <v>202.914446853834</v>
      </c>
    </row>
    <row r="245">
      <c r="A245" s="1">
        <f>IFERROR(__xludf.DUMMYFUNCTION("""COMPUTED_VALUE"""),44182.66666666667)</f>
        <v>44182.66667</v>
      </c>
      <c r="B245" s="2">
        <f>IFERROR(__xludf.DUMMYFUNCTION("""COMPUTED_VALUE"""),218.63)</f>
        <v>218.63</v>
      </c>
      <c r="C245" s="3">
        <v>201.974245621222</v>
      </c>
    </row>
    <row r="246">
      <c r="A246" s="1">
        <f>IFERROR(__xludf.DUMMYFUNCTION("""COMPUTED_VALUE"""),44183.66666666667)</f>
        <v>44183.66667</v>
      </c>
      <c r="B246" s="2">
        <f>IFERROR(__xludf.DUMMYFUNCTION("""COMPUTED_VALUE"""),231.67)</f>
        <v>231.67</v>
      </c>
      <c r="C246" s="3">
        <v>201.593715264376</v>
      </c>
    </row>
    <row r="247">
      <c r="A247" s="1">
        <f>IFERROR(__xludf.DUMMYFUNCTION("""COMPUTED_VALUE"""),44186.66666666667)</f>
        <v>44186.66667</v>
      </c>
      <c r="B247" s="2">
        <f>IFERROR(__xludf.DUMMYFUNCTION("""COMPUTED_VALUE"""),216.62)</f>
        <v>216.62</v>
      </c>
      <c r="C247" s="3">
        <v>204.696589528484</v>
      </c>
    </row>
    <row r="248">
      <c r="A248" s="1">
        <f>IFERROR(__xludf.DUMMYFUNCTION("""COMPUTED_VALUE"""),44187.66666666667)</f>
        <v>44187.66667</v>
      </c>
      <c r="B248" s="2">
        <f>IFERROR(__xludf.DUMMYFUNCTION("""COMPUTED_VALUE"""),213.45)</f>
        <v>213.45</v>
      </c>
      <c r="C248" s="3">
        <v>204.611243020482</v>
      </c>
    </row>
    <row r="249">
      <c r="A249" s="1">
        <f>IFERROR(__xludf.DUMMYFUNCTION("""COMPUTED_VALUE"""),44188.66666666667)</f>
        <v>44188.66667</v>
      </c>
      <c r="B249" s="2">
        <f>IFERROR(__xludf.DUMMYFUNCTION("""COMPUTED_VALUE"""),215.33)</f>
        <v>215.33</v>
      </c>
      <c r="C249" s="3">
        <v>205.694847049525</v>
      </c>
    </row>
    <row r="250">
      <c r="A250" s="1">
        <f>IFERROR(__xludf.DUMMYFUNCTION("""COMPUTED_VALUE"""),44189.54166666667)</f>
        <v>44189.54167</v>
      </c>
      <c r="B250" s="2">
        <f>IFERROR(__xludf.DUMMYFUNCTION("""COMPUTED_VALUE"""),220.59)</f>
        <v>220.59</v>
      </c>
      <c r="C250" s="3">
        <v>205.732844317806</v>
      </c>
    </row>
    <row r="251">
      <c r="A251" s="1">
        <f>IFERROR(__xludf.DUMMYFUNCTION("""COMPUTED_VALUE"""),44193.66666666667)</f>
        <v>44193.66667</v>
      </c>
      <c r="B251" s="2">
        <f>IFERROR(__xludf.DUMMYFUNCTION("""COMPUTED_VALUE"""),221.23)</f>
        <v>221.23</v>
      </c>
      <c r="C251" s="3">
        <v>212.067807036783</v>
      </c>
    </row>
    <row r="252">
      <c r="A252" s="1">
        <f>IFERROR(__xludf.DUMMYFUNCTION("""COMPUTED_VALUE"""),44194.66666666667)</f>
        <v>44194.66667</v>
      </c>
      <c r="B252" s="2">
        <f>IFERROR(__xludf.DUMMYFUNCTION("""COMPUTED_VALUE"""),222.0)</f>
        <v>222</v>
      </c>
      <c r="C252" s="3">
        <v>212.685366408964</v>
      </c>
    </row>
    <row r="253">
      <c r="A253" s="1">
        <f>IFERROR(__xludf.DUMMYFUNCTION("""COMPUTED_VALUE"""),44195.66666666667)</f>
        <v>44195.66667</v>
      </c>
      <c r="B253" s="2">
        <f>IFERROR(__xludf.DUMMYFUNCTION("""COMPUTED_VALUE"""),231.59)</f>
        <v>231.59</v>
      </c>
      <c r="C253" s="3">
        <v>214.348252418413</v>
      </c>
    </row>
    <row r="254">
      <c r="A254" s="1">
        <f>IFERROR(__xludf.DUMMYFUNCTION("""COMPUTED_VALUE"""),44196.66666666667)</f>
        <v>44196.66667</v>
      </c>
      <c r="B254" s="2">
        <f>IFERROR(__xludf.DUMMYFUNCTION("""COMPUTED_VALUE"""),235.22)</f>
        <v>235.22</v>
      </c>
      <c r="C254" s="3">
        <v>214.825181560281</v>
      </c>
    </row>
    <row r="255">
      <c r="A255" s="1">
        <f>IFERROR(__xludf.DUMMYFUNCTION("""COMPUTED_VALUE"""),44200.66666666667)</f>
        <v>44200.66667</v>
      </c>
      <c r="B255" s="2">
        <f>IFERROR(__xludf.DUMMYFUNCTION("""COMPUTED_VALUE"""),243.26)</f>
        <v>243.26</v>
      </c>
      <c r="C255" s="3">
        <v>221.314896076547</v>
      </c>
    </row>
    <row r="256">
      <c r="A256" s="1">
        <f>IFERROR(__xludf.DUMMYFUNCTION("""COMPUTED_VALUE"""),44201.66666666667)</f>
        <v>44201.66667</v>
      </c>
      <c r="B256" s="2">
        <f>IFERROR(__xludf.DUMMYFUNCTION("""COMPUTED_VALUE"""),245.04)</f>
        <v>245.04</v>
      </c>
      <c r="C256" s="3">
        <v>221.559509026981</v>
      </c>
    </row>
    <row r="257">
      <c r="A257" s="1">
        <f>IFERROR(__xludf.DUMMYFUNCTION("""COMPUTED_VALUE"""),44202.66666666667)</f>
        <v>44202.66667</v>
      </c>
      <c r="B257" s="2">
        <f>IFERROR(__xludf.DUMMYFUNCTION("""COMPUTED_VALUE"""),251.99)</f>
        <v>251.99</v>
      </c>
      <c r="C257" s="3">
        <v>222.695912817293</v>
      </c>
    </row>
    <row r="258">
      <c r="A258" s="1">
        <f>IFERROR(__xludf.DUMMYFUNCTION("""COMPUTED_VALUE"""),44203.66666666667)</f>
        <v>44203.66667</v>
      </c>
      <c r="B258" s="2">
        <f>IFERROR(__xludf.DUMMYFUNCTION("""COMPUTED_VALUE"""),272.01)</f>
        <v>272.01</v>
      </c>
      <c r="C258" s="3">
        <v>222.505941177113</v>
      </c>
    </row>
    <row r="259">
      <c r="A259" s="1">
        <f>IFERROR(__xludf.DUMMYFUNCTION("""COMPUTED_VALUE"""),44204.66666666667)</f>
        <v>44204.66667</v>
      </c>
      <c r="B259" s="2">
        <f>IFERROR(__xludf.DUMMYFUNCTION("""COMPUTED_VALUE"""),293.34)</f>
        <v>293.34</v>
      </c>
      <c r="C259" s="3">
        <v>222.595056853107</v>
      </c>
    </row>
    <row r="260">
      <c r="A260" s="1">
        <f>IFERROR(__xludf.DUMMYFUNCTION("""COMPUTED_VALUE"""),44207.66666666667)</f>
        <v>44207.66667</v>
      </c>
      <c r="B260" s="2">
        <f>IFERROR(__xludf.DUMMYFUNCTION("""COMPUTED_VALUE"""),270.4)</f>
        <v>270.4</v>
      </c>
      <c r="C260" s="3">
        <v>225.31147654496</v>
      </c>
    </row>
    <row r="261">
      <c r="A261" s="1">
        <f>IFERROR(__xludf.DUMMYFUNCTION("""COMPUTED_VALUE"""),44208.66666666667)</f>
        <v>44208.66667</v>
      </c>
      <c r="B261" s="2">
        <f>IFERROR(__xludf.DUMMYFUNCTION("""COMPUTED_VALUE"""),283.15)</f>
        <v>283.15</v>
      </c>
      <c r="C261" s="3">
        <v>224.501548867149</v>
      </c>
    </row>
    <row r="262">
      <c r="A262" s="1">
        <f>IFERROR(__xludf.DUMMYFUNCTION("""COMPUTED_VALUE"""),44209.66666666667)</f>
        <v>44209.66667</v>
      </c>
      <c r="B262" s="2">
        <f>IFERROR(__xludf.DUMMYFUNCTION("""COMPUTED_VALUE"""),284.8)</f>
        <v>284.8</v>
      </c>
      <c r="C262" s="3">
        <v>224.584100461972</v>
      </c>
    </row>
    <row r="263">
      <c r="A263" s="1">
        <f>IFERROR(__xludf.DUMMYFUNCTION("""COMPUTED_VALUE"""),44210.66666666667)</f>
        <v>44210.66667</v>
      </c>
      <c r="B263" s="2">
        <f>IFERROR(__xludf.DUMMYFUNCTION("""COMPUTED_VALUE"""),281.67)</f>
        <v>281.67</v>
      </c>
      <c r="C263" s="3">
        <v>223.368872722222</v>
      </c>
    </row>
    <row r="264">
      <c r="A264" s="1">
        <f>IFERROR(__xludf.DUMMYFUNCTION("""COMPUTED_VALUE"""),44211.66666666667)</f>
        <v>44211.66667</v>
      </c>
      <c r="B264" s="2">
        <f>IFERROR(__xludf.DUMMYFUNCTION("""COMPUTED_VALUE"""),275.39)</f>
        <v>275.39</v>
      </c>
      <c r="C264" s="3">
        <v>222.488504909831</v>
      </c>
    </row>
    <row r="265">
      <c r="A265" s="1">
        <f>IFERROR(__xludf.DUMMYFUNCTION("""COMPUTED_VALUE"""),44215.66666666667)</f>
        <v>44215.66667</v>
      </c>
      <c r="B265" s="2">
        <f>IFERROR(__xludf.DUMMYFUNCTION("""COMPUTED_VALUE"""),281.52)</f>
        <v>281.52</v>
      </c>
      <c r="C265" s="3">
        <v>221.551704135468</v>
      </c>
    </row>
    <row r="266">
      <c r="A266" s="1">
        <f>IFERROR(__xludf.DUMMYFUNCTION("""COMPUTED_VALUE"""),44216.66666666667)</f>
        <v>44216.66667</v>
      </c>
      <c r="B266" s="2">
        <f>IFERROR(__xludf.DUMMYFUNCTION("""COMPUTED_VALUE"""),283.48)</f>
        <v>283.48</v>
      </c>
      <c r="C266" s="3">
        <v>221.275550875819</v>
      </c>
    </row>
    <row r="267">
      <c r="A267" s="1">
        <f>IFERROR(__xludf.DUMMYFUNCTION("""COMPUTED_VALUE"""),44217.66666666667)</f>
        <v>44217.66667</v>
      </c>
      <c r="B267" s="2">
        <f>IFERROR(__xludf.DUMMYFUNCTION("""COMPUTED_VALUE"""),281.66)</f>
        <v>281.66</v>
      </c>
      <c r="C267" s="3">
        <v>219.866565398861</v>
      </c>
    </row>
    <row r="268">
      <c r="A268" s="1">
        <f>IFERROR(__xludf.DUMMYFUNCTION("""COMPUTED_VALUE"""),44218.66666666667)</f>
        <v>44218.66667</v>
      </c>
      <c r="B268" s="2">
        <f>IFERROR(__xludf.DUMMYFUNCTION("""COMPUTED_VALUE"""),282.21)</f>
        <v>282.21</v>
      </c>
      <c r="C268" s="3">
        <v>218.961733250526</v>
      </c>
    </row>
    <row r="269">
      <c r="A269" s="1">
        <f>IFERROR(__xludf.DUMMYFUNCTION("""COMPUTED_VALUE"""),44221.66666666667)</f>
        <v>44221.66667</v>
      </c>
      <c r="B269" s="2">
        <f>IFERROR(__xludf.DUMMYFUNCTION("""COMPUTED_VALUE"""),293.6)</f>
        <v>293.6</v>
      </c>
      <c r="C269" s="3">
        <v>220.264557596494</v>
      </c>
    </row>
    <row r="270">
      <c r="A270" s="1">
        <f>IFERROR(__xludf.DUMMYFUNCTION("""COMPUTED_VALUE"""),44222.66666666667)</f>
        <v>44222.66667</v>
      </c>
      <c r="B270" s="2">
        <f>IFERROR(__xludf.DUMMYFUNCTION("""COMPUTED_VALUE"""),294.36)</f>
        <v>294.36</v>
      </c>
      <c r="C270" s="3">
        <v>219.542127115865</v>
      </c>
    </row>
    <row r="271">
      <c r="A271" s="1">
        <f>IFERROR(__xludf.DUMMYFUNCTION("""COMPUTED_VALUE"""),44223.66666666667)</f>
        <v>44223.66667</v>
      </c>
      <c r="B271" s="2">
        <f>IFERROR(__xludf.DUMMYFUNCTION("""COMPUTED_VALUE"""),288.05)</f>
        <v>288.05</v>
      </c>
      <c r="C271" s="3">
        <v>219.989987810287</v>
      </c>
    </row>
    <row r="272">
      <c r="A272" s="1">
        <f>IFERROR(__xludf.DUMMYFUNCTION("""COMPUTED_VALUE"""),44224.66666666667)</f>
        <v>44224.66667</v>
      </c>
      <c r="B272" s="2">
        <f>IFERROR(__xludf.DUMMYFUNCTION("""COMPUTED_VALUE"""),278.48)</f>
        <v>278.48</v>
      </c>
      <c r="C272" s="3">
        <v>219.405145397255</v>
      </c>
    </row>
    <row r="273">
      <c r="A273" s="1">
        <f>IFERROR(__xludf.DUMMYFUNCTION("""COMPUTED_VALUE"""),44225.66666666667)</f>
        <v>44225.66667</v>
      </c>
      <c r="B273" s="2">
        <f>IFERROR(__xludf.DUMMYFUNCTION("""COMPUTED_VALUE"""),264.51)</f>
        <v>264.51</v>
      </c>
      <c r="C273" s="3">
        <v>219.399958233227</v>
      </c>
    </row>
    <row r="274">
      <c r="A274" s="1">
        <f>IFERROR(__xludf.DUMMYFUNCTION("""COMPUTED_VALUE"""),44228.66666666667)</f>
        <v>44228.66667</v>
      </c>
      <c r="B274" s="2">
        <f>IFERROR(__xludf.DUMMYFUNCTION("""COMPUTED_VALUE"""),279.94)</f>
        <v>279.94</v>
      </c>
      <c r="C274" s="3">
        <v>223.578314393386</v>
      </c>
    </row>
    <row r="275">
      <c r="A275" s="1">
        <f>IFERROR(__xludf.DUMMYFUNCTION("""COMPUTED_VALUE"""),44229.66666666667)</f>
        <v>44229.66667</v>
      </c>
      <c r="B275" s="2">
        <f>IFERROR(__xludf.DUMMYFUNCTION("""COMPUTED_VALUE"""),290.93)</f>
        <v>290.93</v>
      </c>
      <c r="C275" s="3">
        <v>223.776328090007</v>
      </c>
    </row>
    <row r="276">
      <c r="A276" s="1">
        <f>IFERROR(__xludf.DUMMYFUNCTION("""COMPUTED_VALUE"""),44230.66666666667)</f>
        <v>44230.66667</v>
      </c>
      <c r="B276" s="2">
        <f>IFERROR(__xludf.DUMMYFUNCTION("""COMPUTED_VALUE"""),284.9)</f>
        <v>284.9</v>
      </c>
      <c r="C276" s="3">
        <v>225.077491912934</v>
      </c>
    </row>
    <row r="277">
      <c r="A277" s="1">
        <f>IFERROR(__xludf.DUMMYFUNCTION("""COMPUTED_VALUE"""),44231.66666666667)</f>
        <v>44231.66667</v>
      </c>
      <c r="B277" s="2">
        <f>IFERROR(__xludf.DUMMYFUNCTION("""COMPUTED_VALUE"""),283.33)</f>
        <v>283.33</v>
      </c>
      <c r="C277" s="3">
        <v>225.251814805368</v>
      </c>
    </row>
    <row r="278">
      <c r="A278" s="1">
        <f>IFERROR(__xludf.DUMMYFUNCTION("""COMPUTED_VALUE"""),44232.66666666667)</f>
        <v>44232.66667</v>
      </c>
      <c r="B278" s="2">
        <f>IFERROR(__xludf.DUMMYFUNCTION("""COMPUTED_VALUE"""),284.08)</f>
        <v>284.08</v>
      </c>
      <c r="C278" s="3">
        <v>225.886954215455</v>
      </c>
    </row>
    <row r="279">
      <c r="A279" s="1">
        <f>IFERROR(__xludf.DUMMYFUNCTION("""COMPUTED_VALUE"""),44235.66666666667)</f>
        <v>44235.66667</v>
      </c>
      <c r="B279" s="2">
        <f>IFERROR(__xludf.DUMMYFUNCTION("""COMPUTED_VALUE"""),287.81)</f>
        <v>287.81</v>
      </c>
      <c r="C279" s="3">
        <v>230.393008121805</v>
      </c>
    </row>
    <row r="280">
      <c r="A280" s="1">
        <f>IFERROR(__xludf.DUMMYFUNCTION("""COMPUTED_VALUE"""),44236.66666666667)</f>
        <v>44236.66667</v>
      </c>
      <c r="B280" s="2">
        <f>IFERROR(__xludf.DUMMYFUNCTION("""COMPUTED_VALUE"""),283.15)</f>
        <v>283.15</v>
      </c>
      <c r="C280" s="3">
        <v>230.349774897133</v>
      </c>
    </row>
    <row r="281">
      <c r="A281" s="1">
        <f>IFERROR(__xludf.DUMMYFUNCTION("""COMPUTED_VALUE"""),44237.66666666667)</f>
        <v>44237.66667</v>
      </c>
      <c r="B281" s="2">
        <f>IFERROR(__xludf.DUMMYFUNCTION("""COMPUTED_VALUE"""),268.27)</f>
        <v>268.27</v>
      </c>
      <c r="C281" s="3">
        <v>231.222475077448</v>
      </c>
    </row>
    <row r="282">
      <c r="A282" s="1">
        <f>IFERROR(__xludf.DUMMYFUNCTION("""COMPUTED_VALUE"""),44238.66666666667)</f>
        <v>44238.66667</v>
      </c>
      <c r="B282" s="2">
        <f>IFERROR(__xludf.DUMMYFUNCTION("""COMPUTED_VALUE"""),270.55)</f>
        <v>270.55</v>
      </c>
      <c r="C282" s="3">
        <v>230.781192670245</v>
      </c>
    </row>
    <row r="283">
      <c r="A283" s="1">
        <f>IFERROR(__xludf.DUMMYFUNCTION("""COMPUTED_VALUE"""),44239.66666666667)</f>
        <v>44239.66667</v>
      </c>
      <c r="B283" s="2">
        <f>IFERROR(__xludf.DUMMYFUNCTION("""COMPUTED_VALUE"""),272.04)</f>
        <v>272.04</v>
      </c>
      <c r="C283" s="3">
        <v>230.618593162288</v>
      </c>
    </row>
    <row r="284">
      <c r="A284" s="1">
        <f>IFERROR(__xludf.DUMMYFUNCTION("""COMPUTED_VALUE"""),44243.66666666667)</f>
        <v>44243.66667</v>
      </c>
      <c r="B284" s="2">
        <f>IFERROR(__xludf.DUMMYFUNCTION("""COMPUTED_VALUE"""),265.41)</f>
        <v>265.41</v>
      </c>
      <c r="C284" s="3">
        <v>231.240848330775</v>
      </c>
    </row>
    <row r="285">
      <c r="A285" s="1">
        <f>IFERROR(__xludf.DUMMYFUNCTION("""COMPUTED_VALUE"""),44244.66666666667)</f>
        <v>44244.66667</v>
      </c>
      <c r="B285" s="2">
        <f>IFERROR(__xludf.DUMMYFUNCTION("""COMPUTED_VALUE"""),266.05)</f>
        <v>266.05</v>
      </c>
      <c r="C285" s="3">
        <v>230.865531020374</v>
      </c>
    </row>
    <row r="286">
      <c r="A286" s="1">
        <f>IFERROR(__xludf.DUMMYFUNCTION("""COMPUTED_VALUE"""),44245.66666666667)</f>
        <v>44245.66667</v>
      </c>
      <c r="B286" s="2">
        <f>IFERROR(__xludf.DUMMYFUNCTION("""COMPUTED_VALUE"""),262.46)</f>
        <v>262.46</v>
      </c>
      <c r="C286" s="3">
        <v>229.113205665216</v>
      </c>
    </row>
    <row r="287">
      <c r="A287" s="1">
        <f>IFERROR(__xludf.DUMMYFUNCTION("""COMPUTED_VALUE"""),44246.66666666667)</f>
        <v>44246.66667</v>
      </c>
      <c r="B287" s="2">
        <f>IFERROR(__xludf.DUMMYFUNCTION("""COMPUTED_VALUE"""),260.43)</f>
        <v>260.43</v>
      </c>
      <c r="C287" s="3">
        <v>227.606535156406</v>
      </c>
    </row>
    <row r="288">
      <c r="A288" s="1">
        <f>IFERROR(__xludf.DUMMYFUNCTION("""COMPUTED_VALUE"""),44249.66666666667)</f>
        <v>44249.66667</v>
      </c>
      <c r="B288" s="2">
        <f>IFERROR(__xludf.DUMMYFUNCTION("""COMPUTED_VALUE"""),238.17)</f>
        <v>238.17</v>
      </c>
      <c r="C288" s="3">
        <v>225.509798140315</v>
      </c>
    </row>
    <row r="289">
      <c r="A289" s="1">
        <f>IFERROR(__xludf.DUMMYFUNCTION("""COMPUTED_VALUE"""),44250.66666666667)</f>
        <v>44250.66667</v>
      </c>
      <c r="B289" s="2">
        <f>IFERROR(__xludf.DUMMYFUNCTION("""COMPUTED_VALUE"""),232.95)</f>
        <v>232.95</v>
      </c>
      <c r="C289" s="3">
        <v>223.143158615737</v>
      </c>
    </row>
    <row r="290">
      <c r="A290" s="1">
        <f>IFERROR(__xludf.DUMMYFUNCTION("""COMPUTED_VALUE"""),44251.66666666667)</f>
        <v>44251.66667</v>
      </c>
      <c r="B290" s="2">
        <f>IFERROR(__xludf.DUMMYFUNCTION("""COMPUTED_VALUE"""),247.34)</f>
        <v>247.34</v>
      </c>
      <c r="C290" s="3">
        <v>221.71862137597</v>
      </c>
    </row>
    <row r="291">
      <c r="A291" s="1">
        <f>IFERROR(__xludf.DUMMYFUNCTION("""COMPUTED_VALUE"""),44252.66666666667)</f>
        <v>44252.66667</v>
      </c>
      <c r="B291" s="2">
        <f>IFERROR(__xludf.DUMMYFUNCTION("""COMPUTED_VALUE"""),227.41)</f>
        <v>227.41</v>
      </c>
      <c r="C291" s="3">
        <v>219.059280922238</v>
      </c>
    </row>
    <row r="292">
      <c r="A292" s="1">
        <f>IFERROR(__xludf.DUMMYFUNCTION("""COMPUTED_VALUE"""),44253.66666666667)</f>
        <v>44253.66667</v>
      </c>
      <c r="B292" s="2">
        <f>IFERROR(__xludf.DUMMYFUNCTION("""COMPUTED_VALUE"""),225.17)</f>
        <v>225.17</v>
      </c>
      <c r="C292" s="3">
        <v>216.809337039335</v>
      </c>
    </row>
    <row r="293">
      <c r="A293" s="1">
        <f>IFERROR(__xludf.DUMMYFUNCTION("""COMPUTED_VALUE"""),44256.66666666667)</f>
        <v>44256.66667</v>
      </c>
      <c r="B293" s="2">
        <f>IFERROR(__xludf.DUMMYFUNCTION("""COMPUTED_VALUE"""),239.48)</f>
        <v>239.48</v>
      </c>
      <c r="C293" s="3">
        <v>213.620798952897</v>
      </c>
    </row>
    <row r="294">
      <c r="A294" s="1">
        <f>IFERROR(__xludf.DUMMYFUNCTION("""COMPUTED_VALUE"""),44257.66666666667)</f>
        <v>44257.66667</v>
      </c>
      <c r="B294" s="2">
        <f>IFERROR(__xludf.DUMMYFUNCTION("""COMPUTED_VALUE"""),228.81)</f>
        <v>228.81</v>
      </c>
      <c r="C294" s="3">
        <v>211.299108844491</v>
      </c>
    </row>
    <row r="295">
      <c r="A295" s="1">
        <f>IFERROR(__xludf.DUMMYFUNCTION("""COMPUTED_VALUE"""),44258.66666666667)</f>
        <v>44258.66667</v>
      </c>
      <c r="B295" s="2">
        <f>IFERROR(__xludf.DUMMYFUNCTION("""COMPUTED_VALUE"""),217.73)</f>
        <v>217.73</v>
      </c>
      <c r="C295" s="3">
        <v>210.12693838832</v>
      </c>
    </row>
    <row r="296">
      <c r="A296" s="1">
        <f>IFERROR(__xludf.DUMMYFUNCTION("""COMPUTED_VALUE"""),44259.66666666667)</f>
        <v>44259.66667</v>
      </c>
      <c r="B296" s="2">
        <f>IFERROR(__xludf.DUMMYFUNCTION("""COMPUTED_VALUE"""),207.15)</f>
        <v>207.15</v>
      </c>
      <c r="C296" s="3">
        <v>207.922049636976</v>
      </c>
    </row>
    <row r="297">
      <c r="A297" s="1">
        <f>IFERROR(__xludf.DUMMYFUNCTION("""COMPUTED_VALUE"""),44260.66666666667)</f>
        <v>44260.66667</v>
      </c>
      <c r="B297" s="2">
        <f>IFERROR(__xludf.DUMMYFUNCTION("""COMPUTED_VALUE"""),199.32)</f>
        <v>199.32</v>
      </c>
      <c r="C297" s="3">
        <v>206.318765268888</v>
      </c>
    </row>
    <row r="298">
      <c r="A298" s="1">
        <f>IFERROR(__xludf.DUMMYFUNCTION("""COMPUTED_VALUE"""),44263.66666666667)</f>
        <v>44263.66667</v>
      </c>
      <c r="B298" s="2">
        <f>IFERROR(__xludf.DUMMYFUNCTION("""COMPUTED_VALUE"""),187.67)</f>
        <v>187.67</v>
      </c>
      <c r="C298" s="3">
        <v>206.063488162704</v>
      </c>
    </row>
    <row r="299">
      <c r="A299" s="1">
        <f>IFERROR(__xludf.DUMMYFUNCTION("""COMPUTED_VALUE"""),44264.66666666667)</f>
        <v>44264.66667</v>
      </c>
      <c r="B299" s="2">
        <f>IFERROR(__xludf.DUMMYFUNCTION("""COMPUTED_VALUE"""),224.53)</f>
        <v>224.53</v>
      </c>
      <c r="C299" s="3">
        <v>204.980163807792</v>
      </c>
    </row>
    <row r="300">
      <c r="A300" s="1">
        <f>IFERROR(__xludf.DUMMYFUNCTION("""COMPUTED_VALUE"""),44265.66666666667)</f>
        <v>44265.66667</v>
      </c>
      <c r="B300" s="2">
        <f>IFERROR(__xludf.DUMMYFUNCTION("""COMPUTED_VALUE"""),222.69)</f>
        <v>222.69</v>
      </c>
      <c r="C300" s="3">
        <v>205.134835363164</v>
      </c>
    </row>
    <row r="301">
      <c r="A301" s="1">
        <f>IFERROR(__xludf.DUMMYFUNCTION("""COMPUTED_VALUE"""),44266.66666666667)</f>
        <v>44266.66667</v>
      </c>
      <c r="B301" s="2">
        <f>IFERROR(__xludf.DUMMYFUNCTION("""COMPUTED_VALUE"""),233.2)</f>
        <v>233.2</v>
      </c>
      <c r="C301" s="3">
        <v>204.317573652898</v>
      </c>
    </row>
    <row r="302">
      <c r="A302" s="1">
        <f>IFERROR(__xludf.DUMMYFUNCTION("""COMPUTED_VALUE"""),44267.66666666667)</f>
        <v>44267.66667</v>
      </c>
      <c r="B302" s="2">
        <f>IFERROR(__xludf.DUMMYFUNCTION("""COMPUTED_VALUE"""),231.24)</f>
        <v>231.24</v>
      </c>
      <c r="C302" s="3">
        <v>204.134254391111</v>
      </c>
    </row>
    <row r="303">
      <c r="A303" s="1">
        <f>IFERROR(__xludf.DUMMYFUNCTION("""COMPUTED_VALUE"""),44270.66666666667)</f>
        <v>44270.66667</v>
      </c>
      <c r="B303" s="2">
        <f>IFERROR(__xludf.DUMMYFUNCTION("""COMPUTED_VALUE"""),235.98)</f>
        <v>235.98</v>
      </c>
      <c r="C303" s="3">
        <v>208.051890905455</v>
      </c>
    </row>
    <row r="304">
      <c r="A304" s="1">
        <f>IFERROR(__xludf.DUMMYFUNCTION("""COMPUTED_VALUE"""),44271.66666666667)</f>
        <v>44271.66667</v>
      </c>
      <c r="B304" s="2">
        <f>IFERROR(__xludf.DUMMYFUNCTION("""COMPUTED_VALUE"""),225.63)</f>
        <v>225.63</v>
      </c>
      <c r="C304" s="3">
        <v>208.242734177257</v>
      </c>
    </row>
    <row r="305">
      <c r="A305" s="1">
        <f>IFERROR(__xludf.DUMMYFUNCTION("""COMPUTED_VALUE"""),44272.66666666667)</f>
        <v>44272.66667</v>
      </c>
      <c r="B305" s="2">
        <f>IFERROR(__xludf.DUMMYFUNCTION("""COMPUTED_VALUE"""),233.94)</f>
        <v>233.94</v>
      </c>
      <c r="C305" s="3">
        <v>209.574332473916</v>
      </c>
    </row>
    <row r="306">
      <c r="A306" s="1">
        <f>IFERROR(__xludf.DUMMYFUNCTION("""COMPUTED_VALUE"""),44273.66666666667)</f>
        <v>44273.66667</v>
      </c>
      <c r="B306" s="2">
        <f>IFERROR(__xludf.DUMMYFUNCTION("""COMPUTED_VALUE"""),217.72)</f>
        <v>217.72</v>
      </c>
      <c r="C306" s="3">
        <v>209.817586844446</v>
      </c>
    </row>
    <row r="307">
      <c r="A307" s="1">
        <f>IFERROR(__xludf.DUMMYFUNCTION("""COMPUTED_VALUE"""),44274.66666666667)</f>
        <v>44274.66667</v>
      </c>
      <c r="B307" s="2">
        <f>IFERROR(__xludf.DUMMYFUNCTION("""COMPUTED_VALUE"""),218.29)</f>
        <v>218.29</v>
      </c>
      <c r="C307" s="3">
        <v>210.562532507056</v>
      </c>
    </row>
    <row r="308">
      <c r="A308" s="1">
        <f>IFERROR(__xludf.DUMMYFUNCTION("""COMPUTED_VALUE"""),44277.66666666667)</f>
        <v>44277.66667</v>
      </c>
      <c r="B308" s="2">
        <f>IFERROR(__xludf.DUMMYFUNCTION("""COMPUTED_VALUE"""),223.33)</f>
        <v>223.33</v>
      </c>
      <c r="C308" s="3">
        <v>216.36816374614</v>
      </c>
    </row>
    <row r="309">
      <c r="A309" s="1">
        <f>IFERROR(__xludf.DUMMYFUNCTION("""COMPUTED_VALUE"""),44278.66666666667)</f>
        <v>44278.66667</v>
      </c>
      <c r="B309" s="2">
        <f>IFERROR(__xludf.DUMMYFUNCTION("""COMPUTED_VALUE"""),220.72)</f>
        <v>220.72</v>
      </c>
      <c r="C309" s="3">
        <v>216.874083336325</v>
      </c>
    </row>
    <row r="310">
      <c r="A310" s="1">
        <f>IFERROR(__xludf.DUMMYFUNCTION("""COMPUTED_VALUE"""),44279.66666666667)</f>
        <v>44279.66667</v>
      </c>
      <c r="B310" s="2">
        <f>IFERROR(__xludf.DUMMYFUNCTION("""COMPUTED_VALUE"""),210.09)</f>
        <v>210.09</v>
      </c>
      <c r="C310" s="3">
        <v>218.365398543873</v>
      </c>
    </row>
    <row r="311">
      <c r="A311" s="1">
        <f>IFERROR(__xludf.DUMMYFUNCTION("""COMPUTED_VALUE"""),44280.66666666667)</f>
        <v>44280.66667</v>
      </c>
      <c r="B311" s="2">
        <f>IFERROR(__xludf.DUMMYFUNCTION("""COMPUTED_VALUE"""),213.46)</f>
        <v>213.46</v>
      </c>
      <c r="C311" s="3">
        <v>218.619369276708</v>
      </c>
    </row>
    <row r="312">
      <c r="A312" s="1">
        <f>IFERROR(__xludf.DUMMYFUNCTION("""COMPUTED_VALUE"""),44281.66666666667)</f>
        <v>44281.66667</v>
      </c>
      <c r="B312" s="2">
        <f>IFERROR(__xludf.DUMMYFUNCTION("""COMPUTED_VALUE"""),206.24)</f>
        <v>206.24</v>
      </c>
      <c r="C312" s="3">
        <v>219.235509076182</v>
      </c>
    </row>
    <row r="313">
      <c r="A313" s="1">
        <f>IFERROR(__xludf.DUMMYFUNCTION("""COMPUTED_VALUE"""),44284.66666666667)</f>
        <v>44284.66667</v>
      </c>
      <c r="B313" s="2">
        <f>IFERROR(__xludf.DUMMYFUNCTION("""COMPUTED_VALUE"""),203.76)</f>
        <v>203.76</v>
      </c>
      <c r="C313" s="3">
        <v>223.950326554681</v>
      </c>
    </row>
    <row r="314">
      <c r="A314" s="1">
        <f>IFERROR(__xludf.DUMMYFUNCTION("""COMPUTED_VALUE"""),44285.66666666667)</f>
        <v>44285.66667</v>
      </c>
      <c r="B314" s="2">
        <f>IFERROR(__xludf.DUMMYFUNCTION("""COMPUTED_VALUE"""),211.87)</f>
        <v>211.87</v>
      </c>
      <c r="C314" s="3">
        <v>223.911287408079</v>
      </c>
    </row>
    <row r="315">
      <c r="A315" s="1">
        <f>IFERROR(__xludf.DUMMYFUNCTION("""COMPUTED_VALUE"""),44286.66666666667)</f>
        <v>44286.66667</v>
      </c>
      <c r="B315" s="2">
        <f>IFERROR(__xludf.DUMMYFUNCTION("""COMPUTED_VALUE"""),222.64)</f>
        <v>222.64</v>
      </c>
      <c r="C315" s="3">
        <v>224.796403284389</v>
      </c>
    </row>
    <row r="316">
      <c r="A316" s="1">
        <f>IFERROR(__xludf.DUMMYFUNCTION("""COMPUTED_VALUE"""),44287.66666666667)</f>
        <v>44287.66667</v>
      </c>
      <c r="B316" s="2">
        <f>IFERROR(__xludf.DUMMYFUNCTION("""COMPUTED_VALUE"""),220.58)</f>
        <v>220.58</v>
      </c>
      <c r="C316" s="3">
        <v>224.401057627394</v>
      </c>
    </row>
    <row r="317">
      <c r="A317" s="1">
        <f>IFERROR(__xludf.DUMMYFUNCTION("""COMPUTED_VALUE"""),44291.66666666667)</f>
        <v>44291.66667</v>
      </c>
      <c r="B317" s="2">
        <f>IFERROR(__xludf.DUMMYFUNCTION("""COMPUTED_VALUE"""),230.35)</f>
        <v>230.35</v>
      </c>
      <c r="C317" s="3">
        <v>227.039905398542</v>
      </c>
    </row>
    <row r="318">
      <c r="A318" s="1">
        <f>IFERROR(__xludf.DUMMYFUNCTION("""COMPUTED_VALUE"""),44292.66666666667)</f>
        <v>44292.66667</v>
      </c>
      <c r="B318" s="2">
        <f>IFERROR(__xludf.DUMMYFUNCTION("""COMPUTED_VALUE"""),230.54)</f>
        <v>230.54</v>
      </c>
      <c r="C318" s="3">
        <v>226.375351384111</v>
      </c>
    </row>
    <row r="319">
      <c r="A319" s="1">
        <f>IFERROR(__xludf.DUMMYFUNCTION("""COMPUTED_VALUE"""),44293.66666666667)</f>
        <v>44293.66667</v>
      </c>
      <c r="B319" s="2">
        <f>IFERROR(__xludf.DUMMYFUNCTION("""COMPUTED_VALUE"""),223.66)</f>
        <v>223.66</v>
      </c>
      <c r="C319" s="3">
        <v>226.675304790525</v>
      </c>
    </row>
    <row r="320">
      <c r="A320" s="1">
        <f>IFERROR(__xludf.DUMMYFUNCTION("""COMPUTED_VALUE"""),44294.66666666667)</f>
        <v>44294.66667</v>
      </c>
      <c r="B320" s="2">
        <f>IFERROR(__xludf.DUMMYFUNCTION("""COMPUTED_VALUE"""),227.93)</f>
        <v>227.93</v>
      </c>
      <c r="C320" s="3">
        <v>225.741573705541</v>
      </c>
    </row>
    <row r="321">
      <c r="A321" s="1">
        <f>IFERROR(__xludf.DUMMYFUNCTION("""COMPUTED_VALUE"""),44295.66666666667)</f>
        <v>44295.66667</v>
      </c>
      <c r="B321" s="2">
        <f>IFERROR(__xludf.DUMMYFUNCTION("""COMPUTED_VALUE"""),225.67)</f>
        <v>225.67</v>
      </c>
      <c r="C321" s="3">
        <v>225.195154602322</v>
      </c>
    </row>
    <row r="322">
      <c r="A322" s="1">
        <f>IFERROR(__xludf.DUMMYFUNCTION("""COMPUTED_VALUE"""),44298.66666666667)</f>
        <v>44298.66667</v>
      </c>
      <c r="B322" s="2">
        <f>IFERROR(__xludf.DUMMYFUNCTION("""COMPUTED_VALUE"""),233.99)</f>
        <v>233.99</v>
      </c>
      <c r="C322" s="3">
        <v>226.732728008662</v>
      </c>
    </row>
    <row r="323">
      <c r="A323" s="1">
        <f>IFERROR(__xludf.DUMMYFUNCTION("""COMPUTED_VALUE"""),44299.66666666667)</f>
        <v>44299.66667</v>
      </c>
      <c r="B323" s="2">
        <f>IFERROR(__xludf.DUMMYFUNCTION("""COMPUTED_VALUE"""),254.11)</f>
        <v>254.11</v>
      </c>
      <c r="C323" s="3">
        <v>225.771059388965</v>
      </c>
    </row>
    <row r="324">
      <c r="A324" s="1">
        <f>IFERROR(__xludf.DUMMYFUNCTION("""COMPUTED_VALUE"""),44300.66666666667)</f>
        <v>44300.66667</v>
      </c>
      <c r="B324" s="2">
        <f>IFERROR(__xludf.DUMMYFUNCTION("""COMPUTED_VALUE"""),244.08)</f>
        <v>244.08</v>
      </c>
      <c r="C324" s="3">
        <v>225.807922453078</v>
      </c>
    </row>
    <row r="325">
      <c r="A325" s="1">
        <f>IFERROR(__xludf.DUMMYFUNCTION("""COMPUTED_VALUE"""),44301.66666666667)</f>
        <v>44301.66667</v>
      </c>
      <c r="B325" s="2">
        <f>IFERROR(__xludf.DUMMYFUNCTION("""COMPUTED_VALUE"""),246.28)</f>
        <v>246.28</v>
      </c>
      <c r="C325" s="3">
        <v>224.636450868828</v>
      </c>
    </row>
    <row r="326">
      <c r="A326" s="1">
        <f>IFERROR(__xludf.DUMMYFUNCTION("""COMPUTED_VALUE"""),44302.66666666667)</f>
        <v>44302.66667</v>
      </c>
      <c r="B326" s="2">
        <f>IFERROR(__xludf.DUMMYFUNCTION("""COMPUTED_VALUE"""),246.59)</f>
        <v>246.59</v>
      </c>
      <c r="C326" s="3">
        <v>223.868041551432</v>
      </c>
    </row>
    <row r="327">
      <c r="A327" s="1">
        <f>IFERROR(__xludf.DUMMYFUNCTION("""COMPUTED_VALUE"""),44305.66666666667)</f>
        <v>44305.66667</v>
      </c>
      <c r="B327" s="2">
        <f>IFERROR(__xludf.DUMMYFUNCTION("""COMPUTED_VALUE"""),238.21)</f>
        <v>238.21</v>
      </c>
      <c r="C327" s="3">
        <v>224.733621937318</v>
      </c>
    </row>
    <row r="328">
      <c r="A328" s="1">
        <f>IFERROR(__xludf.DUMMYFUNCTION("""COMPUTED_VALUE"""),44306.66666666667)</f>
        <v>44306.66667</v>
      </c>
      <c r="B328" s="2">
        <f>IFERROR(__xludf.DUMMYFUNCTION("""COMPUTED_VALUE"""),239.66)</f>
        <v>239.66</v>
      </c>
      <c r="C328" s="3">
        <v>223.514068901903</v>
      </c>
    </row>
    <row r="329">
      <c r="A329" s="1">
        <f>IFERROR(__xludf.DUMMYFUNCTION("""COMPUTED_VALUE"""),44307.66666666667)</f>
        <v>44307.66667</v>
      </c>
      <c r="B329" s="2">
        <f>IFERROR(__xludf.DUMMYFUNCTION("""COMPUTED_VALUE"""),248.04)</f>
        <v>248.04</v>
      </c>
      <c r="C329" s="3">
        <v>223.262471048931</v>
      </c>
    </row>
    <row r="330">
      <c r="A330" s="1">
        <f>IFERROR(__xludf.DUMMYFUNCTION("""COMPUTED_VALUE"""),44308.66666666667)</f>
        <v>44308.66667</v>
      </c>
      <c r="B330" s="2">
        <f>IFERROR(__xludf.DUMMYFUNCTION("""COMPUTED_VALUE"""),239.9)</f>
        <v>239.9</v>
      </c>
      <c r="C330" s="3">
        <v>221.765965310662</v>
      </c>
    </row>
    <row r="331">
      <c r="A331" s="1">
        <f>IFERROR(__xludf.DUMMYFUNCTION("""COMPUTED_VALUE"""),44309.66666666667)</f>
        <v>44309.66667</v>
      </c>
      <c r="B331" s="2">
        <f>IFERROR(__xludf.DUMMYFUNCTION("""COMPUTED_VALUE"""),243.13)</f>
        <v>243.13</v>
      </c>
      <c r="C331" s="3">
        <v>220.631846352843</v>
      </c>
    </row>
    <row r="332">
      <c r="A332" s="1">
        <f>IFERROR(__xludf.DUMMYFUNCTION("""COMPUTED_VALUE"""),44312.66666666667)</f>
        <v>44312.66667</v>
      </c>
      <c r="B332" s="2">
        <f>IFERROR(__xludf.DUMMYFUNCTION("""COMPUTED_VALUE"""),246.07)</f>
        <v>246.07</v>
      </c>
      <c r="C332" s="3">
        <v>220.14792541839</v>
      </c>
    </row>
    <row r="333">
      <c r="A333" s="1">
        <f>IFERROR(__xludf.DUMMYFUNCTION("""COMPUTED_VALUE"""),44313.66666666667)</f>
        <v>44313.66667</v>
      </c>
      <c r="B333" s="2">
        <f>IFERROR(__xludf.DUMMYFUNCTION("""COMPUTED_VALUE"""),234.91)</f>
        <v>234.91</v>
      </c>
      <c r="C333" s="3">
        <v>218.403259248412</v>
      </c>
    </row>
    <row r="334">
      <c r="A334" s="1">
        <f>IFERROR(__xludf.DUMMYFUNCTION("""COMPUTED_VALUE"""),44314.66666666667)</f>
        <v>44314.66667</v>
      </c>
      <c r="B334" s="2">
        <f>IFERROR(__xludf.DUMMYFUNCTION("""COMPUTED_VALUE"""),231.47)</f>
        <v>231.47</v>
      </c>
      <c r="C334" s="3">
        <v>217.599123828935</v>
      </c>
    </row>
    <row r="335">
      <c r="A335" s="1">
        <f>IFERROR(__xludf.DUMMYFUNCTION("""COMPUTED_VALUE"""),44315.66666666667)</f>
        <v>44315.66667</v>
      </c>
      <c r="B335" s="2">
        <f>IFERROR(__xludf.DUMMYFUNCTION("""COMPUTED_VALUE"""),225.67)</f>
        <v>225.67</v>
      </c>
      <c r="C335" s="3">
        <v>215.532026647641</v>
      </c>
    </row>
    <row r="336">
      <c r="A336" s="1">
        <f>IFERROR(__xludf.DUMMYFUNCTION("""COMPUTED_VALUE"""),44316.66666666667)</f>
        <v>44316.66667</v>
      </c>
      <c r="B336" s="2">
        <f>IFERROR(__xludf.DUMMYFUNCTION("""COMPUTED_VALUE"""),236.48)</f>
        <v>236.48</v>
      </c>
      <c r="C336" s="3">
        <v>213.820495459037</v>
      </c>
    </row>
    <row r="337">
      <c r="A337" s="1">
        <f>IFERROR(__xludf.DUMMYFUNCTION("""COMPUTED_VALUE"""),44319.66666666667)</f>
        <v>44319.66667</v>
      </c>
      <c r="B337" s="2">
        <f>IFERROR(__xludf.DUMMYFUNCTION("""COMPUTED_VALUE"""),228.3)</f>
        <v>228.3</v>
      </c>
      <c r="C337" s="3">
        <v>211.696905707329</v>
      </c>
    </row>
    <row r="338">
      <c r="A338" s="1">
        <f>IFERROR(__xludf.DUMMYFUNCTION("""COMPUTED_VALUE"""),44320.66666666667)</f>
        <v>44320.66667</v>
      </c>
      <c r="B338" s="2">
        <f>IFERROR(__xludf.DUMMYFUNCTION("""COMPUTED_VALUE"""),224.53)</f>
        <v>224.53</v>
      </c>
      <c r="C338" s="3">
        <v>209.485360599576</v>
      </c>
    </row>
    <row r="339">
      <c r="A339" s="1">
        <f>IFERROR(__xludf.DUMMYFUNCTION("""COMPUTED_VALUE"""),44321.66666666667)</f>
        <v>44321.66667</v>
      </c>
      <c r="B339" s="2">
        <f>IFERROR(__xludf.DUMMYFUNCTION("""COMPUTED_VALUE"""),223.65)</f>
        <v>223.65</v>
      </c>
      <c r="C339" s="3">
        <v>208.279229299312</v>
      </c>
    </row>
    <row r="340">
      <c r="A340" s="1">
        <f>IFERROR(__xludf.DUMMYFUNCTION("""COMPUTED_VALUE"""),44322.66666666667)</f>
        <v>44322.66667</v>
      </c>
      <c r="B340" s="2">
        <f>IFERROR(__xludf.DUMMYFUNCTION("""COMPUTED_VALUE"""),221.18)</f>
        <v>221.18</v>
      </c>
      <c r="C340" s="3">
        <v>205.88945957759</v>
      </c>
    </row>
    <row r="341">
      <c r="A341" s="1">
        <f>IFERROR(__xludf.DUMMYFUNCTION("""COMPUTED_VALUE"""),44323.66666666667)</f>
        <v>44323.66667</v>
      </c>
      <c r="B341" s="2">
        <f>IFERROR(__xludf.DUMMYFUNCTION("""COMPUTED_VALUE"""),224.12)</f>
        <v>224.12</v>
      </c>
      <c r="C341" s="3">
        <v>203.947984977418</v>
      </c>
    </row>
    <row r="342">
      <c r="A342" s="1">
        <f>IFERROR(__xludf.DUMMYFUNCTION("""COMPUTED_VALUE"""),44326.66666666667)</f>
        <v>44326.66667</v>
      </c>
      <c r="B342" s="2">
        <f>IFERROR(__xludf.DUMMYFUNCTION("""COMPUTED_VALUE"""),209.68)</f>
        <v>209.68</v>
      </c>
      <c r="C342" s="3">
        <v>201.800613107158</v>
      </c>
    </row>
    <row r="343">
      <c r="A343" s="1">
        <f>IFERROR(__xludf.DUMMYFUNCTION("""COMPUTED_VALUE"""),44327.66666666667)</f>
        <v>44327.66667</v>
      </c>
      <c r="B343" s="2">
        <f>IFERROR(__xludf.DUMMYFUNCTION("""COMPUTED_VALUE"""),205.73)</f>
        <v>205.73</v>
      </c>
      <c r="C343" s="3">
        <v>199.829031692301</v>
      </c>
    </row>
    <row r="344">
      <c r="A344" s="1">
        <f>IFERROR(__xludf.DUMMYFUNCTION("""COMPUTED_VALUE"""),44328.66666666667)</f>
        <v>44328.66667</v>
      </c>
      <c r="B344" s="2">
        <f>IFERROR(__xludf.DUMMYFUNCTION("""COMPUTED_VALUE"""),196.63)</f>
        <v>196.63</v>
      </c>
      <c r="C344" s="3">
        <v>198.993396248046</v>
      </c>
    </row>
    <row r="345">
      <c r="A345" s="1">
        <f>IFERROR(__xludf.DUMMYFUNCTION("""COMPUTED_VALUE"""),44329.66666666667)</f>
        <v>44329.66667</v>
      </c>
      <c r="B345" s="2">
        <f>IFERROR(__xludf.DUMMYFUNCTION("""COMPUTED_VALUE"""),190.56)</f>
        <v>190.56</v>
      </c>
      <c r="C345" s="3">
        <v>197.104383552178</v>
      </c>
    </row>
    <row r="346">
      <c r="A346" s="1">
        <f>IFERROR(__xludf.DUMMYFUNCTION("""COMPUTED_VALUE"""),44330.66666666667)</f>
        <v>44330.66667</v>
      </c>
      <c r="B346" s="2">
        <f>IFERROR(__xludf.DUMMYFUNCTION("""COMPUTED_VALUE"""),196.58)</f>
        <v>196.58</v>
      </c>
      <c r="C346" s="3">
        <v>195.790710310845</v>
      </c>
    </row>
    <row r="347">
      <c r="A347" s="1">
        <f>IFERROR(__xludf.DUMMYFUNCTION("""COMPUTED_VALUE"""),44333.66666666667)</f>
        <v>44333.66667</v>
      </c>
      <c r="B347" s="2">
        <f>IFERROR(__xludf.DUMMYFUNCTION("""COMPUTED_VALUE"""),192.28)</f>
        <v>192.28</v>
      </c>
      <c r="C347" s="3">
        <v>196.213569562027</v>
      </c>
    </row>
    <row r="348">
      <c r="A348" s="1">
        <f>IFERROR(__xludf.DUMMYFUNCTION("""COMPUTED_VALUE"""),44334.66666666667)</f>
        <v>44334.66667</v>
      </c>
      <c r="B348" s="2">
        <f>IFERROR(__xludf.DUMMYFUNCTION("""COMPUTED_VALUE"""),192.62)</f>
        <v>192.62</v>
      </c>
      <c r="C348" s="3">
        <v>195.289167949062</v>
      </c>
    </row>
    <row r="349">
      <c r="A349" s="1">
        <f>IFERROR(__xludf.DUMMYFUNCTION("""COMPUTED_VALUE"""),44335.66666666667)</f>
        <v>44335.66667</v>
      </c>
      <c r="B349" s="2">
        <f>IFERROR(__xludf.DUMMYFUNCTION("""COMPUTED_VALUE"""),187.82)</f>
        <v>187.82</v>
      </c>
      <c r="C349" s="3">
        <v>195.570882721978</v>
      </c>
    </row>
    <row r="350">
      <c r="A350" s="1">
        <f>IFERROR(__xludf.DUMMYFUNCTION("""COMPUTED_VALUE"""),44336.66666666667)</f>
        <v>44336.66667</v>
      </c>
      <c r="B350" s="2">
        <f>IFERROR(__xludf.DUMMYFUNCTION("""COMPUTED_VALUE"""),195.59)</f>
        <v>195.59</v>
      </c>
      <c r="C350" s="3">
        <v>194.85160375731</v>
      </c>
    </row>
    <row r="351">
      <c r="A351" s="1">
        <f>IFERROR(__xludf.DUMMYFUNCTION("""COMPUTED_VALUE"""),44337.66666666667)</f>
        <v>44337.66667</v>
      </c>
      <c r="B351" s="2">
        <f>IFERROR(__xludf.DUMMYFUNCTION("""COMPUTED_VALUE"""),193.63)</f>
        <v>193.63</v>
      </c>
      <c r="C351" s="3">
        <v>194.741002952306</v>
      </c>
    </row>
    <row r="352">
      <c r="A352" s="1">
        <f>IFERROR(__xludf.DUMMYFUNCTION("""COMPUTED_VALUE"""),44340.66666666667)</f>
        <v>44340.66667</v>
      </c>
      <c r="B352" s="2">
        <f>IFERROR(__xludf.DUMMYFUNCTION("""COMPUTED_VALUE"""),202.15)</f>
        <v>202.15</v>
      </c>
      <c r="C352" s="3">
        <v>198.773776071372</v>
      </c>
    </row>
    <row r="353">
      <c r="A353" s="1">
        <f>IFERROR(__xludf.DUMMYFUNCTION("""COMPUTED_VALUE"""),44341.66666666667)</f>
        <v>44341.66667</v>
      </c>
      <c r="B353" s="2">
        <f>IFERROR(__xludf.DUMMYFUNCTION("""COMPUTED_VALUE"""),201.56)</f>
        <v>201.56</v>
      </c>
      <c r="C353" s="3">
        <v>198.98697270991</v>
      </c>
    </row>
    <row r="354">
      <c r="A354" s="1">
        <f>IFERROR(__xludf.DUMMYFUNCTION("""COMPUTED_VALUE"""),44342.66666666667)</f>
        <v>44342.66667</v>
      </c>
      <c r="B354" s="2">
        <f>IFERROR(__xludf.DUMMYFUNCTION("""COMPUTED_VALUE"""),206.38)</f>
        <v>206.38</v>
      </c>
      <c r="C354" s="3">
        <v>200.342438170289</v>
      </c>
    </row>
    <row r="355">
      <c r="A355" s="1">
        <f>IFERROR(__xludf.DUMMYFUNCTION("""COMPUTED_VALUE"""),44343.66666666667)</f>
        <v>44343.66667</v>
      </c>
      <c r="B355" s="2">
        <f>IFERROR(__xludf.DUMMYFUNCTION("""COMPUTED_VALUE"""),210.28)</f>
        <v>210.28</v>
      </c>
      <c r="C355" s="3">
        <v>200.616625750816</v>
      </c>
    </row>
    <row r="356">
      <c r="A356" s="1">
        <f>IFERROR(__xludf.DUMMYFUNCTION("""COMPUTED_VALUE"""),44344.66666666667)</f>
        <v>44344.66667</v>
      </c>
      <c r="B356" s="2">
        <f>IFERROR(__xludf.DUMMYFUNCTION("""COMPUTED_VALUE"""),208.41)</f>
        <v>208.41</v>
      </c>
      <c r="C356" s="3">
        <v>201.404790889625</v>
      </c>
    </row>
    <row r="357">
      <c r="A357" s="1">
        <f>IFERROR(__xludf.DUMMYFUNCTION("""COMPUTED_VALUE"""),44348.66666666667)</f>
        <v>44348.66667</v>
      </c>
      <c r="B357" s="2">
        <f>IFERROR(__xludf.DUMMYFUNCTION("""COMPUTED_VALUE"""),207.97)</f>
        <v>207.97</v>
      </c>
      <c r="C357" s="3">
        <v>208.098584672923</v>
      </c>
    </row>
    <row r="358">
      <c r="A358" s="1">
        <f>IFERROR(__xludf.DUMMYFUNCTION("""COMPUTED_VALUE"""),44349.66666666667)</f>
        <v>44349.66667</v>
      </c>
      <c r="B358" s="2">
        <f>IFERROR(__xludf.DUMMYFUNCTION("""COMPUTED_VALUE"""),201.71)</f>
        <v>201.71</v>
      </c>
      <c r="C358" s="3">
        <v>209.754017985803</v>
      </c>
    </row>
    <row r="359">
      <c r="A359" s="1">
        <f>IFERROR(__xludf.DUMMYFUNCTION("""COMPUTED_VALUE"""),44350.66666666667)</f>
        <v>44350.66667</v>
      </c>
      <c r="B359" s="2">
        <f>IFERROR(__xludf.DUMMYFUNCTION("""COMPUTED_VALUE"""),190.95)</f>
        <v>190.95</v>
      </c>
      <c r="C359" s="3">
        <v>210.203744189911</v>
      </c>
    </row>
    <row r="360">
      <c r="A360" s="1">
        <f>IFERROR(__xludf.DUMMYFUNCTION("""COMPUTED_VALUE"""),44351.66666666667)</f>
        <v>44351.66667</v>
      </c>
      <c r="B360" s="2">
        <f>IFERROR(__xludf.DUMMYFUNCTION("""COMPUTED_VALUE"""),199.68)</f>
        <v>199.68</v>
      </c>
      <c r="C360" s="3">
        <v>211.04832283869</v>
      </c>
    </row>
    <row r="361">
      <c r="A361" s="1">
        <f>IFERROR(__xludf.DUMMYFUNCTION("""COMPUTED_VALUE"""),44354.66666666667)</f>
        <v>44354.66667</v>
      </c>
      <c r="B361" s="2">
        <f>IFERROR(__xludf.DUMMYFUNCTION("""COMPUTED_VALUE"""),201.71)</f>
        <v>201.71</v>
      </c>
      <c r="C361" s="3">
        <v>216.64819375093</v>
      </c>
    </row>
    <row r="362">
      <c r="A362" s="1">
        <f>IFERROR(__xludf.DUMMYFUNCTION("""COMPUTED_VALUE"""),44355.66666666667)</f>
        <v>44355.66667</v>
      </c>
      <c r="B362" s="2">
        <f>IFERROR(__xludf.DUMMYFUNCTION("""COMPUTED_VALUE"""),201.2)</f>
        <v>201.2</v>
      </c>
      <c r="C362" s="3">
        <v>216.970480253307</v>
      </c>
    </row>
    <row r="363">
      <c r="A363" s="1">
        <f>IFERROR(__xludf.DUMMYFUNCTION("""COMPUTED_VALUE"""),44356.66666666667)</f>
        <v>44356.66667</v>
      </c>
      <c r="B363" s="2">
        <f>IFERROR(__xludf.DUMMYFUNCTION("""COMPUTED_VALUE"""),199.59)</f>
        <v>199.59</v>
      </c>
      <c r="C363" s="3">
        <v>218.249650332198</v>
      </c>
    </row>
    <row r="364">
      <c r="A364" s="1">
        <f>IFERROR(__xludf.DUMMYFUNCTION("""COMPUTED_VALUE"""),44357.66666666667)</f>
        <v>44357.66667</v>
      </c>
      <c r="B364" s="2">
        <f>IFERROR(__xludf.DUMMYFUNCTION("""COMPUTED_VALUE"""),203.37)</f>
        <v>203.37</v>
      </c>
      <c r="C364" s="3">
        <v>218.280943391088</v>
      </c>
    </row>
    <row r="365">
      <c r="A365" s="1">
        <f>IFERROR(__xludf.DUMMYFUNCTION("""COMPUTED_VALUE"""),44358.66666666667)</f>
        <v>44358.66667</v>
      </c>
      <c r="B365" s="2">
        <f>IFERROR(__xludf.DUMMYFUNCTION("""COMPUTED_VALUE"""),203.3)</f>
        <v>203.3</v>
      </c>
      <c r="C365" s="3">
        <v>218.681658373878</v>
      </c>
    </row>
    <row r="366">
      <c r="A366" s="1">
        <f>IFERROR(__xludf.DUMMYFUNCTION("""COMPUTED_VALUE"""),44361.66666666667)</f>
        <v>44361.66667</v>
      </c>
      <c r="B366" s="2">
        <f>IFERROR(__xludf.DUMMYFUNCTION("""COMPUTED_VALUE"""),205.9)</f>
        <v>205.9</v>
      </c>
      <c r="C366" s="3">
        <v>222.960810244785</v>
      </c>
    </row>
    <row r="367">
      <c r="A367" s="1">
        <f>IFERROR(__xludf.DUMMYFUNCTION("""COMPUTED_VALUE"""),44362.66666666667)</f>
        <v>44362.66667</v>
      </c>
      <c r="B367" s="2">
        <f>IFERROR(__xludf.DUMMYFUNCTION("""COMPUTED_VALUE"""),199.79)</f>
        <v>199.79</v>
      </c>
      <c r="C367" s="3">
        <v>222.89658677218</v>
      </c>
    </row>
    <row r="368">
      <c r="A368" s="1">
        <f>IFERROR(__xludf.DUMMYFUNCTION("""COMPUTED_VALUE"""),44363.66666666667)</f>
        <v>44363.66667</v>
      </c>
      <c r="B368" s="2">
        <f>IFERROR(__xludf.DUMMYFUNCTION("""COMPUTED_VALUE"""),201.62)</f>
        <v>201.62</v>
      </c>
      <c r="C368" s="3">
        <v>223.837599174691</v>
      </c>
    </row>
    <row r="369">
      <c r="A369" s="1">
        <f>IFERROR(__xludf.DUMMYFUNCTION("""COMPUTED_VALUE"""),44364.66666666667)</f>
        <v>44364.66667</v>
      </c>
      <c r="B369" s="2">
        <f>IFERROR(__xludf.DUMMYFUNCTION("""COMPUTED_VALUE"""),205.53)</f>
        <v>205.53</v>
      </c>
      <c r="C369" s="3">
        <v>223.589147848532</v>
      </c>
    </row>
    <row r="370">
      <c r="A370" s="1">
        <f>IFERROR(__xludf.DUMMYFUNCTION("""COMPUTED_VALUE"""),44365.66666666667)</f>
        <v>44365.66667</v>
      </c>
      <c r="B370" s="2">
        <f>IFERROR(__xludf.DUMMYFUNCTION("""COMPUTED_VALUE"""),207.77)</f>
        <v>207.77</v>
      </c>
      <c r="C370" s="3">
        <v>223.776353745332</v>
      </c>
    </row>
    <row r="371">
      <c r="A371" s="1">
        <f>IFERROR(__xludf.DUMMYFUNCTION("""COMPUTED_VALUE"""),44368.66666666667)</f>
        <v>44368.66667</v>
      </c>
      <c r="B371" s="2">
        <f>IFERROR(__xludf.DUMMYFUNCTION("""COMPUTED_VALUE"""),206.94)</f>
        <v>206.94</v>
      </c>
      <c r="C371" s="3">
        <v>227.854156676712</v>
      </c>
    </row>
    <row r="372">
      <c r="A372" s="1">
        <f>IFERROR(__xludf.DUMMYFUNCTION("""COMPUTED_VALUE"""),44369.66666666667)</f>
        <v>44369.66667</v>
      </c>
      <c r="B372" s="2">
        <f>IFERROR(__xludf.DUMMYFUNCTION("""COMPUTED_VALUE"""),207.9)</f>
        <v>207.9</v>
      </c>
      <c r="C372" s="3">
        <v>227.870708510175</v>
      </c>
    </row>
    <row r="373">
      <c r="A373" s="1">
        <f>IFERROR(__xludf.DUMMYFUNCTION("""COMPUTED_VALUE"""),44370.66666666667)</f>
        <v>44370.66667</v>
      </c>
      <c r="B373" s="2">
        <f>IFERROR(__xludf.DUMMYFUNCTION("""COMPUTED_VALUE"""),218.86)</f>
        <v>218.86</v>
      </c>
      <c r="C373" s="3">
        <v>228.961184042231</v>
      </c>
    </row>
    <row r="374">
      <c r="A374" s="1">
        <f>IFERROR(__xludf.DUMMYFUNCTION("""COMPUTED_VALUE"""),44371.66666666667)</f>
        <v>44371.66667</v>
      </c>
      <c r="B374" s="2">
        <f>IFERROR(__xludf.DUMMYFUNCTION("""COMPUTED_VALUE"""),226.61)</f>
        <v>226.61</v>
      </c>
      <c r="C374" s="3">
        <v>228.924440463823</v>
      </c>
    </row>
    <row r="375">
      <c r="A375" s="1">
        <f>IFERROR(__xludf.DUMMYFUNCTION("""COMPUTED_VALUE"""),44372.66666666667)</f>
        <v>44372.66667</v>
      </c>
      <c r="B375" s="2">
        <f>IFERROR(__xludf.DUMMYFUNCTION("""COMPUTED_VALUE"""),223.96)</f>
        <v>223.96</v>
      </c>
      <c r="C375" s="3">
        <v>229.377289736489</v>
      </c>
    </row>
    <row r="376">
      <c r="A376" s="1">
        <f>IFERROR(__xludf.DUMMYFUNCTION("""COMPUTED_VALUE"""),44375.66666666667)</f>
        <v>44375.66667</v>
      </c>
      <c r="B376" s="2">
        <f>IFERROR(__xludf.DUMMYFUNCTION("""COMPUTED_VALUE"""),229.57)</f>
        <v>229.57</v>
      </c>
      <c r="C376" s="3">
        <v>234.471183548764</v>
      </c>
    </row>
    <row r="377">
      <c r="A377" s="1">
        <f>IFERROR(__xludf.DUMMYFUNCTION("""COMPUTED_VALUE"""),44376.66666666667)</f>
        <v>44376.66667</v>
      </c>
      <c r="B377" s="2">
        <f>IFERROR(__xludf.DUMMYFUNCTION("""COMPUTED_VALUE"""),226.92)</f>
        <v>226.92</v>
      </c>
      <c r="C377" s="3">
        <v>234.860067068725</v>
      </c>
    </row>
    <row r="378">
      <c r="A378" s="1">
        <f>IFERROR(__xludf.DUMMYFUNCTION("""COMPUTED_VALUE"""),44377.66666666667)</f>
        <v>44377.66667</v>
      </c>
      <c r="B378" s="2">
        <f>IFERROR(__xludf.DUMMYFUNCTION("""COMPUTED_VALUE"""),226.57)</f>
        <v>226.57</v>
      </c>
      <c r="C378" s="3">
        <v>236.319028812735</v>
      </c>
    </row>
    <row r="379">
      <c r="A379" s="1">
        <f>IFERROR(__xludf.DUMMYFUNCTION("""COMPUTED_VALUE"""),44378.66666666667)</f>
        <v>44378.66667</v>
      </c>
      <c r="B379" s="2">
        <f>IFERROR(__xludf.DUMMYFUNCTION("""COMPUTED_VALUE"""),225.97)</f>
        <v>225.97</v>
      </c>
      <c r="C379" s="3">
        <v>236.634773935297</v>
      </c>
    </row>
    <row r="380">
      <c r="A380" s="1">
        <f>IFERROR(__xludf.DUMMYFUNCTION("""COMPUTED_VALUE"""),44379.66666666667)</f>
        <v>44379.66667</v>
      </c>
      <c r="B380" s="2">
        <f>IFERROR(__xludf.DUMMYFUNCTION("""COMPUTED_VALUE"""),226.3)</f>
        <v>226.3</v>
      </c>
      <c r="C380" s="3">
        <v>237.412649108168</v>
      </c>
    </row>
    <row r="381">
      <c r="A381" s="1">
        <f>IFERROR(__xludf.DUMMYFUNCTION("""COMPUTED_VALUE"""),44383.66666666667)</f>
        <v>44383.66667</v>
      </c>
      <c r="B381" s="2">
        <f>IFERROR(__xludf.DUMMYFUNCTION("""COMPUTED_VALUE"""),219.86)</f>
        <v>219.86</v>
      </c>
      <c r="C381" s="3">
        <v>243.733422700232</v>
      </c>
    </row>
    <row r="382">
      <c r="A382" s="1">
        <f>IFERROR(__xludf.DUMMYFUNCTION("""COMPUTED_VALUE"""),44384.66666666667)</f>
        <v>44384.66667</v>
      </c>
      <c r="B382" s="2">
        <f>IFERROR(__xludf.DUMMYFUNCTION("""COMPUTED_VALUE"""),214.88)</f>
        <v>214.88</v>
      </c>
      <c r="C382" s="3">
        <v>245.253432288135</v>
      </c>
    </row>
    <row r="383">
      <c r="A383" s="1">
        <f>IFERROR(__xludf.DUMMYFUNCTION("""COMPUTED_VALUE"""),44385.66666666667)</f>
        <v>44385.66667</v>
      </c>
      <c r="B383" s="2">
        <f>IFERROR(__xludf.DUMMYFUNCTION("""COMPUTED_VALUE"""),217.6)</f>
        <v>217.6</v>
      </c>
      <c r="C383" s="3">
        <v>245.564173472808</v>
      </c>
    </row>
    <row r="384">
      <c r="A384" s="1">
        <f>IFERROR(__xludf.DUMMYFUNCTION("""COMPUTED_VALUE"""),44386.66666666667)</f>
        <v>44386.66667</v>
      </c>
      <c r="B384" s="2">
        <f>IFERROR(__xludf.DUMMYFUNCTION("""COMPUTED_VALUE"""),218.98)</f>
        <v>218.98</v>
      </c>
      <c r="C384" s="3">
        <v>246.271117631746</v>
      </c>
    </row>
    <row r="385">
      <c r="A385" s="1">
        <f>IFERROR(__xludf.DUMMYFUNCTION("""COMPUTED_VALUE"""),44389.66666666667)</f>
        <v>44389.66667</v>
      </c>
      <c r="B385" s="2">
        <f>IFERROR(__xludf.DUMMYFUNCTION("""COMPUTED_VALUE"""),228.57)</f>
        <v>228.57</v>
      </c>
      <c r="C385" s="3">
        <v>251.499100758381</v>
      </c>
    </row>
    <row r="386">
      <c r="A386" s="1">
        <f>IFERROR(__xludf.DUMMYFUNCTION("""COMPUTED_VALUE"""),44390.66666666667)</f>
        <v>44390.66667</v>
      </c>
      <c r="B386" s="2">
        <f>IFERROR(__xludf.DUMMYFUNCTION("""COMPUTED_VALUE"""),222.85)</f>
        <v>222.85</v>
      </c>
      <c r="C386" s="3">
        <v>251.716672934964</v>
      </c>
    </row>
    <row r="387">
      <c r="A387" s="1">
        <f>IFERROR(__xludf.DUMMYFUNCTION("""COMPUTED_VALUE"""),44391.66666666667)</f>
        <v>44391.66667</v>
      </c>
      <c r="B387" s="2">
        <f>IFERROR(__xludf.DUMMYFUNCTION("""COMPUTED_VALUE"""),217.79)</f>
        <v>217.79</v>
      </c>
      <c r="C387" s="3">
        <v>252.900952532769</v>
      </c>
    </row>
    <row r="388">
      <c r="A388" s="1">
        <f>IFERROR(__xludf.DUMMYFUNCTION("""COMPUTED_VALUE"""),44392.66666666667)</f>
        <v>44392.66667</v>
      </c>
      <c r="B388" s="2">
        <f>IFERROR(__xludf.DUMMYFUNCTION("""COMPUTED_VALUE"""),216.87)</f>
        <v>216.87</v>
      </c>
      <c r="C388" s="3">
        <v>252.845868974702</v>
      </c>
    </row>
    <row r="389">
      <c r="A389" s="1">
        <f>IFERROR(__xludf.DUMMYFUNCTION("""COMPUTED_VALUE"""),44393.66666666667)</f>
        <v>44393.66667</v>
      </c>
      <c r="B389" s="2">
        <f>IFERROR(__xludf.DUMMYFUNCTION("""COMPUTED_VALUE"""),214.74)</f>
        <v>214.74</v>
      </c>
      <c r="C389" s="3">
        <v>253.166574453105</v>
      </c>
    </row>
    <row r="390">
      <c r="A390" s="1">
        <f>IFERROR(__xludf.DUMMYFUNCTION("""COMPUTED_VALUE"""),44396.66666666667)</f>
        <v>44396.66667</v>
      </c>
      <c r="B390" s="2">
        <f>IFERROR(__xludf.DUMMYFUNCTION("""COMPUTED_VALUE"""),215.41)</f>
        <v>215.41</v>
      </c>
      <c r="C390" s="3">
        <v>257.212144188263</v>
      </c>
    </row>
    <row r="391">
      <c r="A391" s="1">
        <f>IFERROR(__xludf.DUMMYFUNCTION("""COMPUTED_VALUE"""),44397.66666666667)</f>
        <v>44397.66667</v>
      </c>
      <c r="B391" s="2">
        <f>IFERROR(__xludf.DUMMYFUNCTION("""COMPUTED_VALUE"""),220.17)</f>
        <v>220.17</v>
      </c>
      <c r="C391" s="3">
        <v>257.059047604553</v>
      </c>
    </row>
    <row r="392">
      <c r="A392" s="1">
        <f>IFERROR(__xludf.DUMMYFUNCTION("""COMPUTED_VALUE"""),44398.66666666667)</f>
        <v>44398.66667</v>
      </c>
      <c r="B392" s="2">
        <f>IFERROR(__xludf.DUMMYFUNCTION("""COMPUTED_VALUE"""),218.43)</f>
        <v>218.43</v>
      </c>
      <c r="C392" s="3">
        <v>257.898272291704</v>
      </c>
    </row>
    <row r="393">
      <c r="A393" s="1">
        <f>IFERROR(__xludf.DUMMYFUNCTION("""COMPUTED_VALUE"""),44399.66666666667)</f>
        <v>44399.66667</v>
      </c>
      <c r="B393" s="2">
        <f>IFERROR(__xludf.DUMMYFUNCTION("""COMPUTED_VALUE"""),216.42)</f>
        <v>216.42</v>
      </c>
      <c r="C393" s="3">
        <v>257.530462744656</v>
      </c>
    </row>
    <row r="394">
      <c r="A394" s="1">
        <f>IFERROR(__xludf.DUMMYFUNCTION("""COMPUTED_VALUE"""),44400.66666666667)</f>
        <v>44400.66667</v>
      </c>
      <c r="B394" s="2">
        <f>IFERROR(__xludf.DUMMYFUNCTION("""COMPUTED_VALUE"""),214.46)</f>
        <v>214.46</v>
      </c>
      <c r="C394" s="3">
        <v>257.576133905346</v>
      </c>
    </row>
    <row r="395">
      <c r="A395" s="1">
        <f>IFERROR(__xludf.DUMMYFUNCTION("""COMPUTED_VALUE"""),44403.66666666667)</f>
        <v>44403.66667</v>
      </c>
      <c r="B395" s="2">
        <f>IFERROR(__xludf.DUMMYFUNCTION("""COMPUTED_VALUE"""),219.21)</f>
        <v>219.21</v>
      </c>
      <c r="C395" s="3">
        <v>261.053675251695</v>
      </c>
    </row>
    <row r="396">
      <c r="A396" s="1">
        <f>IFERROR(__xludf.DUMMYFUNCTION("""COMPUTED_VALUE"""),44404.66666666667)</f>
        <v>44404.66667</v>
      </c>
      <c r="B396" s="2">
        <f>IFERROR(__xludf.DUMMYFUNCTION("""COMPUTED_VALUE"""),214.93)</f>
        <v>214.93</v>
      </c>
      <c r="C396" s="3">
        <v>260.799374247388</v>
      </c>
    </row>
    <row r="397">
      <c r="A397" s="1">
        <f>IFERROR(__xludf.DUMMYFUNCTION("""COMPUTED_VALUE"""),44405.66666666667)</f>
        <v>44405.66667</v>
      </c>
      <c r="B397" s="2">
        <f>IFERROR(__xludf.DUMMYFUNCTION("""COMPUTED_VALUE"""),215.66)</f>
        <v>215.66</v>
      </c>
      <c r="C397" s="3">
        <v>261.57886889541</v>
      </c>
    </row>
    <row r="398">
      <c r="A398" s="1">
        <f>IFERROR(__xludf.DUMMYFUNCTION("""COMPUTED_VALUE"""),44406.66666666667)</f>
        <v>44406.66667</v>
      </c>
      <c r="B398" s="2">
        <f>IFERROR(__xludf.DUMMYFUNCTION("""COMPUTED_VALUE"""),225.78)</f>
        <v>225.78</v>
      </c>
      <c r="C398" s="3">
        <v>261.189172356107</v>
      </c>
    </row>
    <row r="399">
      <c r="A399" s="1">
        <f>IFERROR(__xludf.DUMMYFUNCTION("""COMPUTED_VALUE"""),44407.66666666667)</f>
        <v>44407.66667</v>
      </c>
      <c r="B399" s="2">
        <f>IFERROR(__xludf.DUMMYFUNCTION("""COMPUTED_VALUE"""),229.07)</f>
        <v>229.07</v>
      </c>
      <c r="C399" s="3">
        <v>261.246019266056</v>
      </c>
    </row>
    <row r="400">
      <c r="A400" s="1">
        <f>IFERROR(__xludf.DUMMYFUNCTION("""COMPUTED_VALUE"""),44410.66666666667)</f>
        <v>44410.66667</v>
      </c>
      <c r="B400" s="2">
        <f>IFERROR(__xludf.DUMMYFUNCTION("""COMPUTED_VALUE"""),236.56)</f>
        <v>236.56</v>
      </c>
      <c r="C400" s="3">
        <v>264.895266927244</v>
      </c>
    </row>
    <row r="401">
      <c r="A401" s="1">
        <f>IFERROR(__xludf.DUMMYFUNCTION("""COMPUTED_VALUE"""),44411.66666666667)</f>
        <v>44411.66667</v>
      </c>
      <c r="B401" s="2">
        <f>IFERROR(__xludf.DUMMYFUNCTION("""COMPUTED_VALUE"""),236.58)</f>
        <v>236.58</v>
      </c>
      <c r="C401" s="3">
        <v>264.721910819395</v>
      </c>
    </row>
    <row r="402">
      <c r="A402" s="1">
        <f>IFERROR(__xludf.DUMMYFUNCTION("""COMPUTED_VALUE"""),44412.66666666667)</f>
        <v>44412.66667</v>
      </c>
      <c r="B402" s="2">
        <f>IFERROR(__xludf.DUMMYFUNCTION("""COMPUTED_VALUE"""),236.97)</f>
        <v>236.97</v>
      </c>
      <c r="C402" s="3">
        <v>265.582870784912</v>
      </c>
    </row>
    <row r="403">
      <c r="A403" s="1">
        <f>IFERROR(__xludf.DUMMYFUNCTION("""COMPUTED_VALUE"""),44413.66666666667)</f>
        <v>44413.66667</v>
      </c>
      <c r="B403" s="2">
        <f>IFERROR(__xludf.DUMMYFUNCTION("""COMPUTED_VALUE"""),238.21)</f>
        <v>238.21</v>
      </c>
      <c r="C403" s="3">
        <v>265.268853223222</v>
      </c>
    </row>
    <row r="404">
      <c r="A404" s="1">
        <f>IFERROR(__xludf.DUMMYFUNCTION("""COMPUTED_VALUE"""),44414.66666666667)</f>
        <v>44414.66667</v>
      </c>
      <c r="B404" s="2">
        <f>IFERROR(__xludf.DUMMYFUNCTION("""COMPUTED_VALUE"""),233.03)</f>
        <v>233.03</v>
      </c>
      <c r="C404" s="3">
        <v>265.389983682572</v>
      </c>
    </row>
    <row r="405">
      <c r="A405" s="1">
        <f>IFERROR(__xludf.DUMMYFUNCTION("""COMPUTED_VALUE"""),44417.66666666667)</f>
        <v>44417.66667</v>
      </c>
      <c r="B405" s="2">
        <f>IFERROR(__xludf.DUMMYFUNCTION("""COMPUTED_VALUE"""),237.92)</f>
        <v>237.92</v>
      </c>
      <c r="C405" s="3">
        <v>269.122639293209</v>
      </c>
    </row>
    <row r="406">
      <c r="A406" s="1">
        <f>IFERROR(__xludf.DUMMYFUNCTION("""COMPUTED_VALUE"""),44418.66666666667)</f>
        <v>44418.66667</v>
      </c>
      <c r="B406" s="2">
        <f>IFERROR(__xludf.DUMMYFUNCTION("""COMPUTED_VALUE"""),236.66)</f>
        <v>236.66</v>
      </c>
      <c r="C406" s="3">
        <v>268.933065012365</v>
      </c>
    </row>
    <row r="407">
      <c r="A407" s="1">
        <f>IFERROR(__xludf.DUMMYFUNCTION("""COMPUTED_VALUE"""),44419.66666666667)</f>
        <v>44419.66667</v>
      </c>
      <c r="B407" s="2">
        <f>IFERROR(__xludf.DUMMYFUNCTION("""COMPUTED_VALUE"""),235.94)</f>
        <v>235.94</v>
      </c>
      <c r="C407" s="3">
        <v>269.755449658996</v>
      </c>
    </row>
    <row r="408">
      <c r="A408" s="1">
        <f>IFERROR(__xludf.DUMMYFUNCTION("""COMPUTED_VALUE"""),44420.66666666667)</f>
        <v>44420.66667</v>
      </c>
      <c r="B408" s="2">
        <f>IFERROR(__xludf.DUMMYFUNCTION("""COMPUTED_VALUE"""),240.75)</f>
        <v>240.75</v>
      </c>
      <c r="C408" s="3">
        <v>269.382406209403</v>
      </c>
    </row>
    <row r="409">
      <c r="A409" s="1">
        <f>IFERROR(__xludf.DUMMYFUNCTION("""COMPUTED_VALUE"""),44421.66666666667)</f>
        <v>44421.66667</v>
      </c>
      <c r="B409" s="2">
        <f>IFERROR(__xludf.DUMMYFUNCTION("""COMPUTED_VALUE"""),239.06)</f>
        <v>239.06</v>
      </c>
      <c r="C409" s="3">
        <v>269.427314113462</v>
      </c>
    </row>
    <row r="410">
      <c r="A410" s="1">
        <f>IFERROR(__xludf.DUMMYFUNCTION("""COMPUTED_VALUE"""),44424.66666666667)</f>
        <v>44424.66667</v>
      </c>
      <c r="B410" s="2">
        <f>IFERROR(__xludf.DUMMYFUNCTION("""COMPUTED_VALUE"""),228.72)</f>
        <v>228.72</v>
      </c>
      <c r="C410" s="3">
        <v>272.878067542432</v>
      </c>
    </row>
    <row r="411">
      <c r="A411" s="1">
        <f>IFERROR(__xludf.DUMMYFUNCTION("""COMPUTED_VALUE"""),44425.66666666667)</f>
        <v>44425.66667</v>
      </c>
      <c r="B411" s="2">
        <f>IFERROR(__xludf.DUMMYFUNCTION("""COMPUTED_VALUE"""),221.9)</f>
        <v>221.9</v>
      </c>
      <c r="C411" s="3">
        <v>272.597856293662</v>
      </c>
    </row>
    <row r="412">
      <c r="A412" s="1">
        <f>IFERROR(__xludf.DUMMYFUNCTION("""COMPUTED_VALUE"""),44426.66666666667)</f>
        <v>44426.66667</v>
      </c>
      <c r="B412" s="2">
        <f>IFERROR(__xludf.DUMMYFUNCTION("""COMPUTED_VALUE"""),229.66)</f>
        <v>229.66</v>
      </c>
      <c r="C412" s="3">
        <v>273.3431504894</v>
      </c>
    </row>
    <row r="413">
      <c r="A413" s="1">
        <f>IFERROR(__xludf.DUMMYFUNCTION("""COMPUTED_VALUE"""),44427.66666666667)</f>
        <v>44427.66667</v>
      </c>
      <c r="B413" s="2">
        <f>IFERROR(__xludf.DUMMYFUNCTION("""COMPUTED_VALUE"""),224.49)</f>
        <v>224.49</v>
      </c>
      <c r="C413" s="3">
        <v>272.913896472048</v>
      </c>
    </row>
    <row r="414">
      <c r="A414" s="1">
        <f>IFERROR(__xludf.DUMMYFUNCTION("""COMPUTED_VALUE"""),44428.66666666667)</f>
        <v>44428.66667</v>
      </c>
      <c r="B414" s="2">
        <f>IFERROR(__xludf.DUMMYFUNCTION("""COMPUTED_VALUE"""),226.75)</f>
        <v>226.75</v>
      </c>
      <c r="C414" s="3">
        <v>272.930512085691</v>
      </c>
    </row>
    <row r="415">
      <c r="A415" s="1">
        <f>IFERROR(__xludf.DUMMYFUNCTION("""COMPUTED_VALUE"""),44431.66666666667)</f>
        <v>44431.66667</v>
      </c>
      <c r="B415" s="2">
        <f>IFERROR(__xludf.DUMMYFUNCTION("""COMPUTED_VALUE"""),235.43)</f>
        <v>235.43</v>
      </c>
      <c r="C415" s="3">
        <v>276.523398962297</v>
      </c>
    </row>
    <row r="416">
      <c r="A416" s="1">
        <f>IFERROR(__xludf.DUMMYFUNCTION("""COMPUTED_VALUE"""),44432.66666666667)</f>
        <v>44432.66667</v>
      </c>
      <c r="B416" s="2">
        <f>IFERROR(__xludf.DUMMYFUNCTION("""COMPUTED_VALUE"""),236.16)</f>
        <v>236.16</v>
      </c>
      <c r="C416" s="3">
        <v>276.380591025896</v>
      </c>
    </row>
    <row r="417">
      <c r="A417" s="1">
        <f>IFERROR(__xludf.DUMMYFUNCTION("""COMPUTED_VALUE"""),44433.66666666667)</f>
        <v>44433.66667</v>
      </c>
      <c r="B417" s="2">
        <f>IFERROR(__xludf.DUMMYFUNCTION("""COMPUTED_VALUE"""),237.07)</f>
        <v>237.07</v>
      </c>
      <c r="C417" s="3">
        <v>277.311674957379</v>
      </c>
    </row>
    <row r="418">
      <c r="A418" s="1">
        <f>IFERROR(__xludf.DUMMYFUNCTION("""COMPUTED_VALUE"""),44434.66666666667)</f>
        <v>44434.66667</v>
      </c>
      <c r="B418" s="2">
        <f>IFERROR(__xludf.DUMMYFUNCTION("""COMPUTED_VALUE"""),233.72)</f>
        <v>233.72</v>
      </c>
      <c r="C418" s="3">
        <v>277.116072674922</v>
      </c>
    </row>
    <row r="419">
      <c r="A419" s="1">
        <f>IFERROR(__xludf.DUMMYFUNCTION("""COMPUTED_VALUE"""),44435.66666666667)</f>
        <v>44435.66667</v>
      </c>
      <c r="B419" s="2">
        <f>IFERROR(__xludf.DUMMYFUNCTION("""COMPUTED_VALUE"""),237.31)</f>
        <v>237.31</v>
      </c>
      <c r="C419" s="3">
        <v>277.411785922296</v>
      </c>
    </row>
    <row r="420">
      <c r="A420" s="1">
        <f>IFERROR(__xludf.DUMMYFUNCTION("""COMPUTED_VALUE"""),44438.66666666667)</f>
        <v>44438.66667</v>
      </c>
      <c r="B420" s="2">
        <f>IFERROR(__xludf.DUMMYFUNCTION("""COMPUTED_VALUE"""),243.64)</f>
        <v>243.64</v>
      </c>
      <c r="C420" s="3">
        <v>282.061767014431</v>
      </c>
    </row>
    <row r="421">
      <c r="A421" s="1">
        <f>IFERROR(__xludf.DUMMYFUNCTION("""COMPUTED_VALUE"""),44439.66666666667)</f>
        <v>44439.66667</v>
      </c>
      <c r="B421" s="2">
        <f>IFERROR(__xludf.DUMMYFUNCTION("""COMPUTED_VALUE"""),245.24)</f>
        <v>245.24</v>
      </c>
      <c r="C421" s="3">
        <v>282.31774624273</v>
      </c>
    </row>
    <row r="422">
      <c r="A422" s="1">
        <f>IFERROR(__xludf.DUMMYFUNCTION("""COMPUTED_VALUE"""),44440.66666666667)</f>
        <v>44440.66667</v>
      </c>
      <c r="B422" s="2">
        <f>IFERROR(__xludf.DUMMYFUNCTION("""COMPUTED_VALUE"""),244.7)</f>
        <v>244.7</v>
      </c>
      <c r="C422" s="3">
        <v>283.65355328235</v>
      </c>
    </row>
    <row r="423">
      <c r="A423" s="1">
        <f>IFERROR(__xludf.DUMMYFUNCTION("""COMPUTED_VALUE"""),44441.66666666667)</f>
        <v>44441.66667</v>
      </c>
      <c r="B423" s="2">
        <f>IFERROR(__xludf.DUMMYFUNCTION("""COMPUTED_VALUE"""),244.13)</f>
        <v>244.13</v>
      </c>
      <c r="C423" s="3">
        <v>283.856301850905</v>
      </c>
    </row>
    <row r="424">
      <c r="A424" s="1">
        <f>IFERROR(__xludf.DUMMYFUNCTION("""COMPUTED_VALUE"""),44442.66666666667)</f>
        <v>44442.66667</v>
      </c>
      <c r="B424" s="2">
        <f>IFERROR(__xludf.DUMMYFUNCTION("""COMPUTED_VALUE"""),244.52)</f>
        <v>244.52</v>
      </c>
      <c r="C424" s="3">
        <v>284.530847671571</v>
      </c>
    </row>
    <row r="425">
      <c r="A425" s="1">
        <f>IFERROR(__xludf.DUMMYFUNCTION("""COMPUTED_VALUE"""),44446.66666666667)</f>
        <v>44446.66667</v>
      </c>
      <c r="B425" s="2">
        <f>IFERROR(__xludf.DUMMYFUNCTION("""COMPUTED_VALUE"""),250.97)</f>
        <v>250.97</v>
      </c>
      <c r="C425" s="3">
        <v>290.485832503847</v>
      </c>
    </row>
    <row r="426">
      <c r="A426" s="1">
        <f>IFERROR(__xludf.DUMMYFUNCTION("""COMPUTED_VALUE"""),44447.66666666667)</f>
        <v>44447.66667</v>
      </c>
      <c r="B426" s="2">
        <f>IFERROR(__xludf.DUMMYFUNCTION("""COMPUTED_VALUE"""),251.29)</f>
        <v>251.29</v>
      </c>
      <c r="C426" s="3">
        <v>291.903190316187</v>
      </c>
    </row>
    <row r="427">
      <c r="A427" s="1">
        <f>IFERROR(__xludf.DUMMYFUNCTION("""COMPUTED_VALUE"""),44448.66666666667)</f>
        <v>44448.66667</v>
      </c>
      <c r="B427" s="2">
        <f>IFERROR(__xludf.DUMMYFUNCTION("""COMPUTED_VALUE"""),251.62)</f>
        <v>251.62</v>
      </c>
      <c r="C427" s="3">
        <v>292.093320516508</v>
      </c>
    </row>
    <row r="428">
      <c r="A428" s="1">
        <f>IFERROR(__xludf.DUMMYFUNCTION("""COMPUTED_VALUE"""),44449.66666666667)</f>
        <v>44449.66667</v>
      </c>
      <c r="B428" s="2">
        <f>IFERROR(__xludf.DUMMYFUNCTION("""COMPUTED_VALUE"""),245.42)</f>
        <v>245.42</v>
      </c>
      <c r="C428" s="3">
        <v>292.653105074034</v>
      </c>
    </row>
    <row r="429">
      <c r="A429" s="1">
        <f>IFERROR(__xludf.DUMMYFUNCTION("""COMPUTED_VALUE"""),44452.66666666667)</f>
        <v>44452.66667</v>
      </c>
      <c r="B429" s="2">
        <f>IFERROR(__xludf.DUMMYFUNCTION("""COMPUTED_VALUE"""),247.67)</f>
        <v>247.67</v>
      </c>
      <c r="C429" s="3">
        <v>297.184515006277</v>
      </c>
    </row>
    <row r="430">
      <c r="A430" s="1">
        <f>IFERROR(__xludf.DUMMYFUNCTION("""COMPUTED_VALUE"""),44453.66666666667)</f>
        <v>44453.66667</v>
      </c>
      <c r="B430" s="2">
        <f>IFERROR(__xludf.DUMMYFUNCTION("""COMPUTED_VALUE"""),248.16)</f>
        <v>248.16</v>
      </c>
      <c r="C430" s="3">
        <v>297.051609151708</v>
      </c>
    </row>
    <row r="431">
      <c r="A431" s="1">
        <f>IFERROR(__xludf.DUMMYFUNCTION("""COMPUTED_VALUE"""),44454.66666666667)</f>
        <v>44454.66667</v>
      </c>
      <c r="B431" s="2">
        <f>IFERROR(__xludf.DUMMYFUNCTION("""COMPUTED_VALUE"""),251.94)</f>
        <v>251.94</v>
      </c>
      <c r="C431" s="3">
        <v>297.810122931538</v>
      </c>
    </row>
    <row r="432">
      <c r="A432" s="1">
        <f>IFERROR(__xludf.DUMMYFUNCTION("""COMPUTED_VALUE"""),44455.66666666667)</f>
        <v>44455.66667</v>
      </c>
      <c r="B432" s="2">
        <f>IFERROR(__xludf.DUMMYFUNCTION("""COMPUTED_VALUE"""),252.33)</f>
        <v>252.33</v>
      </c>
      <c r="C432" s="3">
        <v>297.245330335481</v>
      </c>
    </row>
    <row r="433">
      <c r="A433" s="1">
        <f>IFERROR(__xludf.DUMMYFUNCTION("""COMPUTED_VALUE"""),44456.66666666667)</f>
        <v>44456.66667</v>
      </c>
      <c r="B433" s="2">
        <f>IFERROR(__xludf.DUMMYFUNCTION("""COMPUTED_VALUE"""),253.16)</f>
        <v>253.16</v>
      </c>
      <c r="C433" s="3">
        <v>296.964917961603</v>
      </c>
    </row>
    <row r="434">
      <c r="A434" s="1">
        <f>IFERROR(__xludf.DUMMYFUNCTION("""COMPUTED_VALUE"""),44459.66666666667)</f>
        <v>44459.66667</v>
      </c>
      <c r="B434" s="2">
        <f>IFERROR(__xludf.DUMMYFUNCTION("""COMPUTED_VALUE"""),243.39)</f>
        <v>243.39</v>
      </c>
      <c r="C434" s="3">
        <v>298.608880436202</v>
      </c>
    </row>
    <row r="435">
      <c r="A435" s="1">
        <f>IFERROR(__xludf.DUMMYFUNCTION("""COMPUTED_VALUE"""),44460.66666666667)</f>
        <v>44460.66667</v>
      </c>
      <c r="B435" s="2">
        <f>IFERROR(__xludf.DUMMYFUNCTION("""COMPUTED_VALUE"""),246.46)</f>
        <v>246.46</v>
      </c>
      <c r="C435" s="3">
        <v>297.44952904284</v>
      </c>
    </row>
    <row r="436">
      <c r="A436" s="1">
        <f>IFERROR(__xludf.DUMMYFUNCTION("""COMPUTED_VALUE"""),44461.66666666667)</f>
        <v>44461.66667</v>
      </c>
      <c r="B436" s="2">
        <f>IFERROR(__xludf.DUMMYFUNCTION("""COMPUTED_VALUE"""),250.65)</f>
        <v>250.65</v>
      </c>
      <c r="C436" s="3">
        <v>297.182416756793</v>
      </c>
    </row>
    <row r="437">
      <c r="A437" s="1">
        <f>IFERROR(__xludf.DUMMYFUNCTION("""COMPUTED_VALUE"""),44462.66666666667)</f>
        <v>44462.66667</v>
      </c>
      <c r="B437" s="2">
        <f>IFERROR(__xludf.DUMMYFUNCTION("""COMPUTED_VALUE"""),251.21)</f>
        <v>251.21</v>
      </c>
      <c r="C437" s="3">
        <v>295.61370612481</v>
      </c>
    </row>
    <row r="438">
      <c r="A438" s="1">
        <f>IFERROR(__xludf.DUMMYFUNCTION("""COMPUTED_VALUE"""),44463.66666666667)</f>
        <v>44463.66667</v>
      </c>
      <c r="B438" s="2">
        <f>IFERROR(__xludf.DUMMYFUNCTION("""COMPUTED_VALUE"""),258.13)</f>
        <v>258.13</v>
      </c>
      <c r="C438" s="3">
        <v>294.372061480465</v>
      </c>
    </row>
    <row r="439">
      <c r="A439" s="1">
        <f>IFERROR(__xludf.DUMMYFUNCTION("""COMPUTED_VALUE"""),44466.66666666667)</f>
        <v>44466.66667</v>
      </c>
      <c r="B439" s="2">
        <f>IFERROR(__xludf.DUMMYFUNCTION("""COMPUTED_VALUE"""),263.79)</f>
        <v>263.79</v>
      </c>
      <c r="C439" s="3">
        <v>293.588347620484</v>
      </c>
    </row>
    <row r="440">
      <c r="A440" s="1">
        <f>IFERROR(__xludf.DUMMYFUNCTION("""COMPUTED_VALUE"""),44467.66666666667)</f>
        <v>44467.66667</v>
      </c>
      <c r="B440" s="2">
        <f>IFERROR(__xludf.DUMMYFUNCTION("""COMPUTED_VALUE"""),259.19)</f>
        <v>259.19</v>
      </c>
      <c r="C440" s="3">
        <v>291.831477856992</v>
      </c>
    </row>
    <row r="441">
      <c r="A441" s="1">
        <f>IFERROR(__xludf.DUMMYFUNCTION("""COMPUTED_VALUE"""),44468.66666666667)</f>
        <v>44468.66667</v>
      </c>
      <c r="B441" s="2">
        <f>IFERROR(__xludf.DUMMYFUNCTION("""COMPUTED_VALUE"""),260.44)</f>
        <v>260.44</v>
      </c>
      <c r="C441" s="3">
        <v>291.097395484212</v>
      </c>
    </row>
    <row r="442">
      <c r="A442" s="1">
        <f>IFERROR(__xludf.DUMMYFUNCTION("""COMPUTED_VALUE"""),44469.66666666667)</f>
        <v>44469.66667</v>
      </c>
      <c r="B442" s="2">
        <f>IFERROR(__xludf.DUMMYFUNCTION("""COMPUTED_VALUE"""),258.49)</f>
        <v>258.49</v>
      </c>
      <c r="C442" s="3">
        <v>289.203104895253</v>
      </c>
    </row>
    <row r="443">
      <c r="A443" s="1">
        <f>IFERROR(__xludf.DUMMYFUNCTION("""COMPUTED_VALUE"""),44470.66666666667)</f>
        <v>44470.66667</v>
      </c>
      <c r="B443" s="2">
        <f>IFERROR(__xludf.DUMMYFUNCTION("""COMPUTED_VALUE"""),258.41)</f>
        <v>258.41</v>
      </c>
      <c r="C443" s="3">
        <v>287.784991835261</v>
      </c>
    </row>
    <row r="444">
      <c r="A444" s="1">
        <f>IFERROR(__xludf.DUMMYFUNCTION("""COMPUTED_VALUE"""),44473.66666666667)</f>
        <v>44473.66667</v>
      </c>
      <c r="B444" s="2">
        <f>IFERROR(__xludf.DUMMYFUNCTION("""COMPUTED_VALUE"""),260.51)</f>
        <v>260.51</v>
      </c>
      <c r="C444" s="3">
        <v>287.392646992219</v>
      </c>
    </row>
    <row r="445">
      <c r="A445" s="1">
        <f>IFERROR(__xludf.DUMMYFUNCTION("""COMPUTED_VALUE"""),44474.66666666667)</f>
        <v>44474.66667</v>
      </c>
      <c r="B445" s="2">
        <f>IFERROR(__xludf.DUMMYFUNCTION("""COMPUTED_VALUE"""),260.2)</f>
        <v>260.2</v>
      </c>
      <c r="C445" s="3">
        <v>286.064224551968</v>
      </c>
    </row>
    <row r="446">
      <c r="A446" s="1">
        <f>IFERROR(__xludf.DUMMYFUNCTION("""COMPUTED_VALUE"""),44475.66666666667)</f>
        <v>44475.66667</v>
      </c>
      <c r="B446" s="2">
        <f>IFERROR(__xludf.DUMMYFUNCTION("""COMPUTED_VALUE"""),260.92)</f>
        <v>260.92</v>
      </c>
      <c r="C446" s="3">
        <v>285.894437629752</v>
      </c>
    </row>
    <row r="447">
      <c r="A447" s="1">
        <f>IFERROR(__xludf.DUMMYFUNCTION("""COMPUTED_VALUE"""),44476.66666666667)</f>
        <v>44476.66667</v>
      </c>
      <c r="B447" s="2">
        <f>IFERROR(__xludf.DUMMYFUNCTION("""COMPUTED_VALUE"""),264.54)</f>
        <v>264.54</v>
      </c>
      <c r="C447" s="3">
        <v>284.687538020311</v>
      </c>
    </row>
    <row r="448">
      <c r="A448" s="1">
        <f>IFERROR(__xludf.DUMMYFUNCTION("""COMPUTED_VALUE"""),44477.66666666667)</f>
        <v>44477.66667</v>
      </c>
      <c r="B448" s="2">
        <f>IFERROR(__xludf.DUMMYFUNCTION("""COMPUTED_VALUE"""),261.83)</f>
        <v>261.83</v>
      </c>
      <c r="C448" s="3">
        <v>284.064311813311</v>
      </c>
    </row>
    <row r="449">
      <c r="A449" s="1">
        <f>IFERROR(__xludf.DUMMYFUNCTION("""COMPUTED_VALUE"""),44480.66666666667)</f>
        <v>44480.66667</v>
      </c>
      <c r="B449" s="2">
        <f>IFERROR(__xludf.DUMMYFUNCTION("""COMPUTED_VALUE"""),263.98)</f>
        <v>263.98</v>
      </c>
      <c r="C449" s="3">
        <v>286.511557710123</v>
      </c>
    </row>
    <row r="450">
      <c r="A450" s="1">
        <f>IFERROR(__xludf.DUMMYFUNCTION("""COMPUTED_VALUE"""),44481.66666666667)</f>
        <v>44481.66667</v>
      </c>
      <c r="B450" s="2">
        <f>IFERROR(__xludf.DUMMYFUNCTION("""COMPUTED_VALUE"""),268.57)</f>
        <v>268.57</v>
      </c>
      <c r="C450" s="3">
        <v>286.210066709969</v>
      </c>
    </row>
    <row r="451">
      <c r="A451" s="1">
        <f>IFERROR(__xludf.DUMMYFUNCTION("""COMPUTED_VALUE"""),44482.66666666667)</f>
        <v>44482.66667</v>
      </c>
      <c r="B451" s="2">
        <f>IFERROR(__xludf.DUMMYFUNCTION("""COMPUTED_VALUE"""),270.36)</f>
        <v>270.36</v>
      </c>
      <c r="C451" s="3">
        <v>287.069776062664</v>
      </c>
    </row>
    <row r="452">
      <c r="A452" s="1">
        <f>IFERROR(__xludf.DUMMYFUNCTION("""COMPUTED_VALUE"""),44483.66666666667)</f>
        <v>44483.66667</v>
      </c>
      <c r="B452" s="2">
        <f>IFERROR(__xludf.DUMMYFUNCTION("""COMPUTED_VALUE"""),272.77)</f>
        <v>272.77</v>
      </c>
      <c r="C452" s="3">
        <v>286.872374979406</v>
      </c>
    </row>
    <row r="453">
      <c r="A453" s="1">
        <f>IFERROR(__xludf.DUMMYFUNCTION("""COMPUTED_VALUE"""),44484.66666666667)</f>
        <v>44484.66667</v>
      </c>
      <c r="B453" s="2">
        <f>IFERROR(__xludf.DUMMYFUNCTION("""COMPUTED_VALUE"""),281.01)</f>
        <v>281.01</v>
      </c>
      <c r="C453" s="3">
        <v>287.216924890342</v>
      </c>
    </row>
    <row r="454">
      <c r="A454" s="1">
        <f>IFERROR(__xludf.DUMMYFUNCTION("""COMPUTED_VALUE"""),44487.66666666667)</f>
        <v>44487.66667</v>
      </c>
      <c r="B454" s="2">
        <f>IFERROR(__xludf.DUMMYFUNCTION("""COMPUTED_VALUE"""),290.04)</f>
        <v>290.04</v>
      </c>
      <c r="C454" s="3">
        <v>292.124096278932</v>
      </c>
    </row>
    <row r="455">
      <c r="A455" s="1">
        <f>IFERROR(__xludf.DUMMYFUNCTION("""COMPUTED_VALUE"""),44488.66666666667)</f>
        <v>44488.66667</v>
      </c>
      <c r="B455" s="2">
        <f>IFERROR(__xludf.DUMMYFUNCTION("""COMPUTED_VALUE"""),288.09)</f>
        <v>288.09</v>
      </c>
      <c r="C455" s="3">
        <v>292.44191864036</v>
      </c>
    </row>
    <row r="456">
      <c r="A456" s="1">
        <f>IFERROR(__xludf.DUMMYFUNCTION("""COMPUTED_VALUE"""),44489.66666666667)</f>
        <v>44489.66667</v>
      </c>
      <c r="B456" s="2">
        <f>IFERROR(__xludf.DUMMYFUNCTION("""COMPUTED_VALUE"""),288.6)</f>
        <v>288.6</v>
      </c>
      <c r="C456" s="3">
        <v>293.801345765142</v>
      </c>
    </row>
    <row r="457">
      <c r="A457" s="1">
        <f>IFERROR(__xludf.DUMMYFUNCTION("""COMPUTED_VALUE"""),44490.66666666667)</f>
        <v>44490.66667</v>
      </c>
      <c r="B457" s="2">
        <f>IFERROR(__xludf.DUMMYFUNCTION("""COMPUTED_VALUE"""),298.0)</f>
        <v>298</v>
      </c>
      <c r="C457" s="3">
        <v>293.977436662093</v>
      </c>
    </row>
    <row r="458">
      <c r="A458" s="1">
        <f>IFERROR(__xludf.DUMMYFUNCTION("""COMPUTED_VALUE"""),44491.66666666667)</f>
        <v>44491.66667</v>
      </c>
      <c r="B458" s="2">
        <f>IFERROR(__xludf.DUMMYFUNCTION("""COMPUTED_VALUE"""),303.23)</f>
        <v>303.23</v>
      </c>
      <c r="C458" s="3">
        <v>294.566158629386</v>
      </c>
    </row>
    <row r="459">
      <c r="A459" s="1">
        <f>IFERROR(__xludf.DUMMYFUNCTION("""COMPUTED_VALUE"""),44494.66666666667)</f>
        <v>44494.66667</v>
      </c>
      <c r="B459" s="2">
        <f>IFERROR(__xludf.DUMMYFUNCTION("""COMPUTED_VALUE"""),341.62)</f>
        <v>341.62</v>
      </c>
      <c r="C459" s="3">
        <v>299.452334405437</v>
      </c>
    </row>
    <row r="460">
      <c r="A460" s="1">
        <f>IFERROR(__xludf.DUMMYFUNCTION("""COMPUTED_VALUE"""),44495.66666666667)</f>
        <v>44495.66667</v>
      </c>
      <c r="B460" s="2">
        <f>IFERROR(__xludf.DUMMYFUNCTION("""COMPUTED_VALUE"""),339.48)</f>
        <v>339.48</v>
      </c>
      <c r="C460" s="3">
        <v>299.536410873319</v>
      </c>
    </row>
    <row r="461">
      <c r="A461" s="1">
        <f>IFERROR(__xludf.DUMMYFUNCTION("""COMPUTED_VALUE"""),44496.66666666667)</f>
        <v>44496.66667</v>
      </c>
      <c r="B461" s="2">
        <f>IFERROR(__xludf.DUMMYFUNCTION("""COMPUTED_VALUE"""),345.95)</f>
        <v>345.95</v>
      </c>
      <c r="C461" s="3">
        <v>300.568547250603</v>
      </c>
    </row>
    <row r="462">
      <c r="A462" s="1">
        <f>IFERROR(__xludf.DUMMYFUNCTION("""COMPUTED_VALUE"""),44497.66666666667)</f>
        <v>44497.66667</v>
      </c>
      <c r="B462" s="2">
        <f>IFERROR(__xludf.DUMMYFUNCTION("""COMPUTED_VALUE"""),359.01)</f>
        <v>359.01</v>
      </c>
      <c r="C462" s="3">
        <v>300.339511855511</v>
      </c>
    </row>
    <row r="463">
      <c r="A463" s="1">
        <f>IFERROR(__xludf.DUMMYFUNCTION("""COMPUTED_VALUE"""),44498.66666666667)</f>
        <v>44498.66667</v>
      </c>
      <c r="B463" s="2">
        <f>IFERROR(__xludf.DUMMYFUNCTION("""COMPUTED_VALUE"""),371.33)</f>
        <v>371.33</v>
      </c>
      <c r="C463" s="3">
        <v>300.462879535214</v>
      </c>
    </row>
    <row r="464">
      <c r="A464" s="1">
        <f>IFERROR(__xludf.DUMMYFUNCTION("""COMPUTED_VALUE"""),44501.66666666667)</f>
        <v>44501.66667</v>
      </c>
      <c r="B464" s="2">
        <f>IFERROR(__xludf.DUMMYFUNCTION("""COMPUTED_VALUE"""),402.86)</f>
        <v>402.86</v>
      </c>
      <c r="C464" s="3">
        <v>303.784673330106</v>
      </c>
    </row>
    <row r="465">
      <c r="A465" s="1">
        <f>IFERROR(__xludf.DUMMYFUNCTION("""COMPUTED_VALUE"""),44502.66666666667)</f>
        <v>44502.66667</v>
      </c>
      <c r="B465" s="2">
        <f>IFERROR(__xludf.DUMMYFUNCTION("""COMPUTED_VALUE"""),390.67)</f>
        <v>390.67</v>
      </c>
      <c r="C465" s="3">
        <v>303.357090597057</v>
      </c>
    </row>
    <row r="466">
      <c r="A466" s="1">
        <f>IFERROR(__xludf.DUMMYFUNCTION("""COMPUTED_VALUE"""),44503.66666666667)</f>
        <v>44503.66667</v>
      </c>
      <c r="B466" s="2">
        <f>IFERROR(__xludf.DUMMYFUNCTION("""COMPUTED_VALUE"""),404.62)</f>
        <v>404.62</v>
      </c>
      <c r="C466" s="3">
        <v>303.914120443591</v>
      </c>
    </row>
    <row r="467">
      <c r="A467" s="1">
        <f>IFERROR(__xludf.DUMMYFUNCTION("""COMPUTED_VALUE"""),44504.66666666667)</f>
        <v>44504.66667</v>
      </c>
      <c r="B467" s="2">
        <f>IFERROR(__xludf.DUMMYFUNCTION("""COMPUTED_VALUE"""),409.97)</f>
        <v>409.97</v>
      </c>
      <c r="C467" s="3">
        <v>303.263535901829</v>
      </c>
    </row>
    <row r="468">
      <c r="A468" s="1">
        <f>IFERROR(__xludf.DUMMYFUNCTION("""COMPUTED_VALUE"""),44505.66666666667)</f>
        <v>44505.66667</v>
      </c>
      <c r="B468" s="2">
        <f>IFERROR(__xludf.DUMMYFUNCTION("""COMPUTED_VALUE"""),407.36)</f>
        <v>407.36</v>
      </c>
      <c r="C468" s="3">
        <v>303.033857981563</v>
      </c>
    </row>
    <row r="469">
      <c r="A469" s="1">
        <f>IFERROR(__xludf.DUMMYFUNCTION("""COMPUTED_VALUE"""),44508.66666666667)</f>
        <v>44508.66667</v>
      </c>
      <c r="B469" s="2">
        <f>IFERROR(__xludf.DUMMYFUNCTION("""COMPUTED_VALUE"""),387.65)</f>
        <v>387.65</v>
      </c>
      <c r="C469" s="3">
        <v>305.817240632691</v>
      </c>
    </row>
    <row r="470">
      <c r="A470" s="1">
        <f>IFERROR(__xludf.DUMMYFUNCTION("""COMPUTED_VALUE"""),44509.66666666667)</f>
        <v>44509.66667</v>
      </c>
      <c r="B470" s="2">
        <f>IFERROR(__xludf.DUMMYFUNCTION("""COMPUTED_VALUE"""),341.17)</f>
        <v>341.17</v>
      </c>
      <c r="C470" s="3">
        <v>305.404873419752</v>
      </c>
    </row>
    <row r="471">
      <c r="A471" s="1">
        <f>IFERROR(__xludf.DUMMYFUNCTION("""COMPUTED_VALUE"""),44510.66666666667)</f>
        <v>44510.66667</v>
      </c>
      <c r="B471" s="2">
        <f>IFERROR(__xludf.DUMMYFUNCTION("""COMPUTED_VALUE"""),355.98)</f>
        <v>355.98</v>
      </c>
      <c r="C471" s="3">
        <v>306.076618692087</v>
      </c>
    </row>
    <row r="472">
      <c r="A472" s="1">
        <f>IFERROR(__xludf.DUMMYFUNCTION("""COMPUTED_VALUE"""),44511.66666666667)</f>
        <v>44511.66667</v>
      </c>
      <c r="B472" s="2">
        <f>IFERROR(__xludf.DUMMYFUNCTION("""COMPUTED_VALUE"""),354.5)</f>
        <v>354.5</v>
      </c>
      <c r="C472" s="3">
        <v>305.636383817064</v>
      </c>
    </row>
    <row r="473">
      <c r="A473" s="1">
        <f>IFERROR(__xludf.DUMMYFUNCTION("""COMPUTED_VALUE"""),44512.66666666667)</f>
        <v>44512.66667</v>
      </c>
      <c r="B473" s="2">
        <f>IFERROR(__xludf.DUMMYFUNCTION("""COMPUTED_VALUE"""),344.47)</f>
        <v>344.47</v>
      </c>
      <c r="C473" s="3">
        <v>305.705496527426</v>
      </c>
    </row>
    <row r="474">
      <c r="A474" s="1">
        <f>IFERROR(__xludf.DUMMYFUNCTION("""COMPUTED_VALUE"""),44515.66666666667)</f>
        <v>44515.66667</v>
      </c>
      <c r="B474" s="2">
        <f>IFERROR(__xludf.DUMMYFUNCTION("""COMPUTED_VALUE"""),337.8)</f>
        <v>337.8</v>
      </c>
      <c r="C474" s="3">
        <v>309.79922779711</v>
      </c>
    </row>
    <row r="475">
      <c r="A475" s="1">
        <f>IFERROR(__xludf.DUMMYFUNCTION("""COMPUTED_VALUE"""),44516.66666666667)</f>
        <v>44516.66667</v>
      </c>
      <c r="B475" s="2">
        <f>IFERROR(__xludf.DUMMYFUNCTION("""COMPUTED_VALUE"""),351.58)</f>
        <v>351.58</v>
      </c>
      <c r="C475" s="3">
        <v>309.910394841254</v>
      </c>
    </row>
    <row r="476">
      <c r="A476" s="1">
        <f>IFERROR(__xludf.DUMMYFUNCTION("""COMPUTED_VALUE"""),44517.66666666667)</f>
        <v>44517.66667</v>
      </c>
      <c r="B476" s="2">
        <f>IFERROR(__xludf.DUMMYFUNCTION("""COMPUTED_VALUE"""),363.0)</f>
        <v>363</v>
      </c>
      <c r="C476" s="3">
        <v>311.118888380297</v>
      </c>
    </row>
    <row r="477">
      <c r="A477" s="1">
        <f>IFERROR(__xludf.DUMMYFUNCTION("""COMPUTED_VALUE"""),44518.66666666667)</f>
        <v>44518.66667</v>
      </c>
      <c r="B477" s="2">
        <f>IFERROR(__xludf.DUMMYFUNCTION("""COMPUTED_VALUE"""),365.46)</f>
        <v>365.46</v>
      </c>
      <c r="C477" s="3">
        <v>311.208938594088</v>
      </c>
    </row>
    <row r="478">
      <c r="A478" s="1">
        <f>IFERROR(__xludf.DUMMYFUNCTION("""COMPUTED_VALUE"""),44519.66666666667)</f>
        <v>44519.66667</v>
      </c>
      <c r="B478" s="2">
        <f>IFERROR(__xludf.DUMMYFUNCTION("""COMPUTED_VALUE"""),379.02)</f>
        <v>379.02</v>
      </c>
      <c r="C478" s="3">
        <v>311.781977310386</v>
      </c>
    </row>
    <row r="479">
      <c r="A479" s="1">
        <f>IFERROR(__xludf.DUMMYFUNCTION("""COMPUTED_VALUE"""),44522.66666666667)</f>
        <v>44522.66667</v>
      </c>
      <c r="B479" s="2">
        <f>IFERROR(__xludf.DUMMYFUNCTION("""COMPUTED_VALUE"""),385.62)</f>
        <v>385.62</v>
      </c>
      <c r="C479" s="3">
        <v>317.040000443204</v>
      </c>
    </row>
    <row r="480">
      <c r="A480" s="1">
        <f>IFERROR(__xludf.DUMMYFUNCTION("""COMPUTED_VALUE"""),44523.66666666667)</f>
        <v>44523.66667</v>
      </c>
      <c r="B480" s="2">
        <f>IFERROR(__xludf.DUMMYFUNCTION("""COMPUTED_VALUE"""),369.68)</f>
        <v>369.68</v>
      </c>
      <c r="C480" s="3">
        <v>317.367676089122</v>
      </c>
    </row>
    <row r="481">
      <c r="A481" s="1">
        <f>IFERROR(__xludf.DUMMYFUNCTION("""COMPUTED_VALUE"""),44524.66666666667)</f>
        <v>44524.66667</v>
      </c>
      <c r="B481" s="2">
        <f>IFERROR(__xludf.DUMMYFUNCTION("""COMPUTED_VALUE"""),372.0)</f>
        <v>372</v>
      </c>
      <c r="C481" s="3">
        <v>318.684564056262</v>
      </c>
    </row>
    <row r="482">
      <c r="A482" s="1">
        <f>IFERROR(__xludf.DUMMYFUNCTION("""COMPUTED_VALUE"""),44526.54166666667)</f>
        <v>44526.54167</v>
      </c>
      <c r="B482" s="2">
        <f>IFERROR(__xludf.DUMMYFUNCTION("""COMPUTED_VALUE"""),360.64)</f>
        <v>360.64</v>
      </c>
      <c r="C482" s="3">
        <v>319.207078789796</v>
      </c>
    </row>
    <row r="483">
      <c r="A483" s="1">
        <f>IFERROR(__xludf.DUMMYFUNCTION("""COMPUTED_VALUE"""),44529.66666666667)</f>
        <v>44529.66667</v>
      </c>
      <c r="B483" s="2">
        <f>IFERROR(__xludf.DUMMYFUNCTION("""COMPUTED_VALUE"""),379.0)</f>
        <v>379</v>
      </c>
      <c r="C483" s="3">
        <v>323.329216735585</v>
      </c>
    </row>
    <row r="484">
      <c r="A484" s="1">
        <f>IFERROR(__xludf.DUMMYFUNCTION("""COMPUTED_VALUE"""),44530.66666666667)</f>
        <v>44530.66667</v>
      </c>
      <c r="B484" s="2">
        <f>IFERROR(__xludf.DUMMYFUNCTION("""COMPUTED_VALUE"""),381.59)</f>
        <v>381.59</v>
      </c>
      <c r="C484" s="3">
        <v>323.048919920743</v>
      </c>
    </row>
    <row r="485">
      <c r="A485" s="1">
        <f>IFERROR(__xludf.DUMMYFUNCTION("""COMPUTED_VALUE"""),44531.66666666667)</f>
        <v>44531.66667</v>
      </c>
      <c r="B485" s="2">
        <f>IFERROR(__xludf.DUMMYFUNCTION("""COMPUTED_VALUE"""),365.0)</f>
        <v>365</v>
      </c>
      <c r="C485" s="3">
        <v>323.645802492045</v>
      </c>
    </row>
    <row r="486">
      <c r="A486" s="1">
        <f>IFERROR(__xludf.DUMMYFUNCTION("""COMPUTED_VALUE"""),44532.66666666667)</f>
        <v>44532.66667</v>
      </c>
      <c r="B486" s="2">
        <f>IFERROR(__xludf.DUMMYFUNCTION("""COMPUTED_VALUE"""),361.53)</f>
        <v>361.53</v>
      </c>
      <c r="C486" s="3">
        <v>322.925514371504</v>
      </c>
    </row>
    <row r="487">
      <c r="A487" s="1">
        <f>IFERROR(__xludf.DUMMYFUNCTION("""COMPUTED_VALUE"""),44533.66666666667)</f>
        <v>44533.66667</v>
      </c>
      <c r="B487" s="2">
        <f>IFERROR(__xludf.DUMMYFUNCTION("""COMPUTED_VALUE"""),338.32)</f>
        <v>338.32</v>
      </c>
      <c r="C487" s="3">
        <v>322.501942021234</v>
      </c>
    </row>
    <row r="488">
      <c r="A488" s="1">
        <f>IFERROR(__xludf.DUMMYFUNCTION("""COMPUTED_VALUE"""),44536.66666666667)</f>
        <v>44536.66667</v>
      </c>
      <c r="B488" s="2">
        <f>IFERROR(__xludf.DUMMYFUNCTION("""COMPUTED_VALUE"""),336.34)</f>
        <v>336.34</v>
      </c>
      <c r="C488" s="3">
        <v>323.861640260845</v>
      </c>
    </row>
    <row r="489">
      <c r="A489" s="1">
        <f>IFERROR(__xludf.DUMMYFUNCTION("""COMPUTED_VALUE"""),44537.66666666667)</f>
        <v>44537.66667</v>
      </c>
      <c r="B489" s="2">
        <f>IFERROR(__xludf.DUMMYFUNCTION("""COMPUTED_VALUE"""),350.58)</f>
        <v>350.58</v>
      </c>
      <c r="C489" s="3">
        <v>322.681184293991</v>
      </c>
    </row>
    <row r="490">
      <c r="A490" s="1">
        <f>IFERROR(__xludf.DUMMYFUNCTION("""COMPUTED_VALUE"""),44538.66666666667)</f>
        <v>44538.66667</v>
      </c>
      <c r="B490" s="2">
        <f>IFERROR(__xludf.DUMMYFUNCTION("""COMPUTED_VALUE"""),356.32)</f>
        <v>356.32</v>
      </c>
      <c r="C490" s="3">
        <v>322.442294380399</v>
      </c>
    </row>
    <row r="491">
      <c r="A491" s="1">
        <f>IFERROR(__xludf.DUMMYFUNCTION("""COMPUTED_VALUE"""),44539.66666666667)</f>
        <v>44539.66667</v>
      </c>
      <c r="B491" s="2">
        <f>IFERROR(__xludf.DUMMYFUNCTION("""COMPUTED_VALUE"""),334.6)</f>
        <v>334.6</v>
      </c>
      <c r="C491" s="3">
        <v>320.958005417273</v>
      </c>
    </row>
    <row r="492">
      <c r="A492" s="1">
        <f>IFERROR(__xludf.DUMMYFUNCTION("""COMPUTED_VALUE"""),44540.66666666667)</f>
        <v>44540.66667</v>
      </c>
      <c r="B492" s="2">
        <f>IFERROR(__xludf.DUMMYFUNCTION("""COMPUTED_VALUE"""),339.01)</f>
        <v>339.01</v>
      </c>
      <c r="C492" s="3">
        <v>319.863063250604</v>
      </c>
    </row>
    <row r="493">
      <c r="A493" s="1">
        <f>IFERROR(__xludf.DUMMYFUNCTION("""COMPUTED_VALUE"""),44543.66666666667)</f>
        <v>44543.66667</v>
      </c>
      <c r="B493" s="2">
        <f>IFERROR(__xludf.DUMMYFUNCTION("""COMPUTED_VALUE"""),322.14)</f>
        <v>322.14</v>
      </c>
      <c r="C493" s="3">
        <v>319.936966444225</v>
      </c>
    </row>
    <row r="494">
      <c r="A494" s="1">
        <f>IFERROR(__xludf.DUMMYFUNCTION("""COMPUTED_VALUE"""),44544.66666666667)</f>
        <v>44544.66667</v>
      </c>
      <c r="B494" s="2">
        <f>IFERROR(__xludf.DUMMYFUNCTION("""COMPUTED_VALUE"""),319.5)</f>
        <v>319.5</v>
      </c>
      <c r="C494" s="3">
        <v>318.612610333904</v>
      </c>
    </row>
    <row r="495">
      <c r="A495" s="1">
        <f>IFERROR(__xludf.DUMMYFUNCTION("""COMPUTED_VALUE"""),44545.66666666667)</f>
        <v>44545.66667</v>
      </c>
      <c r="B495" s="2">
        <f>IFERROR(__xludf.DUMMYFUNCTION("""COMPUTED_VALUE"""),325.33)</f>
        <v>325.33</v>
      </c>
      <c r="C495" s="3">
        <v>318.383952832395</v>
      </c>
    </row>
    <row r="496">
      <c r="A496" s="1">
        <f>IFERROR(__xludf.DUMMYFUNCTION("""COMPUTED_VALUE"""),44546.66666666667)</f>
        <v>44546.66667</v>
      </c>
      <c r="B496" s="2">
        <f>IFERROR(__xludf.DUMMYFUNCTION("""COMPUTED_VALUE"""),308.97)</f>
        <v>308.97</v>
      </c>
      <c r="C496" s="3">
        <v>317.065036452673</v>
      </c>
    </row>
    <row r="497">
      <c r="A497" s="1">
        <f>IFERROR(__xludf.DUMMYFUNCTION("""COMPUTED_VALUE"""),44547.66666666667)</f>
        <v>44547.66667</v>
      </c>
      <c r="B497" s="2">
        <f>IFERROR(__xludf.DUMMYFUNCTION("""COMPUTED_VALUE"""),310.86)</f>
        <v>310.86</v>
      </c>
      <c r="C497" s="3">
        <v>316.287409879082</v>
      </c>
    </row>
    <row r="498">
      <c r="A498" s="1">
        <f>IFERROR(__xludf.DUMMYFUNCTION("""COMPUTED_VALUE"""),44550.66666666667)</f>
        <v>44550.66667</v>
      </c>
      <c r="B498" s="2">
        <f>IFERROR(__xludf.DUMMYFUNCTION("""COMPUTED_VALUE"""),299.98)</f>
        <v>299.98</v>
      </c>
      <c r="C498" s="3">
        <v>318.131518986477</v>
      </c>
    </row>
    <row r="499">
      <c r="A499" s="1">
        <f>IFERROR(__xludf.DUMMYFUNCTION("""COMPUTED_VALUE"""),44551.66666666667)</f>
        <v>44551.66667</v>
      </c>
      <c r="B499" s="2">
        <f>IFERROR(__xludf.DUMMYFUNCTION("""COMPUTED_VALUE"""),312.84)</f>
        <v>312.84</v>
      </c>
      <c r="C499" s="3">
        <v>317.620000791597</v>
      </c>
    </row>
    <row r="500">
      <c r="A500" s="1">
        <f>IFERROR(__xludf.DUMMYFUNCTION("""COMPUTED_VALUE"""),44552.66666666667)</f>
        <v>44552.66667</v>
      </c>
      <c r="B500" s="2">
        <f>IFERROR(__xludf.DUMMYFUNCTION("""COMPUTED_VALUE"""),336.29)</f>
        <v>336.29</v>
      </c>
      <c r="C500" s="3">
        <v>318.2824640183</v>
      </c>
    </row>
    <row r="501">
      <c r="A501" s="1">
        <f>IFERROR(__xludf.DUMMYFUNCTION("""COMPUTED_VALUE"""),44553.66666666667)</f>
        <v>44553.66667</v>
      </c>
      <c r="B501" s="2">
        <f>IFERROR(__xludf.DUMMYFUNCTION("""COMPUTED_VALUE"""),355.67)</f>
        <v>355.67</v>
      </c>
      <c r="C501" s="3">
        <v>317.909279944976</v>
      </c>
    </row>
    <row r="502">
      <c r="A502" s="1">
        <f>IFERROR(__xludf.DUMMYFUNCTION("""COMPUTED_VALUE"""),44557.66666666667)</f>
        <v>44557.66667</v>
      </c>
      <c r="B502" s="2">
        <f>IFERROR(__xludf.DUMMYFUNCTION("""COMPUTED_VALUE"""),364.65)</f>
        <v>364.65</v>
      </c>
      <c r="C502" s="3">
        <v>322.786788398422</v>
      </c>
    </row>
    <row r="503">
      <c r="A503" s="1">
        <f>IFERROR(__xludf.DUMMYFUNCTION("""COMPUTED_VALUE"""),44558.66666666667)</f>
        <v>44558.66667</v>
      </c>
      <c r="B503" s="2">
        <f>IFERROR(__xludf.DUMMYFUNCTION("""COMPUTED_VALUE"""),362.82)</f>
        <v>362.82</v>
      </c>
      <c r="C503" s="3">
        <v>323.104315981289</v>
      </c>
    </row>
    <row r="504">
      <c r="A504" s="1">
        <f>IFERROR(__xludf.DUMMYFUNCTION("""COMPUTED_VALUE"""),44559.66666666667)</f>
        <v>44559.66667</v>
      </c>
      <c r="B504" s="2">
        <f>IFERROR(__xludf.DUMMYFUNCTION("""COMPUTED_VALUE"""),362.06)</f>
        <v>362.06</v>
      </c>
      <c r="C504" s="3">
        <v>324.497587179744</v>
      </c>
    </row>
    <row r="505">
      <c r="A505" s="1">
        <f>IFERROR(__xludf.DUMMYFUNCTION("""COMPUTED_VALUE"""),44560.66666666667)</f>
        <v>44560.66667</v>
      </c>
      <c r="B505" s="2">
        <f>IFERROR(__xludf.DUMMYFUNCTION("""COMPUTED_VALUE"""),356.78)</f>
        <v>356.78</v>
      </c>
      <c r="C505" s="3">
        <v>324.736294250078</v>
      </c>
    </row>
    <row r="506">
      <c r="A506" s="1">
        <f>IFERROR(__xludf.DUMMYFUNCTION("""COMPUTED_VALUE"""),44561.66666666667)</f>
        <v>44561.66667</v>
      </c>
      <c r="B506" s="2">
        <f>IFERROR(__xludf.DUMMYFUNCTION("""COMPUTED_VALUE"""),352.26)</f>
        <v>352.26</v>
      </c>
      <c r="C506" s="3">
        <v>325.409041874959</v>
      </c>
    </row>
    <row r="507">
      <c r="A507" s="1">
        <f>IFERROR(__xludf.DUMMYFUNCTION("""COMPUTED_VALUE"""),44564.66666666667)</f>
        <v>44564.66667</v>
      </c>
      <c r="B507" s="2">
        <f>IFERROR(__xludf.DUMMYFUNCTION("""COMPUTED_VALUE"""),399.93)</f>
        <v>399.93</v>
      </c>
      <c r="C507" s="3">
        <v>330.576865561156</v>
      </c>
    </row>
    <row r="508">
      <c r="A508" s="1">
        <f>IFERROR(__xludf.DUMMYFUNCTION("""COMPUTED_VALUE"""),44565.66666666667)</f>
        <v>44565.66667</v>
      </c>
      <c r="B508" s="2">
        <f>IFERROR(__xludf.DUMMYFUNCTION("""COMPUTED_VALUE"""),383.2)</f>
        <v>383.2</v>
      </c>
      <c r="C508" s="3">
        <v>330.72537652055</v>
      </c>
    </row>
    <row r="509">
      <c r="A509" s="1">
        <f>IFERROR(__xludf.DUMMYFUNCTION("""COMPUTED_VALUE"""),44566.66666666667)</f>
        <v>44566.66667</v>
      </c>
      <c r="B509" s="2">
        <f>IFERROR(__xludf.DUMMYFUNCTION("""COMPUTED_VALUE"""),362.71)</f>
        <v>362.71</v>
      </c>
      <c r="C509" s="3">
        <v>331.785647353545</v>
      </c>
    </row>
    <row r="510">
      <c r="A510" s="1">
        <f>IFERROR(__xludf.DUMMYFUNCTION("""COMPUTED_VALUE"""),44567.66666666667)</f>
        <v>44567.66667</v>
      </c>
      <c r="B510" s="2">
        <f>IFERROR(__xludf.DUMMYFUNCTION("""COMPUTED_VALUE"""),354.9)</f>
        <v>354.9</v>
      </c>
      <c r="C510" s="3">
        <v>331.535185894784</v>
      </c>
    </row>
    <row r="511">
      <c r="A511" s="1">
        <f>IFERROR(__xludf.DUMMYFUNCTION("""COMPUTED_VALUE"""),44568.66666666667)</f>
        <v>44568.66667</v>
      </c>
      <c r="B511" s="2">
        <f>IFERROR(__xludf.DUMMYFUNCTION("""COMPUTED_VALUE"""),342.32)</f>
        <v>342.32</v>
      </c>
      <c r="C511" s="3">
        <v>331.574689202248</v>
      </c>
    </row>
    <row r="512">
      <c r="A512" s="1">
        <f>IFERROR(__xludf.DUMMYFUNCTION("""COMPUTED_VALUE"""),44571.66666666667)</f>
        <v>44571.66667</v>
      </c>
      <c r="B512" s="2">
        <f>IFERROR(__xludf.DUMMYFUNCTION("""COMPUTED_VALUE"""),352.71)</f>
        <v>352.71</v>
      </c>
      <c r="C512" s="3">
        <v>334.15606593281</v>
      </c>
    </row>
    <row r="513">
      <c r="A513" s="1">
        <f>IFERROR(__xludf.DUMMYFUNCTION("""COMPUTED_VALUE"""),44572.66666666667)</f>
        <v>44572.66667</v>
      </c>
      <c r="B513" s="2">
        <f>IFERROR(__xludf.DUMMYFUNCTION("""COMPUTED_VALUE"""),354.8)</f>
        <v>354.8</v>
      </c>
      <c r="C513" s="3">
        <v>333.288286982646</v>
      </c>
    </row>
    <row r="514">
      <c r="A514" s="1">
        <f>IFERROR(__xludf.DUMMYFUNCTION("""COMPUTED_VALUE"""),44573.66666666667)</f>
        <v>44573.66667</v>
      </c>
      <c r="B514" s="2">
        <f>IFERROR(__xludf.DUMMYFUNCTION("""COMPUTED_VALUE"""),368.74)</f>
        <v>368.74</v>
      </c>
      <c r="C514" s="3">
        <v>333.298217949425</v>
      </c>
    </row>
    <row r="515">
      <c r="A515" s="1">
        <f>IFERROR(__xludf.DUMMYFUNCTION("""COMPUTED_VALUE"""),44574.66666666667)</f>
        <v>44574.66667</v>
      </c>
      <c r="B515" s="2">
        <f>IFERROR(__xludf.DUMMYFUNCTION("""COMPUTED_VALUE"""),343.85)</f>
        <v>343.85</v>
      </c>
      <c r="C515" s="3">
        <v>331.991104183285</v>
      </c>
    </row>
    <row r="516">
      <c r="A516" s="1">
        <f>IFERROR(__xludf.DUMMYFUNCTION("""COMPUTED_VALUE"""),44575.66666666667)</f>
        <v>44575.66667</v>
      </c>
      <c r="B516" s="2">
        <f>IFERROR(__xludf.DUMMYFUNCTION("""COMPUTED_VALUE"""),349.87)</f>
        <v>349.87</v>
      </c>
      <c r="C516" s="3">
        <v>330.995612915052</v>
      </c>
    </row>
    <row r="517">
      <c r="A517" s="1">
        <f>IFERROR(__xludf.DUMMYFUNCTION("""COMPUTED_VALUE"""),44579.66666666667)</f>
        <v>44579.66667</v>
      </c>
      <c r="B517" s="2">
        <f>IFERROR(__xludf.DUMMYFUNCTION("""COMPUTED_VALUE"""),343.5)</f>
        <v>343.5</v>
      </c>
      <c r="C517" s="3">
        <v>329.310622169849</v>
      </c>
    </row>
    <row r="518">
      <c r="A518" s="1">
        <f>IFERROR(__xludf.DUMMYFUNCTION("""COMPUTED_VALUE"""),44580.66666666667)</f>
        <v>44580.66667</v>
      </c>
      <c r="B518" s="2">
        <f>IFERROR(__xludf.DUMMYFUNCTION("""COMPUTED_VALUE"""),331.88)</f>
        <v>331.88</v>
      </c>
      <c r="C518" s="3">
        <v>328.768738115374</v>
      </c>
    </row>
    <row r="519">
      <c r="A519" s="1">
        <f>IFERROR(__xludf.DUMMYFUNCTION("""COMPUTED_VALUE"""),44581.66666666667)</f>
        <v>44581.66667</v>
      </c>
      <c r="B519" s="2">
        <f>IFERROR(__xludf.DUMMYFUNCTION("""COMPUTED_VALUE"""),332.09)</f>
        <v>332.09</v>
      </c>
      <c r="C519" s="3">
        <v>327.062904095126</v>
      </c>
    </row>
    <row r="520">
      <c r="A520" s="1">
        <f>IFERROR(__xludf.DUMMYFUNCTION("""COMPUTED_VALUE"""),44582.66666666667)</f>
        <v>44582.66667</v>
      </c>
      <c r="B520" s="2">
        <f>IFERROR(__xludf.DUMMYFUNCTION("""COMPUTED_VALUE"""),314.63)</f>
        <v>314.63</v>
      </c>
      <c r="C520" s="3">
        <v>325.670661128136</v>
      </c>
    </row>
    <row r="521">
      <c r="A521" s="1">
        <f>IFERROR(__xludf.DUMMYFUNCTION("""COMPUTED_VALUE"""),44585.66666666667)</f>
        <v>44585.66667</v>
      </c>
      <c r="B521" s="2">
        <f>IFERROR(__xludf.DUMMYFUNCTION("""COMPUTED_VALUE"""),310.0)</f>
        <v>310</v>
      </c>
      <c r="C521" s="3">
        <v>325.364189712829</v>
      </c>
    </row>
    <row r="522">
      <c r="A522" s="1">
        <f>IFERROR(__xludf.DUMMYFUNCTION("""COMPUTED_VALUE"""),44586.66666666667)</f>
        <v>44586.66667</v>
      </c>
      <c r="B522" s="2">
        <f>IFERROR(__xludf.DUMMYFUNCTION("""COMPUTED_VALUE"""),306.13)</f>
        <v>306.13</v>
      </c>
      <c r="C522" s="3">
        <v>324.069542633546</v>
      </c>
    </row>
    <row r="523">
      <c r="A523" s="1">
        <f>IFERROR(__xludf.DUMMYFUNCTION("""COMPUTED_VALUE"""),44587.66666666667)</f>
        <v>44587.66667</v>
      </c>
      <c r="B523" s="2">
        <f>IFERROR(__xludf.DUMMYFUNCTION("""COMPUTED_VALUE"""),312.47)</f>
        <v>312.47</v>
      </c>
      <c r="C523" s="3">
        <v>323.935277299719</v>
      </c>
    </row>
    <row r="524">
      <c r="A524" s="1">
        <f>IFERROR(__xludf.DUMMYFUNCTION("""COMPUTED_VALUE"""),44588.66666666667)</f>
        <v>44588.66667</v>
      </c>
      <c r="B524" s="2">
        <f>IFERROR(__xludf.DUMMYFUNCTION("""COMPUTED_VALUE"""),276.37)</f>
        <v>276.37</v>
      </c>
      <c r="C524" s="3">
        <v>322.763743279784</v>
      </c>
    </row>
    <row r="525">
      <c r="A525" s="1">
        <f>IFERROR(__xludf.DUMMYFUNCTION("""COMPUTED_VALUE"""),44589.66666666667)</f>
        <v>44589.66667</v>
      </c>
      <c r="B525" s="2">
        <f>IFERROR(__xludf.DUMMYFUNCTION("""COMPUTED_VALUE"""),282.12)</f>
        <v>282.12</v>
      </c>
      <c r="C525" s="3">
        <v>322.172814945395</v>
      </c>
    </row>
    <row r="526">
      <c r="A526" s="1">
        <f>IFERROR(__xludf.DUMMYFUNCTION("""COMPUTED_VALUE"""),44592.66666666667)</f>
        <v>44592.66667</v>
      </c>
      <c r="B526" s="2">
        <f>IFERROR(__xludf.DUMMYFUNCTION("""COMPUTED_VALUE"""),312.24)</f>
        <v>312.24</v>
      </c>
      <c r="C526" s="3">
        <v>324.654255250154</v>
      </c>
    </row>
    <row r="527">
      <c r="A527" s="1">
        <f>IFERROR(__xludf.DUMMYFUNCTION("""COMPUTED_VALUE"""),44593.66666666667)</f>
        <v>44593.66667</v>
      </c>
      <c r="B527" s="2">
        <f>IFERROR(__xludf.DUMMYFUNCTION("""COMPUTED_VALUE"""),310.42)</f>
        <v>310.42</v>
      </c>
      <c r="C527" s="3">
        <v>324.323715140813</v>
      </c>
    </row>
    <row r="528">
      <c r="A528" s="1">
        <f>IFERROR(__xludf.DUMMYFUNCTION("""COMPUTED_VALUE"""),44594.66666666667)</f>
        <v>44594.66667</v>
      </c>
      <c r="B528" s="2">
        <f>IFERROR(__xludf.DUMMYFUNCTION("""COMPUTED_VALUE"""),301.89)</f>
        <v>301.89</v>
      </c>
      <c r="C528" s="3">
        <v>325.122261587241</v>
      </c>
    </row>
    <row r="529">
      <c r="A529" s="1">
        <f>IFERROR(__xludf.DUMMYFUNCTION("""COMPUTED_VALUE"""),44595.66666666667)</f>
        <v>44595.66667</v>
      </c>
      <c r="B529" s="2">
        <f>IFERROR(__xludf.DUMMYFUNCTION("""COMPUTED_VALUE"""),297.05)</f>
        <v>297.05</v>
      </c>
      <c r="C529" s="3">
        <v>324.823420745792</v>
      </c>
    </row>
    <row r="530">
      <c r="A530" s="1">
        <f>IFERROR(__xludf.DUMMYFUNCTION("""COMPUTED_VALUE"""),44596.66666666667)</f>
        <v>44596.66667</v>
      </c>
      <c r="B530" s="2">
        <f>IFERROR(__xludf.DUMMYFUNCTION("""COMPUTED_VALUE"""),307.77)</f>
        <v>307.77</v>
      </c>
      <c r="C530" s="3">
        <v>325.017609687211</v>
      </c>
    </row>
    <row r="531">
      <c r="A531" s="1">
        <f>IFERROR(__xludf.DUMMYFUNCTION("""COMPUTED_VALUE"""),44599.66666666667)</f>
        <v>44599.66667</v>
      </c>
      <c r="B531" s="2">
        <f>IFERROR(__xludf.DUMMYFUNCTION("""COMPUTED_VALUE"""),302.45)</f>
        <v>302.45</v>
      </c>
      <c r="C531" s="3">
        <v>329.0902132248</v>
      </c>
    </row>
    <row r="532">
      <c r="A532" s="1">
        <f>IFERROR(__xludf.DUMMYFUNCTION("""COMPUTED_VALUE"""),44600.66666666667)</f>
        <v>44600.66667</v>
      </c>
      <c r="B532" s="2">
        <f>IFERROR(__xludf.DUMMYFUNCTION("""COMPUTED_VALUE"""),307.33)</f>
        <v>307.33</v>
      </c>
      <c r="C532" s="3">
        <v>328.972205738907</v>
      </c>
    </row>
    <row r="533">
      <c r="A533" s="1">
        <f>IFERROR(__xludf.DUMMYFUNCTION("""COMPUTED_VALUE"""),44601.66666666667)</f>
        <v>44601.66667</v>
      </c>
      <c r="B533" s="2">
        <f>IFERROR(__xludf.DUMMYFUNCTION("""COMPUTED_VALUE"""),310.67)</f>
        <v>310.67</v>
      </c>
      <c r="C533" s="3">
        <v>329.802864392291</v>
      </c>
    </row>
    <row r="534">
      <c r="A534" s="1">
        <f>IFERROR(__xludf.DUMMYFUNCTION("""COMPUTED_VALUE"""),44602.66666666667)</f>
        <v>44602.66667</v>
      </c>
      <c r="B534" s="2">
        <f>IFERROR(__xludf.DUMMYFUNCTION("""COMPUTED_VALUE"""),301.52)</f>
        <v>301.52</v>
      </c>
      <c r="C534" s="3">
        <v>329.349671280736</v>
      </c>
    </row>
    <row r="535">
      <c r="A535" s="1">
        <f>IFERROR(__xludf.DUMMYFUNCTION("""COMPUTED_VALUE"""),44603.66666666667)</f>
        <v>44603.66667</v>
      </c>
      <c r="B535" s="2">
        <f>IFERROR(__xludf.DUMMYFUNCTION("""COMPUTED_VALUE"""),286.67)</f>
        <v>286.67</v>
      </c>
      <c r="C535" s="3">
        <v>329.201883702126</v>
      </c>
    </row>
    <row r="536">
      <c r="A536" s="1">
        <f>IFERROR(__xludf.DUMMYFUNCTION("""COMPUTED_VALUE"""),44606.66666666667)</f>
        <v>44606.66667</v>
      </c>
      <c r="B536" s="2">
        <f>IFERROR(__xludf.DUMMYFUNCTION("""COMPUTED_VALUE"""),291.92)</f>
        <v>291.92</v>
      </c>
      <c r="C536" s="3">
        <v>331.184726510776</v>
      </c>
    </row>
    <row r="537">
      <c r="A537" s="1">
        <f>IFERROR(__xludf.DUMMYFUNCTION("""COMPUTED_VALUE"""),44607.66666666667)</f>
        <v>44607.66667</v>
      </c>
      <c r="B537" s="2">
        <f>IFERROR(__xludf.DUMMYFUNCTION("""COMPUTED_VALUE"""),307.48)</f>
        <v>307.48</v>
      </c>
      <c r="C537" s="3">
        <v>330.059539667846</v>
      </c>
    </row>
    <row r="538">
      <c r="A538" s="1">
        <f>IFERROR(__xludf.DUMMYFUNCTION("""COMPUTED_VALUE"""),44608.66666666667)</f>
        <v>44608.66667</v>
      </c>
      <c r="B538" s="2">
        <f>IFERROR(__xludf.DUMMYFUNCTION("""COMPUTED_VALUE"""),307.8)</f>
        <v>307.8</v>
      </c>
      <c r="C538" s="3">
        <v>329.760284939815</v>
      </c>
    </row>
    <row r="539">
      <c r="A539" s="1">
        <f>IFERROR(__xludf.DUMMYFUNCTION("""COMPUTED_VALUE"""),44609.66666666667)</f>
        <v>44609.66667</v>
      </c>
      <c r="B539" s="2">
        <f>IFERROR(__xludf.DUMMYFUNCTION("""COMPUTED_VALUE"""),292.12)</f>
        <v>292.12</v>
      </c>
      <c r="C539" s="3">
        <v>328.079319127014</v>
      </c>
    </row>
    <row r="540">
      <c r="A540" s="1">
        <f>IFERROR(__xludf.DUMMYFUNCTION("""COMPUTED_VALUE"""),44610.66666666667)</f>
        <v>44610.66667</v>
      </c>
      <c r="B540" s="2">
        <f>IFERROR(__xludf.DUMMYFUNCTION("""COMPUTED_VALUE"""),285.66)</f>
        <v>285.66</v>
      </c>
      <c r="C540" s="3">
        <v>326.633491590344</v>
      </c>
    </row>
    <row r="541">
      <c r="A541" s="1">
        <f>IFERROR(__xludf.DUMMYFUNCTION("""COMPUTED_VALUE"""),44614.66666666667)</f>
        <v>44614.66667</v>
      </c>
      <c r="B541" s="2">
        <f>IFERROR(__xludf.DUMMYFUNCTION("""COMPUTED_VALUE"""),273.84)</f>
        <v>273.84</v>
      </c>
      <c r="C541" s="3">
        <v>322.202773802813</v>
      </c>
    </row>
    <row r="542">
      <c r="A542" s="1">
        <f>IFERROR(__xludf.DUMMYFUNCTION("""COMPUTED_VALUE"""),44615.66666666667)</f>
        <v>44615.66667</v>
      </c>
      <c r="B542" s="2">
        <f>IFERROR(__xludf.DUMMYFUNCTION("""COMPUTED_VALUE"""),254.68)</f>
        <v>254.68</v>
      </c>
      <c r="C542" s="3">
        <v>320.711814119377</v>
      </c>
    </row>
    <row r="543">
      <c r="A543" s="1">
        <f>IFERROR(__xludf.DUMMYFUNCTION("""COMPUTED_VALUE"""),44616.66666666667)</f>
        <v>44616.66667</v>
      </c>
      <c r="B543" s="2">
        <f>IFERROR(__xludf.DUMMYFUNCTION("""COMPUTED_VALUE"""),266.92)</f>
        <v>266.92</v>
      </c>
      <c r="C543" s="3">
        <v>317.9498428497</v>
      </c>
    </row>
    <row r="544">
      <c r="A544" s="1">
        <f>IFERROR(__xludf.DUMMYFUNCTION("""COMPUTED_VALUE"""),44617.66666666667)</f>
        <v>44617.66667</v>
      </c>
      <c r="B544" s="2">
        <f>IFERROR(__xludf.DUMMYFUNCTION("""COMPUTED_VALUE"""),269.96)</f>
        <v>269.96</v>
      </c>
      <c r="C544" s="3">
        <v>315.559291053955</v>
      </c>
    </row>
    <row r="545">
      <c r="A545" s="1">
        <f>IFERROR(__xludf.DUMMYFUNCTION("""COMPUTED_VALUE"""),44620.66666666667)</f>
        <v>44620.66667</v>
      </c>
      <c r="B545" s="2">
        <f>IFERROR(__xludf.DUMMYFUNCTION("""COMPUTED_VALUE"""),290.14)</f>
        <v>290.14</v>
      </c>
      <c r="C545" s="3">
        <v>311.71674653388</v>
      </c>
    </row>
    <row r="546">
      <c r="A546" s="1">
        <f>IFERROR(__xludf.DUMMYFUNCTION("""COMPUTED_VALUE"""),44621.66666666667)</f>
        <v>44621.66667</v>
      </c>
      <c r="B546" s="2">
        <f>IFERROR(__xludf.DUMMYFUNCTION("""COMPUTED_VALUE"""),288.12)</f>
        <v>288.12</v>
      </c>
      <c r="C546" s="3">
        <v>309.102664037012</v>
      </c>
    </row>
    <row r="547">
      <c r="A547" s="1">
        <f>IFERROR(__xludf.DUMMYFUNCTION("""COMPUTED_VALUE"""),44622.66666666667)</f>
        <v>44622.66667</v>
      </c>
      <c r="B547" s="2">
        <f>IFERROR(__xludf.DUMMYFUNCTION("""COMPUTED_VALUE"""),293.3)</f>
        <v>293.3</v>
      </c>
      <c r="C547" s="3">
        <v>307.604517997156</v>
      </c>
    </row>
    <row r="548">
      <c r="A548" s="1">
        <f>IFERROR(__xludf.DUMMYFUNCTION("""COMPUTED_VALUE"""),44623.66666666667)</f>
        <v>44623.66667</v>
      </c>
      <c r="B548" s="2">
        <f>IFERROR(__xludf.DUMMYFUNCTION("""COMPUTED_VALUE"""),279.76)</f>
        <v>279.76</v>
      </c>
      <c r="C548" s="3">
        <v>305.043376616013</v>
      </c>
    </row>
    <row r="549">
      <c r="A549" s="1">
        <f>IFERROR(__xludf.DUMMYFUNCTION("""COMPUTED_VALUE"""),44624.66666666667)</f>
        <v>44624.66667</v>
      </c>
      <c r="B549" s="2">
        <f>IFERROR(__xludf.DUMMYFUNCTION("""COMPUTED_VALUE"""),279.43)</f>
        <v>279.43</v>
      </c>
      <c r="C549" s="3">
        <v>303.057507985838</v>
      </c>
    </row>
    <row r="550">
      <c r="A550" s="1">
        <f>IFERROR(__xludf.DUMMYFUNCTION("""COMPUTED_VALUE"""),44627.66666666667)</f>
        <v>44627.66667</v>
      </c>
      <c r="B550" s="2">
        <f>IFERROR(__xludf.DUMMYFUNCTION("""COMPUTED_VALUE"""),268.19)</f>
        <v>268.19</v>
      </c>
      <c r="C550" s="3">
        <v>301.543207113389</v>
      </c>
    </row>
    <row r="551">
      <c r="A551" s="1">
        <f>IFERROR(__xludf.DUMMYFUNCTION("""COMPUTED_VALUE"""),44628.66666666667)</f>
        <v>44628.66667</v>
      </c>
      <c r="B551" s="2">
        <f>IFERROR(__xludf.DUMMYFUNCTION("""COMPUTED_VALUE"""),274.8)</f>
        <v>274.8</v>
      </c>
      <c r="C551" s="3">
        <v>300.020243828932</v>
      </c>
    </row>
    <row r="552">
      <c r="A552" s="1">
        <f>IFERROR(__xludf.DUMMYFUNCTION("""COMPUTED_VALUE"""),44629.66666666667)</f>
        <v>44629.66667</v>
      </c>
      <c r="B552" s="2">
        <f>IFERROR(__xludf.DUMMYFUNCTION("""COMPUTED_VALUE"""),286.32)</f>
        <v>286.32</v>
      </c>
      <c r="C552" s="3">
        <v>299.734173626622</v>
      </c>
    </row>
    <row r="553">
      <c r="A553" s="1">
        <f>IFERROR(__xludf.DUMMYFUNCTION("""COMPUTED_VALUE"""),44630.66666666667)</f>
        <v>44630.66667</v>
      </c>
      <c r="B553" s="2">
        <f>IFERROR(__xludf.DUMMYFUNCTION("""COMPUTED_VALUE"""),279.43)</f>
        <v>279.43</v>
      </c>
      <c r="C553" s="3">
        <v>298.480306123913</v>
      </c>
    </row>
    <row r="554">
      <c r="A554" s="1">
        <f>IFERROR(__xludf.DUMMYFUNCTION("""COMPUTED_VALUE"""),44631.66666666667)</f>
        <v>44631.66667</v>
      </c>
      <c r="B554" s="2">
        <f>IFERROR(__xludf.DUMMYFUNCTION("""COMPUTED_VALUE"""),265.12)</f>
        <v>265.12</v>
      </c>
      <c r="C554" s="3">
        <v>297.610231570826</v>
      </c>
    </row>
    <row r="555">
      <c r="A555" s="1">
        <f>IFERROR(__xludf.DUMMYFUNCTION("""COMPUTED_VALUE"""),44634.66666666667)</f>
        <v>44634.66667</v>
      </c>
      <c r="B555" s="2">
        <f>IFERROR(__xludf.DUMMYFUNCTION("""COMPUTED_VALUE"""),255.46)</f>
        <v>255.46</v>
      </c>
      <c r="C555" s="3">
        <v>299.566492486788</v>
      </c>
    </row>
    <row r="556">
      <c r="A556" s="1">
        <f>IFERROR(__xludf.DUMMYFUNCTION("""COMPUTED_VALUE"""),44635.66666666667)</f>
        <v>44635.66667</v>
      </c>
      <c r="B556" s="2">
        <f>IFERROR(__xludf.DUMMYFUNCTION("""COMPUTED_VALUE"""),267.3)</f>
        <v>267.3</v>
      </c>
      <c r="C556" s="3">
        <v>299.148554880074</v>
      </c>
    </row>
    <row r="557">
      <c r="A557" s="1">
        <f>IFERROR(__xludf.DUMMYFUNCTION("""COMPUTED_VALUE"""),44636.66666666667)</f>
        <v>44636.66667</v>
      </c>
      <c r="B557" s="2">
        <f>IFERROR(__xludf.DUMMYFUNCTION("""COMPUTED_VALUE"""),280.08)</f>
        <v>280.08</v>
      </c>
      <c r="C557" s="3">
        <v>299.898325709303</v>
      </c>
    </row>
    <row r="558">
      <c r="A558" s="1">
        <f>IFERROR(__xludf.DUMMYFUNCTION("""COMPUTED_VALUE"""),44637.66666666667)</f>
        <v>44637.66667</v>
      </c>
      <c r="B558" s="2">
        <f>IFERROR(__xludf.DUMMYFUNCTION("""COMPUTED_VALUE"""),290.53)</f>
        <v>290.53</v>
      </c>
      <c r="C558" s="3">
        <v>299.588328516265</v>
      </c>
    </row>
    <row r="559">
      <c r="A559" s="1">
        <f>IFERROR(__xludf.DUMMYFUNCTION("""COMPUTED_VALUE"""),44638.66666666667)</f>
        <v>44638.66667</v>
      </c>
      <c r="B559" s="2">
        <f>IFERROR(__xludf.DUMMYFUNCTION("""COMPUTED_VALUE"""),301.8)</f>
        <v>301.8</v>
      </c>
      <c r="C559" s="3">
        <v>299.80949339702</v>
      </c>
    </row>
    <row r="560">
      <c r="A560" s="1">
        <f>IFERROR(__xludf.DUMMYFUNCTION("""COMPUTED_VALUE"""),44641.66666666667)</f>
        <v>44641.66667</v>
      </c>
      <c r="B560" s="2">
        <f>IFERROR(__xludf.DUMMYFUNCTION("""COMPUTED_VALUE"""),307.05)</f>
        <v>307.05</v>
      </c>
      <c r="C560" s="3">
        <v>304.218890765612</v>
      </c>
    </row>
    <row r="561">
      <c r="A561" s="1">
        <f>IFERROR(__xludf.DUMMYFUNCTION("""COMPUTED_VALUE"""),44642.66666666667)</f>
        <v>44642.66667</v>
      </c>
      <c r="B561" s="2">
        <f>IFERROR(__xludf.DUMMYFUNCTION("""COMPUTED_VALUE"""),331.33)</f>
        <v>331.33</v>
      </c>
      <c r="C561" s="3">
        <v>304.313900658412</v>
      </c>
    </row>
    <row r="562">
      <c r="A562" s="1">
        <f>IFERROR(__xludf.DUMMYFUNCTION("""COMPUTED_VALUE"""),44643.66666666667)</f>
        <v>44643.66667</v>
      </c>
      <c r="B562" s="2">
        <f>IFERROR(__xludf.DUMMYFUNCTION("""COMPUTED_VALUE"""),333.04)</f>
        <v>333.04</v>
      </c>
      <c r="C562" s="3">
        <v>305.41818357957</v>
      </c>
    </row>
    <row r="563">
      <c r="A563" s="1">
        <f>IFERROR(__xludf.DUMMYFUNCTION("""COMPUTED_VALUE"""),44644.66666666667)</f>
        <v>44644.66667</v>
      </c>
      <c r="B563" s="2">
        <f>IFERROR(__xludf.DUMMYFUNCTION("""COMPUTED_VALUE"""),337.97)</f>
        <v>337.97</v>
      </c>
      <c r="C563" s="3">
        <v>305.306276623672</v>
      </c>
    </row>
    <row r="564">
      <c r="A564" s="1">
        <f>IFERROR(__xludf.DUMMYFUNCTION("""COMPUTED_VALUE"""),44645.66666666667)</f>
        <v>44645.66667</v>
      </c>
      <c r="B564" s="2">
        <f>IFERROR(__xludf.DUMMYFUNCTION("""COMPUTED_VALUE"""),336.88)</f>
        <v>336.88</v>
      </c>
      <c r="C564" s="3">
        <v>305.574634961684</v>
      </c>
    </row>
    <row r="565">
      <c r="A565" s="1">
        <f>IFERROR(__xludf.DUMMYFUNCTION("""COMPUTED_VALUE"""),44648.66666666667)</f>
        <v>44648.66667</v>
      </c>
      <c r="B565" s="2">
        <f>IFERROR(__xludf.DUMMYFUNCTION("""COMPUTED_VALUE"""),363.95)</f>
        <v>363.95</v>
      </c>
      <c r="C565" s="3">
        <v>309.321242713567</v>
      </c>
    </row>
    <row r="566">
      <c r="A566" s="1">
        <f>IFERROR(__xludf.DUMMYFUNCTION("""COMPUTED_VALUE"""),44649.66666666667)</f>
        <v>44649.66667</v>
      </c>
      <c r="B566" s="2">
        <f>IFERROR(__xludf.DUMMYFUNCTION("""COMPUTED_VALUE"""),366.52)</f>
        <v>366.52</v>
      </c>
      <c r="C566" s="3">
        <v>308.97314860695</v>
      </c>
    </row>
    <row r="567">
      <c r="A567" s="1">
        <f>IFERROR(__xludf.DUMMYFUNCTION("""COMPUTED_VALUE"""),44650.66666666667)</f>
        <v>44650.66667</v>
      </c>
      <c r="B567" s="2">
        <f>IFERROR(__xludf.DUMMYFUNCTION("""COMPUTED_VALUE"""),364.66)</f>
        <v>364.66</v>
      </c>
      <c r="C567" s="3">
        <v>309.550616967629</v>
      </c>
    </row>
    <row r="568">
      <c r="A568" s="1">
        <f>IFERROR(__xludf.DUMMYFUNCTION("""COMPUTED_VALUE"""),44651.66666666667)</f>
        <v>44651.66667</v>
      </c>
      <c r="B568" s="2">
        <f>IFERROR(__xludf.DUMMYFUNCTION("""COMPUTED_VALUE"""),359.2)</f>
        <v>359.2</v>
      </c>
      <c r="C568" s="3">
        <v>308.84611566297</v>
      </c>
    </row>
    <row r="569">
      <c r="A569" s="1">
        <f>IFERROR(__xludf.DUMMYFUNCTION("""COMPUTED_VALUE"""),44652.66666666667)</f>
        <v>44652.66667</v>
      </c>
      <c r="B569" s="2">
        <f>IFERROR(__xludf.DUMMYFUNCTION("""COMPUTED_VALUE"""),361.53)</f>
        <v>361.53</v>
      </c>
      <c r="C569" s="3">
        <v>308.474253680827</v>
      </c>
    </row>
    <row r="570">
      <c r="A570" s="1">
        <f>IFERROR(__xludf.DUMMYFUNCTION("""COMPUTED_VALUE"""),44655.66666666667)</f>
        <v>44655.66667</v>
      </c>
      <c r="B570" s="2">
        <f>IFERROR(__xludf.DUMMYFUNCTION("""COMPUTED_VALUE"""),381.82)</f>
        <v>381.82</v>
      </c>
      <c r="C570" s="3">
        <v>310.188110919967</v>
      </c>
    </row>
    <row r="571">
      <c r="A571" s="1">
        <f>IFERROR(__xludf.DUMMYFUNCTION("""COMPUTED_VALUE"""),44656.66666666667)</f>
        <v>44656.66667</v>
      </c>
      <c r="B571" s="2">
        <f>IFERROR(__xludf.DUMMYFUNCTION("""COMPUTED_VALUE"""),363.75)</f>
        <v>363.75</v>
      </c>
      <c r="C571" s="3">
        <v>309.176952543019</v>
      </c>
    </row>
    <row r="572">
      <c r="A572" s="1">
        <f>IFERROR(__xludf.DUMMYFUNCTION("""COMPUTED_VALUE"""),44657.66666666667)</f>
        <v>44657.66667</v>
      </c>
      <c r="B572" s="2">
        <f>IFERROR(__xludf.DUMMYFUNCTION("""COMPUTED_VALUE"""),348.59)</f>
        <v>348.59</v>
      </c>
      <c r="C572" s="3">
        <v>309.120122335015</v>
      </c>
    </row>
    <row r="573">
      <c r="A573" s="1">
        <f>IFERROR(__xludf.DUMMYFUNCTION("""COMPUTED_VALUE"""),44658.66666666667)</f>
        <v>44658.66667</v>
      </c>
      <c r="B573" s="2">
        <f>IFERROR(__xludf.DUMMYFUNCTION("""COMPUTED_VALUE"""),352.42)</f>
        <v>352.42</v>
      </c>
      <c r="C573" s="3">
        <v>307.819667014751</v>
      </c>
    </row>
    <row r="574">
      <c r="A574" s="1">
        <f>IFERROR(__xludf.DUMMYFUNCTION("""COMPUTED_VALUE"""),44659.66666666667)</f>
        <v>44659.66667</v>
      </c>
      <c r="B574" s="2">
        <f>IFERROR(__xludf.DUMMYFUNCTION("""COMPUTED_VALUE"""),341.83)</f>
        <v>341.83</v>
      </c>
      <c r="C574" s="3">
        <v>306.897265469316</v>
      </c>
    </row>
    <row r="575">
      <c r="A575" s="1">
        <f>IFERROR(__xludf.DUMMYFUNCTION("""COMPUTED_VALUE"""),44662.66666666667)</f>
        <v>44662.66667</v>
      </c>
      <c r="B575" s="2">
        <f>IFERROR(__xludf.DUMMYFUNCTION("""COMPUTED_VALUE"""),325.31)</f>
        <v>325.31</v>
      </c>
      <c r="C575" s="3">
        <v>307.263723490986</v>
      </c>
    </row>
    <row r="576">
      <c r="A576" s="1">
        <f>IFERROR(__xludf.DUMMYFUNCTION("""COMPUTED_VALUE"""),44663.66666666667)</f>
        <v>44663.66667</v>
      </c>
      <c r="B576" s="2">
        <f>IFERROR(__xludf.DUMMYFUNCTION("""COMPUTED_VALUE"""),328.98)</f>
        <v>328.98</v>
      </c>
      <c r="C576" s="3">
        <v>305.902802466004</v>
      </c>
    </row>
    <row r="577">
      <c r="A577" s="1">
        <f>IFERROR(__xludf.DUMMYFUNCTION("""COMPUTED_VALUE"""),44664.66666666667)</f>
        <v>44664.66667</v>
      </c>
      <c r="B577" s="2">
        <f>IFERROR(__xludf.DUMMYFUNCTION("""COMPUTED_VALUE"""),340.79)</f>
        <v>340.79</v>
      </c>
      <c r="C577" s="3">
        <v>305.53914480395</v>
      </c>
    </row>
    <row r="578">
      <c r="A578" s="1">
        <f>IFERROR(__xludf.DUMMYFUNCTION("""COMPUTED_VALUE"""),44665.66666666667)</f>
        <v>44665.66667</v>
      </c>
      <c r="B578" s="2">
        <f>IFERROR(__xludf.DUMMYFUNCTION("""COMPUTED_VALUE"""),328.33)</f>
        <v>328.33</v>
      </c>
      <c r="C578" s="3">
        <v>303.96786075255</v>
      </c>
    </row>
    <row r="579">
      <c r="A579" s="1">
        <f>IFERROR(__xludf.DUMMYFUNCTION("""COMPUTED_VALUE"""),44669.66666666667)</f>
        <v>44669.66667</v>
      </c>
      <c r="B579" s="2">
        <f>IFERROR(__xludf.DUMMYFUNCTION("""COMPUTED_VALUE"""),334.76)</f>
        <v>334.76</v>
      </c>
      <c r="C579" s="3">
        <v>302.508209087208</v>
      </c>
    </row>
    <row r="580">
      <c r="A580" s="1">
        <f>IFERROR(__xludf.DUMMYFUNCTION("""COMPUTED_VALUE"""),44670.66666666667)</f>
        <v>44670.66667</v>
      </c>
      <c r="B580" s="2">
        <f>IFERROR(__xludf.DUMMYFUNCTION("""COMPUTED_VALUE"""),342.72)</f>
        <v>342.72</v>
      </c>
      <c r="C580" s="3">
        <v>300.916787767741</v>
      </c>
    </row>
    <row r="581">
      <c r="A581" s="1">
        <f>IFERROR(__xludf.DUMMYFUNCTION("""COMPUTED_VALUE"""),44671.66666666667)</f>
        <v>44671.66667</v>
      </c>
      <c r="B581" s="2">
        <f>IFERROR(__xludf.DUMMYFUNCTION("""COMPUTED_VALUE"""),325.73)</f>
        <v>325.73</v>
      </c>
      <c r="C581" s="3">
        <v>300.301758066046</v>
      </c>
    </row>
    <row r="582">
      <c r="A582" s="1">
        <f>IFERROR(__xludf.DUMMYFUNCTION("""COMPUTED_VALUE"""),44672.66666666667)</f>
        <v>44672.66667</v>
      </c>
      <c r="B582" s="2">
        <f>IFERROR(__xludf.DUMMYFUNCTION("""COMPUTED_VALUE"""),336.26)</f>
        <v>336.26</v>
      </c>
      <c r="C582" s="3">
        <v>298.450287407859</v>
      </c>
    </row>
    <row r="583">
      <c r="A583" s="1">
        <f>IFERROR(__xludf.DUMMYFUNCTION("""COMPUTED_VALUE"""),44673.66666666667)</f>
        <v>44673.66667</v>
      </c>
      <c r="B583" s="2">
        <f>IFERROR(__xludf.DUMMYFUNCTION("""COMPUTED_VALUE"""),335.02)</f>
        <v>335.02</v>
      </c>
      <c r="C583" s="3">
        <v>296.96925133049</v>
      </c>
    </row>
    <row r="584">
      <c r="A584" s="1">
        <f>IFERROR(__xludf.DUMMYFUNCTION("""COMPUTED_VALUE"""),44676.66666666667)</f>
        <v>44676.66667</v>
      </c>
      <c r="B584" s="2">
        <f>IFERROR(__xludf.DUMMYFUNCTION("""COMPUTED_VALUE"""),332.67)</f>
        <v>332.67</v>
      </c>
      <c r="C584" s="3">
        <v>295.482014909361</v>
      </c>
    </row>
    <row r="585">
      <c r="A585" s="1">
        <f>IFERROR(__xludf.DUMMYFUNCTION("""COMPUTED_VALUE"""),44677.66666666667)</f>
        <v>44677.66667</v>
      </c>
      <c r="B585" s="2">
        <f>IFERROR(__xludf.DUMMYFUNCTION("""COMPUTED_VALUE"""),292.14)</f>
        <v>292.14</v>
      </c>
      <c r="C585" s="3">
        <v>293.409721688864</v>
      </c>
    </row>
    <row r="586">
      <c r="A586" s="1">
        <f>IFERROR(__xludf.DUMMYFUNCTION("""COMPUTED_VALUE"""),44678.66666666667)</f>
        <v>44678.66667</v>
      </c>
      <c r="B586" s="2">
        <f>IFERROR(__xludf.DUMMYFUNCTION("""COMPUTED_VALUE"""),293.84)</f>
        <v>293.84</v>
      </c>
      <c r="C586" s="3">
        <v>292.277657165367</v>
      </c>
    </row>
    <row r="587">
      <c r="A587" s="1">
        <f>IFERROR(__xludf.DUMMYFUNCTION("""COMPUTED_VALUE"""),44679.66666666667)</f>
        <v>44679.66667</v>
      </c>
      <c r="B587" s="2">
        <f>IFERROR(__xludf.DUMMYFUNCTION("""COMPUTED_VALUE"""),292.5)</f>
        <v>292.5</v>
      </c>
      <c r="C587" s="3">
        <v>289.879705085638</v>
      </c>
    </row>
    <row r="588">
      <c r="A588" s="1">
        <f>IFERROR(__xludf.DUMMYFUNCTION("""COMPUTED_VALUE"""),44680.66666666667)</f>
        <v>44680.66667</v>
      </c>
      <c r="B588" s="2">
        <f>IFERROR(__xludf.DUMMYFUNCTION("""COMPUTED_VALUE"""),290.25)</f>
        <v>290.25</v>
      </c>
      <c r="C588" s="3">
        <v>287.430089471524</v>
      </c>
    </row>
    <row r="589">
      <c r="A589" s="1">
        <f>IFERROR(__xludf.DUMMYFUNCTION("""COMPUTED_VALUE"""),44683.66666666667)</f>
        <v>44683.66667</v>
      </c>
      <c r="B589" s="2">
        <f>IFERROR(__xludf.DUMMYFUNCTION("""COMPUTED_VALUE"""),300.98)</f>
        <v>300.98</v>
      </c>
      <c r="C589" s="3">
        <v>283.029412662253</v>
      </c>
    </row>
    <row r="590">
      <c r="A590" s="1">
        <f>IFERROR(__xludf.DUMMYFUNCTION("""COMPUTED_VALUE"""),44684.66666666667)</f>
        <v>44684.66667</v>
      </c>
      <c r="B590" s="2">
        <f>IFERROR(__xludf.DUMMYFUNCTION("""COMPUTED_VALUE"""),303.08)</f>
        <v>303.08</v>
      </c>
      <c r="C590" s="3">
        <v>280.028761400513</v>
      </c>
    </row>
    <row r="591">
      <c r="A591" s="1">
        <f>IFERROR(__xludf.DUMMYFUNCTION("""COMPUTED_VALUE"""),44685.66666666667)</f>
        <v>44685.66667</v>
      </c>
      <c r="B591" s="2">
        <f>IFERROR(__xludf.DUMMYFUNCTION("""COMPUTED_VALUE"""),317.54)</f>
        <v>317.54</v>
      </c>
      <c r="C591" s="3">
        <v>278.014414820661</v>
      </c>
    </row>
    <row r="592">
      <c r="A592" s="1">
        <f>IFERROR(__xludf.DUMMYFUNCTION("""COMPUTED_VALUE"""),44686.66666666667)</f>
        <v>44686.66667</v>
      </c>
      <c r="B592" s="2">
        <f>IFERROR(__xludf.DUMMYFUNCTION("""COMPUTED_VALUE"""),291.09)</f>
        <v>291.09</v>
      </c>
      <c r="C592" s="3">
        <v>274.795345348896</v>
      </c>
    </row>
    <row r="593">
      <c r="A593" s="1">
        <f>IFERROR(__xludf.DUMMYFUNCTION("""COMPUTED_VALUE"""),44687.66666666667)</f>
        <v>44687.66667</v>
      </c>
      <c r="B593" s="2">
        <f>IFERROR(__xludf.DUMMYFUNCTION("""COMPUTED_VALUE"""),288.55)</f>
        <v>288.55</v>
      </c>
      <c r="C593" s="3">
        <v>272.001921501948</v>
      </c>
    </row>
    <row r="594">
      <c r="A594" s="1">
        <f>IFERROR(__xludf.DUMMYFUNCTION("""COMPUTED_VALUE"""),44690.66666666667)</f>
        <v>44690.66667</v>
      </c>
      <c r="B594" s="2">
        <f>IFERROR(__xludf.DUMMYFUNCTION("""COMPUTED_VALUE"""),262.37)</f>
        <v>262.37</v>
      </c>
      <c r="C594" s="3">
        <v>267.154412414199</v>
      </c>
    </row>
    <row r="595">
      <c r="A595" s="1">
        <f>IFERROR(__xludf.DUMMYFUNCTION("""COMPUTED_VALUE"""),44691.66666666667)</f>
        <v>44691.66667</v>
      </c>
      <c r="B595" s="2">
        <f>IFERROR(__xludf.DUMMYFUNCTION("""COMPUTED_VALUE"""),266.68)</f>
        <v>266.68</v>
      </c>
      <c r="C595" s="3">
        <v>264.234551899245</v>
      </c>
    </row>
    <row r="596">
      <c r="A596" s="1">
        <f>IFERROR(__xludf.DUMMYFUNCTION("""COMPUTED_VALUE"""),44692.66666666667)</f>
        <v>44692.66667</v>
      </c>
      <c r="B596" s="2">
        <f>IFERROR(__xludf.DUMMYFUNCTION("""COMPUTED_VALUE"""),244.67)</f>
        <v>244.67</v>
      </c>
      <c r="C596" s="3">
        <v>262.42783366124</v>
      </c>
    </row>
    <row r="597">
      <c r="A597" s="1">
        <f>IFERROR(__xludf.DUMMYFUNCTION("""COMPUTED_VALUE"""),44693.66666666667)</f>
        <v>44693.66667</v>
      </c>
      <c r="B597" s="2">
        <f>IFERROR(__xludf.DUMMYFUNCTION("""COMPUTED_VALUE"""),242.67)</f>
        <v>242.67</v>
      </c>
      <c r="C597" s="3">
        <v>259.546538172414</v>
      </c>
    </row>
    <row r="598">
      <c r="A598" s="1">
        <f>IFERROR(__xludf.DUMMYFUNCTION("""COMPUTED_VALUE"""),44694.66666666667)</f>
        <v>44694.66667</v>
      </c>
      <c r="B598" s="2">
        <f>IFERROR(__xludf.DUMMYFUNCTION("""COMPUTED_VALUE"""),256.53)</f>
        <v>256.53</v>
      </c>
      <c r="C598" s="3">
        <v>257.221492200527</v>
      </c>
    </row>
    <row r="599">
      <c r="A599" s="1">
        <f>IFERROR(__xludf.DUMMYFUNCTION("""COMPUTED_VALUE"""),44697.66666666667)</f>
        <v>44697.66667</v>
      </c>
      <c r="B599" s="2">
        <f>IFERROR(__xludf.DUMMYFUNCTION("""COMPUTED_VALUE"""),241.46)</f>
        <v>241.46</v>
      </c>
      <c r="C599" s="3">
        <v>254.523324547593</v>
      </c>
    </row>
    <row r="600">
      <c r="A600" s="1">
        <f>IFERROR(__xludf.DUMMYFUNCTION("""COMPUTED_VALUE"""),44698.66666666667)</f>
        <v>44698.66667</v>
      </c>
      <c r="B600" s="2">
        <f>IFERROR(__xludf.DUMMYFUNCTION("""COMPUTED_VALUE"""),253.87)</f>
        <v>253.87</v>
      </c>
      <c r="C600" s="3">
        <v>252.540529331344</v>
      </c>
    </row>
    <row r="601">
      <c r="A601" s="1">
        <f>IFERROR(__xludf.DUMMYFUNCTION("""COMPUTED_VALUE"""),44699.66666666667)</f>
        <v>44699.66667</v>
      </c>
      <c r="B601" s="2">
        <f>IFERROR(__xludf.DUMMYFUNCTION("""COMPUTED_VALUE"""),236.6)</f>
        <v>236.6</v>
      </c>
      <c r="C601" s="3">
        <v>251.760858269489</v>
      </c>
    </row>
    <row r="602">
      <c r="A602" s="1">
        <f>IFERROR(__xludf.DUMMYFUNCTION("""COMPUTED_VALUE"""),44700.66666666667)</f>
        <v>44700.66667</v>
      </c>
      <c r="B602" s="2">
        <f>IFERROR(__xludf.DUMMYFUNCTION("""COMPUTED_VALUE"""),236.47)</f>
        <v>236.47</v>
      </c>
      <c r="C602" s="3">
        <v>249.980978975218</v>
      </c>
    </row>
    <row r="603">
      <c r="A603" s="1">
        <f>IFERROR(__xludf.DUMMYFUNCTION("""COMPUTED_VALUE"""),44701.66666666667)</f>
        <v>44701.66667</v>
      </c>
      <c r="B603" s="2">
        <f>IFERROR(__xludf.DUMMYFUNCTION("""COMPUTED_VALUE"""),221.3)</f>
        <v>221.3</v>
      </c>
      <c r="C603" s="3">
        <v>248.814314952045</v>
      </c>
    </row>
    <row r="604">
      <c r="A604" s="1">
        <f>IFERROR(__xludf.DUMMYFUNCTION("""COMPUTED_VALUE"""),44704.66666666667)</f>
        <v>44704.66667</v>
      </c>
      <c r="B604" s="2">
        <f>IFERROR(__xludf.DUMMYFUNCTION("""COMPUTED_VALUE"""),224.97)</f>
        <v>224.97</v>
      </c>
      <c r="C604" s="3">
        <v>249.741297060392</v>
      </c>
    </row>
    <row r="605">
      <c r="A605" s="1">
        <f>IFERROR(__xludf.DUMMYFUNCTION("""COMPUTED_VALUE"""),44705.66666666667)</f>
        <v>44705.66667</v>
      </c>
      <c r="B605" s="2">
        <f>IFERROR(__xludf.DUMMYFUNCTION("""COMPUTED_VALUE"""),209.39)</f>
        <v>209.39</v>
      </c>
      <c r="C605" s="3">
        <v>248.950369350638</v>
      </c>
    </row>
    <row r="606">
      <c r="A606" s="1">
        <f>IFERROR(__xludf.DUMMYFUNCTION("""COMPUTED_VALUE"""),44706.66666666667)</f>
        <v>44706.66667</v>
      </c>
      <c r="B606" s="2">
        <f>IFERROR(__xludf.DUMMYFUNCTION("""COMPUTED_VALUE"""),219.6)</f>
        <v>219.6</v>
      </c>
      <c r="C606" s="3">
        <v>249.321490884334</v>
      </c>
    </row>
    <row r="607">
      <c r="A607" s="1">
        <f>IFERROR(__xludf.DUMMYFUNCTION("""COMPUTED_VALUE"""),44707.66666666667)</f>
        <v>44707.66667</v>
      </c>
      <c r="B607" s="2">
        <f>IFERROR(__xludf.DUMMYFUNCTION("""COMPUTED_VALUE"""),235.91)</f>
        <v>235.91</v>
      </c>
      <c r="C607" s="3">
        <v>248.632935604158</v>
      </c>
    </row>
    <row r="608">
      <c r="A608" s="1">
        <f>IFERROR(__xludf.DUMMYFUNCTION("""COMPUTED_VALUE"""),44708.66666666667)</f>
        <v>44708.66667</v>
      </c>
      <c r="B608" s="2">
        <f>IFERROR(__xludf.DUMMYFUNCTION("""COMPUTED_VALUE"""),253.21)</f>
        <v>253.21</v>
      </c>
      <c r="C608" s="3">
        <v>248.48124596393</v>
      </c>
    </row>
    <row r="609">
      <c r="A609" s="1">
        <f>IFERROR(__xludf.DUMMYFUNCTION("""COMPUTED_VALUE"""),44712.66666666667)</f>
        <v>44712.66667</v>
      </c>
      <c r="B609" s="2">
        <f>IFERROR(__xludf.DUMMYFUNCTION("""COMPUTED_VALUE"""),252.75)</f>
        <v>252.75</v>
      </c>
      <c r="C609" s="3">
        <v>251.65054560398</v>
      </c>
    </row>
    <row r="610">
      <c r="A610" s="1">
        <f>IFERROR(__xludf.DUMMYFUNCTION("""COMPUTED_VALUE"""),44713.66666666667)</f>
        <v>44713.66667</v>
      </c>
      <c r="B610" s="2">
        <f>IFERROR(__xludf.DUMMYFUNCTION("""COMPUTED_VALUE"""),246.79)</f>
        <v>246.79</v>
      </c>
      <c r="C610" s="3">
        <v>252.480241449291</v>
      </c>
    </row>
    <row r="611">
      <c r="A611" s="1">
        <f>IFERROR(__xludf.DUMMYFUNCTION("""COMPUTED_VALUE"""),44714.66666666667)</f>
        <v>44714.66667</v>
      </c>
      <c r="B611" s="2">
        <f>IFERROR(__xludf.DUMMYFUNCTION("""COMPUTED_VALUE"""),258.33)</f>
        <v>258.33</v>
      </c>
      <c r="C611" s="3">
        <v>252.123256571191</v>
      </c>
    </row>
    <row r="612">
      <c r="A612" s="1">
        <f>IFERROR(__xludf.DUMMYFUNCTION("""COMPUTED_VALUE"""),44715.66666666667)</f>
        <v>44715.66667</v>
      </c>
      <c r="B612" s="2">
        <f>IFERROR(__xludf.DUMMYFUNCTION("""COMPUTED_VALUE"""),234.52)</f>
        <v>234.52</v>
      </c>
      <c r="C612" s="3">
        <v>252.177825110725</v>
      </c>
    </row>
    <row r="613">
      <c r="A613" s="1">
        <f>IFERROR(__xludf.DUMMYFUNCTION("""COMPUTED_VALUE"""),44718.66666666667)</f>
        <v>44718.66667</v>
      </c>
      <c r="B613" s="2">
        <f>IFERROR(__xludf.DUMMYFUNCTION("""COMPUTED_VALUE"""),238.28)</f>
        <v>238.28</v>
      </c>
      <c r="C613" s="3">
        <v>255.480131273977</v>
      </c>
    </row>
    <row r="614">
      <c r="A614" s="1">
        <f>IFERROR(__xludf.DUMMYFUNCTION("""COMPUTED_VALUE"""),44719.66666666667)</f>
        <v>44719.66667</v>
      </c>
      <c r="B614" s="2">
        <f>IFERROR(__xludf.DUMMYFUNCTION("""COMPUTED_VALUE"""),238.89)</f>
        <v>238.89</v>
      </c>
      <c r="C614" s="3">
        <v>255.0505499052</v>
      </c>
    </row>
    <row r="615">
      <c r="A615" s="1">
        <f>IFERROR(__xludf.DUMMYFUNCTION("""COMPUTED_VALUE"""),44720.66666666667)</f>
        <v>44720.66667</v>
      </c>
      <c r="B615" s="2">
        <f>IFERROR(__xludf.DUMMYFUNCTION("""COMPUTED_VALUE"""),241.87)</f>
        <v>241.87</v>
      </c>
      <c r="C615" s="3">
        <v>255.579604715741</v>
      </c>
    </row>
    <row r="616">
      <c r="A616" s="1">
        <f>IFERROR(__xludf.DUMMYFUNCTION("""COMPUTED_VALUE"""),44721.66666666667)</f>
        <v>44721.66667</v>
      </c>
      <c r="B616" s="2">
        <f>IFERROR(__xludf.DUMMYFUNCTION("""COMPUTED_VALUE"""),239.71)</f>
        <v>239.71</v>
      </c>
      <c r="C616" s="3">
        <v>254.859479830401</v>
      </c>
    </row>
    <row r="617">
      <c r="A617" s="1">
        <f>IFERROR(__xludf.DUMMYFUNCTION("""COMPUTED_VALUE"""),44722.66666666667)</f>
        <v>44722.66667</v>
      </c>
      <c r="B617" s="2">
        <f>IFERROR(__xludf.DUMMYFUNCTION("""COMPUTED_VALUE"""),232.23)</f>
        <v>232.23</v>
      </c>
      <c r="C617" s="3">
        <v>254.504595402747</v>
      </c>
    </row>
    <row r="618">
      <c r="A618" s="1">
        <f>IFERROR(__xludf.DUMMYFUNCTION("""COMPUTED_VALUE"""),44725.66666666667)</f>
        <v>44725.66667</v>
      </c>
      <c r="B618" s="2">
        <f>IFERROR(__xludf.DUMMYFUNCTION("""COMPUTED_VALUE"""),215.74)</f>
        <v>215.74</v>
      </c>
      <c r="C618" s="3">
        <v>256.467247552123</v>
      </c>
    </row>
    <row r="619">
      <c r="A619" s="1">
        <f>IFERROR(__xludf.DUMMYFUNCTION("""COMPUTED_VALUE"""),44726.66666666667)</f>
        <v>44726.66667</v>
      </c>
      <c r="B619" s="2">
        <f>IFERROR(__xludf.DUMMYFUNCTION("""COMPUTED_VALUE"""),220.89)</f>
        <v>220.89</v>
      </c>
      <c r="C619" s="3">
        <v>255.607897338216</v>
      </c>
    </row>
    <row r="620">
      <c r="A620" s="1">
        <f>IFERROR(__xludf.DUMMYFUNCTION("""COMPUTED_VALUE"""),44727.66666666667)</f>
        <v>44727.66667</v>
      </c>
      <c r="B620" s="2">
        <f>IFERROR(__xludf.DUMMYFUNCTION("""COMPUTED_VALUE"""),233.0)</f>
        <v>233</v>
      </c>
      <c r="C620" s="3">
        <v>255.740167534489</v>
      </c>
    </row>
    <row r="621">
      <c r="A621" s="1">
        <f>IFERROR(__xludf.DUMMYFUNCTION("""COMPUTED_VALUE"""),44728.66666666667)</f>
        <v>44728.66667</v>
      </c>
      <c r="B621" s="2">
        <f>IFERROR(__xludf.DUMMYFUNCTION("""COMPUTED_VALUE"""),213.1)</f>
        <v>213.1</v>
      </c>
      <c r="C621" s="3">
        <v>254.668770764335</v>
      </c>
    </row>
    <row r="622">
      <c r="A622" s="1">
        <f>IFERROR(__xludf.DUMMYFUNCTION("""COMPUTED_VALUE"""),44729.66666666667)</f>
        <v>44729.66667</v>
      </c>
      <c r="B622" s="2">
        <f>IFERROR(__xludf.DUMMYFUNCTION("""COMPUTED_VALUE"""),216.76)</f>
        <v>216.76</v>
      </c>
      <c r="C622" s="3">
        <v>254.018714556732</v>
      </c>
    </row>
    <row r="623">
      <c r="A623" s="1">
        <f>IFERROR(__xludf.DUMMYFUNCTION("""COMPUTED_VALUE"""),44733.66666666667)</f>
        <v>44733.66667</v>
      </c>
      <c r="B623" s="2">
        <f>IFERROR(__xludf.DUMMYFUNCTION("""COMPUTED_VALUE"""),237.04)</f>
        <v>237.04</v>
      </c>
      <c r="C623" s="3">
        <v>254.63424260729</v>
      </c>
    </row>
    <row r="624">
      <c r="A624" s="1">
        <f>IFERROR(__xludf.DUMMYFUNCTION("""COMPUTED_VALUE"""),44734.66666666667)</f>
        <v>44734.66667</v>
      </c>
      <c r="B624" s="2">
        <f>IFERROR(__xludf.DUMMYFUNCTION("""COMPUTED_VALUE"""),236.09)</f>
        <v>236.09</v>
      </c>
      <c r="C624" s="3">
        <v>254.829348231371</v>
      </c>
    </row>
    <row r="625">
      <c r="A625" s="1">
        <f>IFERROR(__xludf.DUMMYFUNCTION("""COMPUTED_VALUE"""),44735.66666666667)</f>
        <v>44735.66667</v>
      </c>
      <c r="B625" s="2">
        <f>IFERROR(__xludf.DUMMYFUNCTION("""COMPUTED_VALUE"""),235.07)</f>
        <v>235.07</v>
      </c>
      <c r="C625" s="3">
        <v>253.890763119597</v>
      </c>
    </row>
    <row r="626">
      <c r="A626" s="1">
        <f>IFERROR(__xludf.DUMMYFUNCTION("""COMPUTED_VALUE"""),44736.66666666667)</f>
        <v>44736.66667</v>
      </c>
      <c r="B626" s="2">
        <f>IFERROR(__xludf.DUMMYFUNCTION("""COMPUTED_VALUE"""),245.71)</f>
        <v>245.71</v>
      </c>
      <c r="C626" s="3">
        <v>253.437559709414</v>
      </c>
    </row>
    <row r="627">
      <c r="A627" s="1">
        <f>IFERROR(__xludf.DUMMYFUNCTION("""COMPUTED_VALUE"""),44739.66666666667)</f>
        <v>44739.66667</v>
      </c>
      <c r="B627" s="2">
        <f>IFERROR(__xludf.DUMMYFUNCTION("""COMPUTED_VALUE"""),244.92)</f>
        <v>244.92</v>
      </c>
      <c r="C627" s="3">
        <v>255.811587568856</v>
      </c>
    </row>
    <row r="628">
      <c r="A628" s="1">
        <f>IFERROR(__xludf.DUMMYFUNCTION("""COMPUTED_VALUE"""),44740.66666666667)</f>
        <v>44740.66667</v>
      </c>
      <c r="B628" s="2">
        <f>IFERROR(__xludf.DUMMYFUNCTION("""COMPUTED_VALUE"""),232.66)</f>
        <v>232.66</v>
      </c>
      <c r="C628" s="3">
        <v>255.30093530547</v>
      </c>
    </row>
    <row r="629">
      <c r="A629" s="1">
        <f>IFERROR(__xludf.DUMMYFUNCTION("""COMPUTED_VALUE"""),44741.66666666667)</f>
        <v>44741.66667</v>
      </c>
      <c r="B629" s="2">
        <f>IFERROR(__xludf.DUMMYFUNCTION("""COMPUTED_VALUE"""),228.49)</f>
        <v>228.49</v>
      </c>
      <c r="C629" s="3">
        <v>255.867389469522</v>
      </c>
    </row>
    <row r="630">
      <c r="A630" s="1">
        <f>IFERROR(__xludf.DUMMYFUNCTION("""COMPUTED_VALUE"""),44742.66666666667)</f>
        <v>44742.66667</v>
      </c>
      <c r="B630" s="2">
        <f>IFERROR(__xludf.DUMMYFUNCTION("""COMPUTED_VALUE"""),224.47)</f>
        <v>224.47</v>
      </c>
      <c r="C630" s="3">
        <v>255.299410116226</v>
      </c>
    </row>
    <row r="631">
      <c r="A631" s="1">
        <f>IFERROR(__xludf.DUMMYFUNCTION("""COMPUTED_VALUE"""),44743.66666666667)</f>
        <v>44743.66667</v>
      </c>
      <c r="B631" s="2">
        <f>IFERROR(__xludf.DUMMYFUNCTION("""COMPUTED_VALUE"""),227.26)</f>
        <v>227.26</v>
      </c>
      <c r="C631" s="3">
        <v>255.203802529258</v>
      </c>
    </row>
    <row r="632">
      <c r="A632" s="1">
        <f>IFERROR(__xludf.DUMMYFUNCTION("""COMPUTED_VALUE"""),44747.66666666667)</f>
        <v>44747.66667</v>
      </c>
      <c r="B632" s="2">
        <f>IFERROR(__xludf.DUMMYFUNCTION("""COMPUTED_VALUE"""),233.07)</f>
        <v>233.07</v>
      </c>
      <c r="C632" s="3">
        <v>258.150033942029</v>
      </c>
    </row>
    <row r="633">
      <c r="A633" s="1">
        <f>IFERROR(__xludf.DUMMYFUNCTION("""COMPUTED_VALUE"""),44748.66666666667)</f>
        <v>44748.66667</v>
      </c>
      <c r="B633" s="2">
        <f>IFERROR(__xludf.DUMMYFUNCTION("""COMPUTED_VALUE"""),231.73)</f>
        <v>231.73</v>
      </c>
      <c r="C633" s="3">
        <v>258.857229183771</v>
      </c>
    </row>
    <row r="634">
      <c r="A634" s="1">
        <f>IFERROR(__xludf.DUMMYFUNCTION("""COMPUTED_VALUE"""),44749.66666666667)</f>
        <v>44749.66667</v>
      </c>
      <c r="B634" s="2">
        <f>IFERROR(__xludf.DUMMYFUNCTION("""COMPUTED_VALUE"""),244.54)</f>
        <v>244.54</v>
      </c>
      <c r="C634" s="3">
        <v>258.366589982051</v>
      </c>
    </row>
    <row r="635">
      <c r="A635" s="1">
        <f>IFERROR(__xludf.DUMMYFUNCTION("""COMPUTED_VALUE"""),44750.66666666667)</f>
        <v>44750.66667</v>
      </c>
      <c r="B635" s="2">
        <f>IFERROR(__xludf.DUMMYFUNCTION("""COMPUTED_VALUE"""),250.76)</f>
        <v>250.76</v>
      </c>
      <c r="C635" s="3">
        <v>258.28255076183</v>
      </c>
    </row>
    <row r="636">
      <c r="A636" s="1">
        <f>IFERROR(__xludf.DUMMYFUNCTION("""COMPUTED_VALUE"""),44753.66666666667)</f>
        <v>44753.66667</v>
      </c>
      <c r="B636" s="2">
        <f>IFERROR(__xludf.DUMMYFUNCTION("""COMPUTED_VALUE"""),234.34)</f>
        <v>234.34</v>
      </c>
      <c r="C636" s="3">
        <v>261.185706589062</v>
      </c>
    </row>
    <row r="637">
      <c r="A637" s="1">
        <f>IFERROR(__xludf.DUMMYFUNCTION("""COMPUTED_VALUE"""),44754.66666666667)</f>
        <v>44754.66667</v>
      </c>
      <c r="B637" s="2">
        <f>IFERROR(__xludf.DUMMYFUNCTION("""COMPUTED_VALUE"""),233.07)</f>
        <v>233.07</v>
      </c>
      <c r="C637" s="3">
        <v>260.638695177728</v>
      </c>
    </row>
    <row r="638">
      <c r="A638" s="1">
        <f>IFERROR(__xludf.DUMMYFUNCTION("""COMPUTED_VALUE"""),44755.66666666667)</f>
        <v>44755.66667</v>
      </c>
      <c r="B638" s="2">
        <f>IFERROR(__xludf.DUMMYFUNCTION("""COMPUTED_VALUE"""),237.04)</f>
        <v>237.04</v>
      </c>
      <c r="C638" s="3">
        <v>261.060470585402</v>
      </c>
    </row>
    <row r="639">
      <c r="A639" s="1">
        <f>IFERROR(__xludf.DUMMYFUNCTION("""COMPUTED_VALUE"""),44756.66666666667)</f>
        <v>44756.66667</v>
      </c>
      <c r="B639" s="2">
        <f>IFERROR(__xludf.DUMMYFUNCTION("""COMPUTED_VALUE"""),238.31)</f>
        <v>238.31</v>
      </c>
      <c r="C639" s="3">
        <v>260.243076102392</v>
      </c>
    </row>
    <row r="640">
      <c r="A640" s="1">
        <f>IFERROR(__xludf.DUMMYFUNCTION("""COMPUTED_VALUE"""),44757.66666666667)</f>
        <v>44757.66667</v>
      </c>
      <c r="B640" s="2">
        <f>IFERROR(__xludf.DUMMYFUNCTION("""COMPUTED_VALUE"""),240.07)</f>
        <v>240.07</v>
      </c>
      <c r="C640" s="3">
        <v>259.799845632092</v>
      </c>
    </row>
    <row r="641">
      <c r="A641" s="1">
        <f>IFERROR(__xludf.DUMMYFUNCTION("""COMPUTED_VALUE"""),44760.66666666667)</f>
        <v>44760.66667</v>
      </c>
      <c r="B641" s="2">
        <f>IFERROR(__xludf.DUMMYFUNCTION("""COMPUTED_VALUE"""),240.55)</f>
        <v>240.55</v>
      </c>
      <c r="C641" s="3">
        <v>261.527845823199</v>
      </c>
    </row>
    <row r="642">
      <c r="A642" s="1">
        <f>IFERROR(__xludf.DUMMYFUNCTION("""COMPUTED_VALUE"""),44761.66666666667)</f>
        <v>44761.66667</v>
      </c>
      <c r="B642" s="2">
        <f>IFERROR(__xludf.DUMMYFUNCTION("""COMPUTED_VALUE"""),245.53)</f>
        <v>245.53</v>
      </c>
      <c r="C642" s="3">
        <v>260.589350898642</v>
      </c>
    </row>
    <row r="643">
      <c r="A643" s="1">
        <f>IFERROR(__xludf.DUMMYFUNCTION("""COMPUTED_VALUE"""),44762.66666666667)</f>
        <v>44762.66667</v>
      </c>
      <c r="B643" s="2">
        <f>IFERROR(__xludf.DUMMYFUNCTION("""COMPUTED_VALUE"""),247.5)</f>
        <v>247.5</v>
      </c>
      <c r="C643" s="3">
        <v>260.635244984793</v>
      </c>
    </row>
    <row r="644">
      <c r="A644" s="1">
        <f>IFERROR(__xludf.DUMMYFUNCTION("""COMPUTED_VALUE"""),44763.66666666667)</f>
        <v>44763.66667</v>
      </c>
      <c r="B644" s="2">
        <f>IFERROR(__xludf.DUMMYFUNCTION("""COMPUTED_VALUE"""),271.71)</f>
        <v>271.71</v>
      </c>
      <c r="C644" s="3">
        <v>259.465713430981</v>
      </c>
    </row>
    <row r="645">
      <c r="A645" s="1">
        <f>IFERROR(__xludf.DUMMYFUNCTION("""COMPUTED_VALUE"""),44764.66666666667)</f>
        <v>44764.66667</v>
      </c>
      <c r="B645" s="2">
        <f>IFERROR(__xludf.DUMMYFUNCTION("""COMPUTED_VALUE"""),272.24)</f>
        <v>272.24</v>
      </c>
      <c r="C645" s="3">
        <v>258.701116478775</v>
      </c>
    </row>
    <row r="646">
      <c r="A646" s="1">
        <f>IFERROR(__xludf.DUMMYFUNCTION("""COMPUTED_VALUE"""),44767.66666666667)</f>
        <v>44767.66667</v>
      </c>
      <c r="B646" s="2">
        <f>IFERROR(__xludf.DUMMYFUNCTION("""COMPUTED_VALUE"""),268.43)</f>
        <v>268.43</v>
      </c>
      <c r="C646" s="3">
        <v>259.699415389819</v>
      </c>
    </row>
    <row r="647">
      <c r="A647" s="1">
        <f>IFERROR(__xludf.DUMMYFUNCTION("""COMPUTED_VALUE"""),44768.66666666667)</f>
        <v>44768.66667</v>
      </c>
      <c r="B647" s="2">
        <f>IFERROR(__xludf.DUMMYFUNCTION("""COMPUTED_VALUE"""),258.86)</f>
        <v>258.86</v>
      </c>
      <c r="C647" s="3">
        <v>258.604808618836</v>
      </c>
    </row>
    <row r="648">
      <c r="A648" s="1">
        <f>IFERROR(__xludf.DUMMYFUNCTION("""COMPUTED_VALUE"""),44769.66666666667)</f>
        <v>44769.66667</v>
      </c>
      <c r="B648" s="2">
        <f>IFERROR(__xludf.DUMMYFUNCTION("""COMPUTED_VALUE"""),274.82)</f>
        <v>274.82</v>
      </c>
      <c r="C648" s="3">
        <v>258.538714930774</v>
      </c>
    </row>
    <row r="649">
      <c r="A649" s="1">
        <f>IFERROR(__xludf.DUMMYFUNCTION("""COMPUTED_VALUE"""),44770.66666666667)</f>
        <v>44770.66667</v>
      </c>
      <c r="B649" s="2">
        <f>IFERROR(__xludf.DUMMYFUNCTION("""COMPUTED_VALUE"""),280.9)</f>
        <v>280.9</v>
      </c>
      <c r="C649" s="3">
        <v>257.299375963682</v>
      </c>
    </row>
    <row r="650">
      <c r="A650" s="1">
        <f>IFERROR(__xludf.DUMMYFUNCTION("""COMPUTED_VALUE"""),44771.66666666667)</f>
        <v>44771.66667</v>
      </c>
      <c r="B650" s="2">
        <f>IFERROR(__xludf.DUMMYFUNCTION("""COMPUTED_VALUE"""),297.15)</f>
        <v>297.15</v>
      </c>
      <c r="C650" s="3">
        <v>256.503838034819</v>
      </c>
    </row>
    <row r="651">
      <c r="A651" s="1">
        <f>IFERROR(__xludf.DUMMYFUNCTION("""COMPUTED_VALUE"""),44774.66666666667)</f>
        <v>44774.66667</v>
      </c>
      <c r="B651" s="2">
        <f>IFERROR(__xludf.DUMMYFUNCTION("""COMPUTED_VALUE"""),297.28)</f>
        <v>297.28</v>
      </c>
      <c r="C651" s="3">
        <v>257.592700400091</v>
      </c>
    </row>
    <row r="652">
      <c r="A652" s="1">
        <f>IFERROR(__xludf.DUMMYFUNCTION("""COMPUTED_VALUE"""),44775.66666666667)</f>
        <v>44775.66667</v>
      </c>
      <c r="B652" s="2">
        <f>IFERROR(__xludf.DUMMYFUNCTION("""COMPUTED_VALUE"""),300.59)</f>
        <v>300.59</v>
      </c>
      <c r="C652" s="3">
        <v>256.568874511218</v>
      </c>
    </row>
    <row r="653">
      <c r="A653" s="1">
        <f>IFERROR(__xludf.DUMMYFUNCTION("""COMPUTED_VALUE"""),44776.66666666667)</f>
        <v>44776.66667</v>
      </c>
      <c r="B653" s="2">
        <f>IFERROR(__xludf.DUMMYFUNCTION("""COMPUTED_VALUE"""),307.4)</f>
        <v>307.4</v>
      </c>
      <c r="C653" s="3">
        <v>256.582552624063</v>
      </c>
    </row>
    <row r="654">
      <c r="A654" s="1">
        <f>IFERROR(__xludf.DUMMYFUNCTION("""COMPUTED_VALUE"""),44777.66666666667)</f>
        <v>44777.66667</v>
      </c>
      <c r="B654" s="2">
        <f>IFERROR(__xludf.DUMMYFUNCTION("""COMPUTED_VALUE"""),308.63)</f>
        <v>308.63</v>
      </c>
      <c r="C654" s="3">
        <v>255.425161903376</v>
      </c>
    </row>
    <row r="655">
      <c r="A655" s="1">
        <f>IFERROR(__xludf.DUMMYFUNCTION("""COMPUTED_VALUE"""),44778.66666666667)</f>
        <v>44778.66667</v>
      </c>
      <c r="B655" s="2">
        <f>IFERROR(__xludf.DUMMYFUNCTION("""COMPUTED_VALUE"""),288.17)</f>
        <v>288.17</v>
      </c>
      <c r="C655" s="3">
        <v>254.707306808582</v>
      </c>
    </row>
    <row r="656">
      <c r="A656" s="1">
        <f>IFERROR(__xludf.DUMMYFUNCTION("""COMPUTED_VALUE"""),44781.66666666667)</f>
        <v>44781.66667</v>
      </c>
      <c r="B656" s="2">
        <f>IFERROR(__xludf.DUMMYFUNCTION("""COMPUTED_VALUE"""),290.42)</f>
        <v>290.42</v>
      </c>
      <c r="C656" s="3">
        <v>255.950129543411</v>
      </c>
    </row>
    <row r="657">
      <c r="A657" s="1">
        <f>IFERROR(__xludf.DUMMYFUNCTION("""COMPUTED_VALUE"""),44782.66666666667)</f>
        <v>44782.66667</v>
      </c>
      <c r="B657" s="2">
        <f>IFERROR(__xludf.DUMMYFUNCTION("""COMPUTED_VALUE"""),283.33)</f>
        <v>283.33</v>
      </c>
      <c r="C657" s="3">
        <v>254.909784033239</v>
      </c>
    </row>
    <row r="658">
      <c r="A658" s="1">
        <f>IFERROR(__xludf.DUMMYFUNCTION("""COMPUTED_VALUE"""),44783.66666666667)</f>
        <v>44783.66667</v>
      </c>
      <c r="B658" s="2">
        <f>IFERROR(__xludf.DUMMYFUNCTION("""COMPUTED_VALUE"""),294.36)</f>
        <v>294.36</v>
      </c>
      <c r="C658" s="3">
        <v>254.884187631106</v>
      </c>
    </row>
    <row r="659">
      <c r="A659" s="1">
        <f>IFERROR(__xludf.DUMMYFUNCTION("""COMPUTED_VALUE"""),44784.66666666667)</f>
        <v>44784.66667</v>
      </c>
      <c r="B659" s="2">
        <f>IFERROR(__xludf.DUMMYFUNCTION("""COMPUTED_VALUE"""),286.63)</f>
        <v>286.63</v>
      </c>
      <c r="C659" s="3">
        <v>253.664907729987</v>
      </c>
    </row>
    <row r="660">
      <c r="A660" s="1">
        <f>IFERROR(__xludf.DUMMYFUNCTION("""COMPUTED_VALUE"""),44785.66666666667)</f>
        <v>44785.66667</v>
      </c>
      <c r="B660" s="2">
        <f>IFERROR(__xludf.DUMMYFUNCTION("""COMPUTED_VALUE"""),300.03)</f>
        <v>300.03</v>
      </c>
      <c r="C660" s="3">
        <v>252.864106526528</v>
      </c>
    </row>
    <row r="661">
      <c r="A661" s="1">
        <f>IFERROR(__xludf.DUMMYFUNCTION("""COMPUTED_VALUE"""),44788.66666666667)</f>
        <v>44788.66667</v>
      </c>
      <c r="B661" s="2">
        <f>IFERROR(__xludf.DUMMYFUNCTION("""COMPUTED_VALUE"""),309.32)</f>
        <v>309.32</v>
      </c>
      <c r="C661" s="3">
        <v>253.767176490299</v>
      </c>
    </row>
    <row r="662">
      <c r="A662" s="1">
        <f>IFERROR(__xludf.DUMMYFUNCTION("""COMPUTED_VALUE"""),44789.66666666667)</f>
        <v>44789.66667</v>
      </c>
      <c r="B662" s="2">
        <f>IFERROR(__xludf.DUMMYFUNCTION("""COMPUTED_VALUE"""),306.56)</f>
        <v>306.56</v>
      </c>
      <c r="C662" s="3">
        <v>252.629518358064</v>
      </c>
    </row>
    <row r="663">
      <c r="A663" s="1">
        <f>IFERROR(__xludf.DUMMYFUNCTION("""COMPUTED_VALUE"""),44790.66666666667)</f>
        <v>44790.66667</v>
      </c>
      <c r="B663" s="2">
        <f>IFERROR(__xludf.DUMMYFUNCTION("""COMPUTED_VALUE"""),304.0)</f>
        <v>304</v>
      </c>
      <c r="C663" s="3">
        <v>252.511048942776</v>
      </c>
    </row>
    <row r="664">
      <c r="A664" s="1">
        <f>IFERROR(__xludf.DUMMYFUNCTION("""COMPUTED_VALUE"""),44791.66666666667)</f>
        <v>44791.66667</v>
      </c>
      <c r="B664" s="2">
        <f>IFERROR(__xludf.DUMMYFUNCTION("""COMPUTED_VALUE"""),302.87)</f>
        <v>302.87</v>
      </c>
      <c r="C664" s="3">
        <v>251.210599836774</v>
      </c>
    </row>
    <row r="665">
      <c r="A665" s="1">
        <f>IFERROR(__xludf.DUMMYFUNCTION("""COMPUTED_VALUE"""),44792.66666666667)</f>
        <v>44792.66667</v>
      </c>
      <c r="B665" s="2">
        <f>IFERROR(__xludf.DUMMYFUNCTION("""COMPUTED_VALUE"""),296.67)</f>
        <v>296.67</v>
      </c>
      <c r="C665" s="3">
        <v>250.347691353566</v>
      </c>
    </row>
    <row r="666">
      <c r="A666" s="1">
        <f>IFERROR(__xludf.DUMMYFUNCTION("""COMPUTED_VALUE"""),44795.66666666667)</f>
        <v>44795.66667</v>
      </c>
      <c r="B666" s="2">
        <f>IFERROR(__xludf.DUMMYFUNCTION("""COMPUTED_VALUE"""),289.91)</f>
        <v>289.91</v>
      </c>
      <c r="C666" s="3">
        <v>251.247275022667</v>
      </c>
    </row>
    <row r="667">
      <c r="A667" s="1">
        <f>IFERROR(__xludf.DUMMYFUNCTION("""COMPUTED_VALUE"""),44796.66666666667)</f>
        <v>44796.66667</v>
      </c>
      <c r="B667" s="2">
        <f>IFERROR(__xludf.DUMMYFUNCTION("""COMPUTED_VALUE"""),296.45)</f>
        <v>296.45</v>
      </c>
      <c r="C667" s="3">
        <v>250.188375681135</v>
      </c>
    </row>
    <row r="668">
      <c r="A668" s="1">
        <f>IFERROR(__xludf.DUMMYFUNCTION("""COMPUTED_VALUE"""),44797.66666666667)</f>
        <v>44797.66667</v>
      </c>
      <c r="B668" s="2">
        <f>IFERROR(__xludf.DUMMYFUNCTION("""COMPUTED_VALUE"""),297.1)</f>
        <v>297.1</v>
      </c>
      <c r="C668" s="3">
        <v>250.195203028782</v>
      </c>
    </row>
    <row r="669">
      <c r="A669" s="1">
        <f>IFERROR(__xludf.DUMMYFUNCTION("""COMPUTED_VALUE"""),44798.66666666667)</f>
        <v>44798.66667</v>
      </c>
      <c r="B669" s="2">
        <f>IFERROR(__xludf.DUMMYFUNCTION("""COMPUTED_VALUE"""),296.07)</f>
        <v>296.07</v>
      </c>
      <c r="C669" s="3">
        <v>249.068282951747</v>
      </c>
    </row>
    <row r="670">
      <c r="A670" s="1">
        <f>IFERROR(__xludf.DUMMYFUNCTION("""COMPUTED_VALUE"""),44799.66666666667)</f>
        <v>44799.66667</v>
      </c>
      <c r="B670" s="2">
        <f>IFERROR(__xludf.DUMMYFUNCTION("""COMPUTED_VALUE"""),288.09)</f>
        <v>288.09</v>
      </c>
      <c r="C670" s="3">
        <v>248.4270710986</v>
      </c>
    </row>
    <row r="671">
      <c r="A671" s="1">
        <f>IFERROR(__xludf.DUMMYFUNCTION("""COMPUTED_VALUE"""),44802.66666666667)</f>
        <v>44802.66667</v>
      </c>
      <c r="B671" s="2">
        <f>IFERROR(__xludf.DUMMYFUNCTION("""COMPUTED_VALUE"""),284.82)</f>
        <v>284.82</v>
      </c>
      <c r="C671" s="3">
        <v>250.251759672366</v>
      </c>
    </row>
    <row r="672">
      <c r="A672" s="1">
        <f>IFERROR(__xludf.DUMMYFUNCTION("""COMPUTED_VALUE"""),44803.66666666667)</f>
        <v>44803.66667</v>
      </c>
      <c r="B672" s="2">
        <f>IFERROR(__xludf.DUMMYFUNCTION("""COMPUTED_VALUE"""),277.7)</f>
        <v>277.7</v>
      </c>
      <c r="C672" s="3">
        <v>249.568715049882</v>
      </c>
    </row>
    <row r="673">
      <c r="A673" s="1">
        <f>IFERROR(__xludf.DUMMYFUNCTION("""COMPUTED_VALUE"""),44804.66666666667)</f>
        <v>44804.66667</v>
      </c>
      <c r="B673" s="2">
        <f>IFERROR(__xludf.DUMMYFUNCTION("""COMPUTED_VALUE"""),275.61)</f>
        <v>275.61</v>
      </c>
      <c r="C673" s="3">
        <v>249.971052061094</v>
      </c>
    </row>
    <row r="674">
      <c r="A674" s="1">
        <f>IFERROR(__xludf.DUMMYFUNCTION("""COMPUTED_VALUE"""),44805.66666666667)</f>
        <v>44805.66667</v>
      </c>
      <c r="B674" s="2">
        <f>IFERROR(__xludf.DUMMYFUNCTION("""COMPUTED_VALUE"""),277.16)</f>
        <v>277.16</v>
      </c>
      <c r="C674" s="3">
        <v>249.248484817885</v>
      </c>
    </row>
    <row r="675">
      <c r="A675" s="1">
        <f>IFERROR(__xludf.DUMMYFUNCTION("""COMPUTED_VALUE"""),44806.66666666667)</f>
        <v>44806.66667</v>
      </c>
      <c r="B675" s="2">
        <f>IFERROR(__xludf.DUMMYFUNCTION("""COMPUTED_VALUE"""),270.21)</f>
        <v>270.21</v>
      </c>
      <c r="C675" s="3">
        <v>249.008422531786</v>
      </c>
    </row>
    <row r="676">
      <c r="A676" s="1">
        <f>IFERROR(__xludf.DUMMYFUNCTION("""COMPUTED_VALUE"""),44810.66666666667)</f>
        <v>44810.66667</v>
      </c>
      <c r="B676" s="2">
        <f>IFERROR(__xludf.DUMMYFUNCTION("""COMPUTED_VALUE"""),274.42)</f>
        <v>274.42</v>
      </c>
      <c r="C676" s="3">
        <v>251.457068956054</v>
      </c>
    </row>
    <row r="677">
      <c r="A677" s="1">
        <f>IFERROR(__xludf.DUMMYFUNCTION("""COMPUTED_VALUE"""),44811.66666666667)</f>
        <v>44811.66667</v>
      </c>
      <c r="B677" s="2">
        <f>IFERROR(__xludf.DUMMYFUNCTION("""COMPUTED_VALUE"""),283.7)</f>
        <v>283.7</v>
      </c>
      <c r="C677" s="3">
        <v>252.044563654767</v>
      </c>
    </row>
    <row r="678">
      <c r="A678" s="1">
        <f>IFERROR(__xludf.DUMMYFUNCTION("""COMPUTED_VALUE"""),44812.66666666667)</f>
        <v>44812.66667</v>
      </c>
      <c r="B678" s="2">
        <f>IFERROR(__xludf.DUMMYFUNCTION("""COMPUTED_VALUE"""),289.26)</f>
        <v>289.26</v>
      </c>
      <c r="C678" s="3">
        <v>251.425610867652</v>
      </c>
    </row>
    <row r="679">
      <c r="A679" s="1">
        <f>IFERROR(__xludf.DUMMYFUNCTION("""COMPUTED_VALUE"""),44813.66666666667)</f>
        <v>44813.66667</v>
      </c>
      <c r="B679" s="2">
        <f>IFERROR(__xludf.DUMMYFUNCTION("""COMPUTED_VALUE"""),299.68)</f>
        <v>299.68</v>
      </c>
      <c r="C679" s="3">
        <v>251.197300869657</v>
      </c>
    </row>
    <row r="680">
      <c r="A680" s="1">
        <f>IFERROR(__xludf.DUMMYFUNCTION("""COMPUTED_VALUE"""),44816.66666666667)</f>
        <v>44816.66667</v>
      </c>
      <c r="B680" s="2">
        <f>IFERROR(__xludf.DUMMYFUNCTION("""COMPUTED_VALUE"""),304.42)</f>
        <v>304.42</v>
      </c>
      <c r="C680" s="3">
        <v>253.484399069443</v>
      </c>
    </row>
    <row r="681">
      <c r="A681" s="1">
        <f>IFERROR(__xludf.DUMMYFUNCTION("""COMPUTED_VALUE"""),44817.66666666667)</f>
        <v>44817.66667</v>
      </c>
      <c r="B681" s="2">
        <f>IFERROR(__xludf.DUMMYFUNCTION("""COMPUTED_VALUE"""),292.13)</f>
        <v>292.13</v>
      </c>
      <c r="C681" s="3">
        <v>252.638695883493</v>
      </c>
    </row>
    <row r="682">
      <c r="A682" s="1">
        <f>IFERROR(__xludf.DUMMYFUNCTION("""COMPUTED_VALUE"""),44818.66666666667)</f>
        <v>44818.66667</v>
      </c>
      <c r="B682" s="2">
        <f>IFERROR(__xludf.DUMMYFUNCTION("""COMPUTED_VALUE"""),302.61)</f>
        <v>302.61</v>
      </c>
      <c r="C682" s="3">
        <v>252.698437481089</v>
      </c>
    </row>
    <row r="683">
      <c r="A683" s="1">
        <f>IFERROR(__xludf.DUMMYFUNCTION("""COMPUTED_VALUE"""),44819.66666666667)</f>
        <v>44819.66667</v>
      </c>
      <c r="B683" s="2">
        <f>IFERROR(__xludf.DUMMYFUNCTION("""COMPUTED_VALUE"""),303.75)</f>
        <v>303.75</v>
      </c>
      <c r="C683" s="3">
        <v>251.446029296872</v>
      </c>
    </row>
    <row r="684">
      <c r="A684" s="1">
        <f>IFERROR(__xludf.DUMMYFUNCTION("""COMPUTED_VALUE"""),44820.66666666667)</f>
        <v>44820.66667</v>
      </c>
      <c r="B684" s="2">
        <f>IFERROR(__xludf.DUMMYFUNCTION("""COMPUTED_VALUE"""),303.35)</f>
        <v>303.35</v>
      </c>
      <c r="C684" s="3">
        <v>250.485908064015</v>
      </c>
    </row>
    <row r="685">
      <c r="A685" s="1">
        <f>IFERROR(__xludf.DUMMYFUNCTION("""COMPUTED_VALUE"""),44823.66666666667)</f>
        <v>44823.66667</v>
      </c>
      <c r="B685" s="2">
        <f>IFERROR(__xludf.DUMMYFUNCTION("""COMPUTED_VALUE"""),309.07)</f>
        <v>309.07</v>
      </c>
      <c r="C685" s="3">
        <v>250.101584697434</v>
      </c>
    </row>
    <row r="686">
      <c r="A686" s="1">
        <f>IFERROR(__xludf.DUMMYFUNCTION("""COMPUTED_VALUE"""),44824.66666666667)</f>
        <v>44824.66667</v>
      </c>
      <c r="B686" s="2">
        <f>IFERROR(__xludf.DUMMYFUNCTION("""COMPUTED_VALUE"""),308.73)</f>
        <v>308.73</v>
      </c>
      <c r="C686" s="3">
        <v>248.25680846859</v>
      </c>
    </row>
    <row r="687">
      <c r="A687" s="1">
        <f>IFERROR(__xludf.DUMMYFUNCTION("""COMPUTED_VALUE"""),44825.66666666667)</f>
        <v>44825.66667</v>
      </c>
      <c r="B687" s="2">
        <f>IFERROR(__xludf.DUMMYFUNCTION("""COMPUTED_VALUE"""),300.8)</f>
        <v>300.8</v>
      </c>
      <c r="C687" s="3">
        <v>247.293103062627</v>
      </c>
    </row>
    <row r="688">
      <c r="A688" s="1">
        <f>IFERROR(__xludf.DUMMYFUNCTION("""COMPUTED_VALUE"""),44826.66666666667)</f>
        <v>44826.66667</v>
      </c>
      <c r="B688" s="2">
        <f>IFERROR(__xludf.DUMMYFUNCTION("""COMPUTED_VALUE"""),288.59)</f>
        <v>288.59</v>
      </c>
      <c r="C688" s="3">
        <v>245.012920746427</v>
      </c>
    </row>
    <row r="689">
      <c r="A689" s="1">
        <f>IFERROR(__xludf.DUMMYFUNCTION("""COMPUTED_VALUE"""),44827.66666666667)</f>
        <v>44827.66667</v>
      </c>
      <c r="B689" s="2">
        <f>IFERROR(__xludf.DUMMYFUNCTION("""COMPUTED_VALUE"""),275.33)</f>
        <v>275.33</v>
      </c>
      <c r="C689" s="3">
        <v>243.041482201904</v>
      </c>
    </row>
    <row r="690">
      <c r="A690" s="1">
        <f>IFERROR(__xludf.DUMMYFUNCTION("""COMPUTED_VALUE"""),44830.66666666667)</f>
        <v>44830.66667</v>
      </c>
      <c r="B690" s="2">
        <f>IFERROR(__xludf.DUMMYFUNCTION("""COMPUTED_VALUE"""),276.01)</f>
        <v>276.01</v>
      </c>
      <c r="C690" s="3">
        <v>239.929907864152</v>
      </c>
    </row>
    <row r="691">
      <c r="A691" s="1">
        <f>IFERROR(__xludf.DUMMYFUNCTION("""COMPUTED_VALUE"""),44831.66666666667)</f>
        <v>44831.66667</v>
      </c>
      <c r="B691" s="2">
        <f>IFERROR(__xludf.DUMMYFUNCTION("""COMPUTED_VALUE"""),282.94)</f>
        <v>282.94</v>
      </c>
      <c r="C691" s="3">
        <v>237.34391507425</v>
      </c>
    </row>
    <row r="692">
      <c r="A692" s="1">
        <f>IFERROR(__xludf.DUMMYFUNCTION("""COMPUTED_VALUE"""),44832.66666666667)</f>
        <v>44832.66667</v>
      </c>
      <c r="B692" s="2">
        <f>IFERROR(__xludf.DUMMYFUNCTION("""COMPUTED_VALUE"""),287.81)</f>
        <v>287.81</v>
      </c>
      <c r="C692" s="3">
        <v>235.752085112274</v>
      </c>
    </row>
    <row r="693">
      <c r="A693" s="1">
        <f>IFERROR(__xludf.DUMMYFUNCTION("""COMPUTED_VALUE"""),44833.66666666667)</f>
        <v>44833.66667</v>
      </c>
      <c r="B693" s="2">
        <f>IFERROR(__xludf.DUMMYFUNCTION("""COMPUTED_VALUE"""),268.21)</f>
        <v>268.21</v>
      </c>
      <c r="C693" s="3">
        <v>232.971163603424</v>
      </c>
    </row>
    <row r="694">
      <c r="A694" s="1">
        <f>IFERROR(__xludf.DUMMYFUNCTION("""COMPUTED_VALUE"""),44834.66666666667)</f>
        <v>44834.66667</v>
      </c>
      <c r="B694" s="2">
        <f>IFERROR(__xludf.DUMMYFUNCTION("""COMPUTED_VALUE"""),265.25)</f>
        <v>265.25</v>
      </c>
      <c r="C694" s="3">
        <v>230.637947122402</v>
      </c>
    </row>
    <row r="695">
      <c r="A695" s="1">
        <f>IFERROR(__xludf.DUMMYFUNCTION("""COMPUTED_VALUE"""),44837.66666666667)</f>
        <v>44837.66667</v>
      </c>
      <c r="B695" s="2">
        <f>IFERROR(__xludf.DUMMYFUNCTION("""COMPUTED_VALUE"""),242.4)</f>
        <v>242.4</v>
      </c>
      <c r="C695" s="3">
        <v>227.343384703802</v>
      </c>
    </row>
    <row r="696">
      <c r="A696" s="1">
        <f>IFERROR(__xludf.DUMMYFUNCTION("""COMPUTED_VALUE"""),44838.66666666667)</f>
        <v>44838.66667</v>
      </c>
      <c r="B696" s="2">
        <f>IFERROR(__xludf.DUMMYFUNCTION("""COMPUTED_VALUE"""),249.44)</f>
        <v>249.44</v>
      </c>
      <c r="C696" s="3">
        <v>225.002930608489</v>
      </c>
    </row>
    <row r="697">
      <c r="A697" s="1">
        <f>IFERROR(__xludf.DUMMYFUNCTION("""COMPUTED_VALUE"""),44839.66666666667)</f>
        <v>44839.66667</v>
      </c>
      <c r="B697" s="2">
        <f>IFERROR(__xludf.DUMMYFUNCTION("""COMPUTED_VALUE"""),240.81)</f>
        <v>240.81</v>
      </c>
      <c r="C697" s="3">
        <v>223.803957867142</v>
      </c>
    </row>
    <row r="698">
      <c r="A698" s="1">
        <f>IFERROR(__xludf.DUMMYFUNCTION("""COMPUTED_VALUE"""),44840.66666666667)</f>
        <v>44840.66667</v>
      </c>
      <c r="B698" s="2">
        <f>IFERROR(__xludf.DUMMYFUNCTION("""COMPUTED_VALUE"""),238.13)</f>
        <v>238.13</v>
      </c>
      <c r="C698" s="3">
        <v>221.554446631495</v>
      </c>
    </row>
    <row r="699">
      <c r="A699" s="1">
        <f>IFERROR(__xludf.DUMMYFUNCTION("""COMPUTED_VALUE"""),44841.66666666667)</f>
        <v>44841.66667</v>
      </c>
      <c r="B699" s="2">
        <f>IFERROR(__xludf.DUMMYFUNCTION("""COMPUTED_VALUE"""),223.07)</f>
        <v>223.07</v>
      </c>
      <c r="C699" s="3">
        <v>219.879204598336</v>
      </c>
    </row>
    <row r="700">
      <c r="A700" s="1">
        <f>IFERROR(__xludf.DUMMYFUNCTION("""COMPUTED_VALUE"""),44844.66666666667)</f>
        <v>44844.66667</v>
      </c>
      <c r="B700" s="2">
        <f>IFERROR(__xludf.DUMMYFUNCTION("""COMPUTED_VALUE"""),222.96)</f>
        <v>222.96</v>
      </c>
      <c r="C700" s="3">
        <v>219.156370756363</v>
      </c>
    </row>
    <row r="701">
      <c r="A701" s="1">
        <f>IFERROR(__xludf.DUMMYFUNCTION("""COMPUTED_VALUE"""),44845.66666666667)</f>
        <v>44845.66667</v>
      </c>
      <c r="B701" s="2">
        <f>IFERROR(__xludf.DUMMYFUNCTION("""COMPUTED_VALUE"""),216.5)</f>
        <v>216.5</v>
      </c>
      <c r="C701" s="3">
        <v>217.807589976997</v>
      </c>
    </row>
    <row r="702">
      <c r="A702" s="1">
        <f>IFERROR(__xludf.DUMMYFUNCTION("""COMPUTED_VALUE"""),44846.66666666667)</f>
        <v>44846.66667</v>
      </c>
      <c r="B702" s="2">
        <f>IFERROR(__xludf.DUMMYFUNCTION("""COMPUTED_VALUE"""),217.24)</f>
        <v>217.24</v>
      </c>
      <c r="C702" s="3">
        <v>217.631339746527</v>
      </c>
    </row>
    <row r="703">
      <c r="A703" s="1">
        <f>IFERROR(__xludf.DUMMYFUNCTION("""COMPUTED_VALUE"""),44847.66666666667)</f>
        <v>44847.66667</v>
      </c>
      <c r="B703" s="2">
        <f>IFERROR(__xludf.DUMMYFUNCTION("""COMPUTED_VALUE"""),221.72)</f>
        <v>221.72</v>
      </c>
      <c r="C703" s="3">
        <v>216.412818719134</v>
      </c>
    </row>
    <row r="704">
      <c r="A704" s="1">
        <f>IFERROR(__xludf.DUMMYFUNCTION("""COMPUTED_VALUE"""),44848.66666666667)</f>
        <v>44848.66667</v>
      </c>
      <c r="B704" s="2">
        <f>IFERROR(__xludf.DUMMYFUNCTION("""COMPUTED_VALUE"""),204.99)</f>
        <v>204.99</v>
      </c>
      <c r="C704" s="3">
        <v>215.754153966406</v>
      </c>
    </row>
    <row r="705">
      <c r="A705" s="1">
        <f>IFERROR(__xludf.DUMMYFUNCTION("""COMPUTED_VALUE"""),44851.66666666667)</f>
        <v>44851.66667</v>
      </c>
      <c r="B705" s="2">
        <f>IFERROR(__xludf.DUMMYFUNCTION("""COMPUTED_VALUE"""),219.35)</f>
        <v>219.35</v>
      </c>
      <c r="C705" s="3">
        <v>217.781557640885</v>
      </c>
    </row>
    <row r="706">
      <c r="A706" s="1">
        <f>IFERROR(__xludf.DUMMYFUNCTION("""COMPUTED_VALUE"""),44852.66666666667)</f>
        <v>44852.66667</v>
      </c>
      <c r="B706" s="2">
        <f>IFERROR(__xludf.DUMMYFUNCTION("""COMPUTED_VALUE"""),220.19)</f>
        <v>220.19</v>
      </c>
      <c r="C706" s="3">
        <v>217.187120506522</v>
      </c>
    </row>
    <row r="707">
      <c r="A707" s="1">
        <f>IFERROR(__xludf.DUMMYFUNCTION("""COMPUTED_VALUE"""),44853.66666666667)</f>
        <v>44853.66667</v>
      </c>
      <c r="B707" s="2">
        <f>IFERROR(__xludf.DUMMYFUNCTION("""COMPUTED_VALUE"""),222.04)</f>
        <v>222.04</v>
      </c>
      <c r="C707" s="3">
        <v>217.658644839519</v>
      </c>
    </row>
    <row r="708">
      <c r="A708" s="1">
        <f>IFERROR(__xludf.DUMMYFUNCTION("""COMPUTED_VALUE"""),44854.66666666667)</f>
        <v>44854.66667</v>
      </c>
      <c r="B708" s="2">
        <f>IFERROR(__xludf.DUMMYFUNCTION("""COMPUTED_VALUE"""),207.28)</f>
        <v>207.28</v>
      </c>
      <c r="C708" s="3">
        <v>216.970497698496</v>
      </c>
    </row>
    <row r="709">
      <c r="A709" s="1">
        <f>IFERROR(__xludf.DUMMYFUNCTION("""COMPUTED_VALUE"""),44855.66666666667)</f>
        <v>44855.66667</v>
      </c>
      <c r="B709" s="2">
        <f>IFERROR(__xludf.DUMMYFUNCTION("""COMPUTED_VALUE"""),214.44)</f>
        <v>214.44</v>
      </c>
      <c r="C709" s="3">
        <v>216.717311174864</v>
      </c>
    </row>
    <row r="710">
      <c r="A710" s="1">
        <f>IFERROR(__xludf.DUMMYFUNCTION("""COMPUTED_VALUE"""),44858.66666666667)</f>
        <v>44858.66667</v>
      </c>
      <c r="B710" s="2">
        <f>IFERROR(__xludf.DUMMYFUNCTION("""COMPUTED_VALUE"""),211.25)</f>
        <v>211.25</v>
      </c>
      <c r="C710" s="3">
        <v>219.189790606385</v>
      </c>
    </row>
    <row r="711">
      <c r="A711" s="1">
        <f>IFERROR(__xludf.DUMMYFUNCTION("""COMPUTED_VALUE"""),44859.66666666667)</f>
        <v>44859.66667</v>
      </c>
      <c r="B711" s="2">
        <f>IFERROR(__xludf.DUMMYFUNCTION("""COMPUTED_VALUE"""),222.42)</f>
        <v>222.42</v>
      </c>
      <c r="C711" s="3">
        <v>218.496962615533</v>
      </c>
    </row>
    <row r="712">
      <c r="A712" s="1">
        <f>IFERROR(__xludf.DUMMYFUNCTION("""COMPUTED_VALUE"""),44860.66666666667)</f>
        <v>44860.66667</v>
      </c>
      <c r="B712" s="2">
        <f>IFERROR(__xludf.DUMMYFUNCTION("""COMPUTED_VALUE"""),224.64)</f>
        <v>224.64</v>
      </c>
      <c r="C712" s="3">
        <v>218.760312566872</v>
      </c>
    </row>
    <row r="713">
      <c r="A713" s="1">
        <f>IFERROR(__xludf.DUMMYFUNCTION("""COMPUTED_VALUE"""),44861.66666666667)</f>
        <v>44861.66667</v>
      </c>
      <c r="B713" s="2">
        <f>IFERROR(__xludf.DUMMYFUNCTION("""COMPUTED_VALUE"""),225.09)</f>
        <v>225.09</v>
      </c>
      <c r="C713" s="3">
        <v>217.766873363144</v>
      </c>
    </row>
    <row r="714">
      <c r="A714" s="1">
        <f>IFERROR(__xludf.DUMMYFUNCTION("""COMPUTED_VALUE"""),44862.66666666667)</f>
        <v>44862.66667</v>
      </c>
      <c r="B714" s="2">
        <f>IFERROR(__xludf.DUMMYFUNCTION("""COMPUTED_VALUE"""),228.52)</f>
        <v>228.52</v>
      </c>
      <c r="C714" s="3">
        <v>217.126434079074</v>
      </c>
    </row>
    <row r="715">
      <c r="A715" s="1">
        <f>IFERROR(__xludf.DUMMYFUNCTION("""COMPUTED_VALUE"""),44865.66666666667)</f>
        <v>44865.66667</v>
      </c>
      <c r="B715" s="2">
        <f>IFERROR(__xludf.DUMMYFUNCTION("""COMPUTED_VALUE"""),227.54)</f>
        <v>227.54</v>
      </c>
      <c r="C715" s="3">
        <v>218.124142195176</v>
      </c>
    </row>
    <row r="716">
      <c r="A716" s="1">
        <f>IFERROR(__xludf.DUMMYFUNCTION("""COMPUTED_VALUE"""),44866.66666666667)</f>
        <v>44866.66667</v>
      </c>
      <c r="B716" s="2">
        <f>IFERROR(__xludf.DUMMYFUNCTION("""COMPUTED_VALUE"""),227.82)</f>
        <v>227.82</v>
      </c>
      <c r="C716" s="3">
        <v>216.900184097781</v>
      </c>
    </row>
    <row r="717">
      <c r="A717" s="1">
        <f>IFERROR(__xludf.DUMMYFUNCTION("""COMPUTED_VALUE"""),44867.66666666667)</f>
        <v>44867.66667</v>
      </c>
      <c r="B717" s="2">
        <f>IFERROR(__xludf.DUMMYFUNCTION("""COMPUTED_VALUE"""),214.98)</f>
        <v>214.98</v>
      </c>
      <c r="C717" s="3">
        <v>216.645587098751</v>
      </c>
    </row>
    <row r="718">
      <c r="A718" s="1">
        <f>IFERROR(__xludf.DUMMYFUNCTION("""COMPUTED_VALUE"""),44868.66666666667)</f>
        <v>44868.66667</v>
      </c>
      <c r="B718" s="2">
        <f>IFERROR(__xludf.DUMMYFUNCTION("""COMPUTED_VALUE"""),215.31)</f>
        <v>215.31</v>
      </c>
      <c r="C718" s="3">
        <v>215.166239380169</v>
      </c>
    </row>
    <row r="719">
      <c r="A719" s="1">
        <f>IFERROR(__xludf.DUMMYFUNCTION("""COMPUTED_VALUE"""),44869.66666666667)</f>
        <v>44869.66667</v>
      </c>
      <c r="B719" s="2">
        <f>IFERROR(__xludf.DUMMYFUNCTION("""COMPUTED_VALUE"""),207.47)</f>
        <v>207.47</v>
      </c>
      <c r="C719" s="3">
        <v>214.089371805125</v>
      </c>
    </row>
    <row r="720">
      <c r="A720" s="1">
        <f>IFERROR(__xludf.DUMMYFUNCTION("""COMPUTED_VALUE"""),44872.66666666667)</f>
        <v>44872.66667</v>
      </c>
      <c r="B720" s="2">
        <f>IFERROR(__xludf.DUMMYFUNCTION("""COMPUTED_VALUE"""),197.08)</f>
        <v>197.08</v>
      </c>
      <c r="C720" s="3">
        <v>214.217331409749</v>
      </c>
    </row>
    <row r="721">
      <c r="A721" s="1">
        <f>IFERROR(__xludf.DUMMYFUNCTION("""COMPUTED_VALUE"""),44873.66666666667)</f>
        <v>44873.66667</v>
      </c>
      <c r="B721" s="2">
        <f>IFERROR(__xludf.DUMMYFUNCTION("""COMPUTED_VALUE"""),191.3)</f>
        <v>191.3</v>
      </c>
      <c r="C721" s="3">
        <v>212.884024620488</v>
      </c>
    </row>
    <row r="722">
      <c r="A722" s="1">
        <f>IFERROR(__xludf.DUMMYFUNCTION("""COMPUTED_VALUE"""),44874.66666666667)</f>
        <v>44874.66667</v>
      </c>
      <c r="B722" s="2">
        <f>IFERROR(__xludf.DUMMYFUNCTION("""COMPUTED_VALUE"""),177.59)</f>
        <v>177.59</v>
      </c>
      <c r="C722" s="3">
        <v>212.61956651053</v>
      </c>
    </row>
    <row r="723">
      <c r="A723" s="1">
        <f>IFERROR(__xludf.DUMMYFUNCTION("""COMPUTED_VALUE"""),44875.66666666667)</f>
        <v>44875.66667</v>
      </c>
      <c r="B723" s="2">
        <f>IFERROR(__xludf.DUMMYFUNCTION("""COMPUTED_VALUE"""),190.72)</f>
        <v>190.72</v>
      </c>
      <c r="C723" s="3">
        <v>211.230288349792</v>
      </c>
    </row>
    <row r="724">
      <c r="A724" s="1">
        <f>IFERROR(__xludf.DUMMYFUNCTION("""COMPUTED_VALUE"""),44876.66666666667)</f>
        <v>44876.66667</v>
      </c>
      <c r="B724" s="2">
        <f>IFERROR(__xludf.DUMMYFUNCTION("""COMPUTED_VALUE"""),195.97)</f>
        <v>195.97</v>
      </c>
      <c r="C724" s="3">
        <v>210.340409189456</v>
      </c>
    </row>
    <row r="725">
      <c r="A725" s="1">
        <f>IFERROR(__xludf.DUMMYFUNCTION("""COMPUTED_VALUE"""),44879.66666666667)</f>
        <v>44879.66667</v>
      </c>
      <c r="B725" s="2">
        <f>IFERROR(__xludf.DUMMYFUNCTION("""COMPUTED_VALUE"""),190.95)</f>
        <v>190.95</v>
      </c>
      <c r="C725" s="3">
        <v>211.531481096972</v>
      </c>
    </row>
    <row r="726">
      <c r="A726" s="1">
        <f>IFERROR(__xludf.DUMMYFUNCTION("""COMPUTED_VALUE"""),44880.66666666667)</f>
        <v>44880.66667</v>
      </c>
      <c r="B726" s="2">
        <f>IFERROR(__xludf.DUMMYFUNCTION("""COMPUTED_VALUE"""),194.42)</f>
        <v>194.42</v>
      </c>
      <c r="C726" s="3">
        <v>210.678833064291</v>
      </c>
    </row>
    <row r="727">
      <c r="A727" s="1">
        <f>IFERROR(__xludf.DUMMYFUNCTION("""COMPUTED_VALUE"""),44881.66666666667)</f>
        <v>44881.66667</v>
      </c>
      <c r="B727" s="2">
        <f>IFERROR(__xludf.DUMMYFUNCTION("""COMPUTED_VALUE"""),186.92)</f>
        <v>186.92</v>
      </c>
      <c r="C727" s="3">
        <v>210.931614892904</v>
      </c>
    </row>
    <row r="728">
      <c r="A728" s="1">
        <f>IFERROR(__xludf.DUMMYFUNCTION("""COMPUTED_VALUE"""),44882.66666666667)</f>
        <v>44882.66667</v>
      </c>
      <c r="B728" s="2">
        <f>IFERROR(__xludf.DUMMYFUNCTION("""COMPUTED_VALUE"""),183.17)</f>
        <v>183.17</v>
      </c>
      <c r="C728" s="3">
        <v>210.077604203911</v>
      </c>
    </row>
    <row r="729">
      <c r="A729" s="1">
        <f>IFERROR(__xludf.DUMMYFUNCTION("""COMPUTED_VALUE"""),44883.66666666667)</f>
        <v>44883.66667</v>
      </c>
      <c r="B729" s="2">
        <f>IFERROR(__xludf.DUMMYFUNCTION("""COMPUTED_VALUE"""),180.19)</f>
        <v>180.19</v>
      </c>
      <c r="C729" s="3">
        <v>209.721493167852</v>
      </c>
    </row>
    <row r="730">
      <c r="A730" s="1">
        <f>IFERROR(__xludf.DUMMYFUNCTION("""COMPUTED_VALUE"""),44886.66666666667)</f>
        <v>44886.66667</v>
      </c>
      <c r="B730" s="2">
        <f>IFERROR(__xludf.DUMMYFUNCTION("""COMPUTED_VALUE"""),167.87)</f>
        <v>167.87</v>
      </c>
      <c r="C730" s="3">
        <v>212.30772060184</v>
      </c>
    </row>
    <row r="731">
      <c r="A731" s="1">
        <f>IFERROR(__xludf.DUMMYFUNCTION("""COMPUTED_VALUE"""),44887.66666666667)</f>
        <v>44887.66667</v>
      </c>
      <c r="B731" s="2">
        <f>IFERROR(__xludf.DUMMYFUNCTION("""COMPUTED_VALUE"""),169.91)</f>
        <v>169.91</v>
      </c>
      <c r="C731" s="3">
        <v>211.789350370983</v>
      </c>
    </row>
    <row r="732">
      <c r="A732" s="1">
        <f>IFERROR(__xludf.DUMMYFUNCTION("""COMPUTED_VALUE"""),44888.66666666667)</f>
        <v>44888.66667</v>
      </c>
      <c r="B732" s="2">
        <f>IFERROR(__xludf.DUMMYFUNCTION("""COMPUTED_VALUE"""),183.2)</f>
        <v>183.2</v>
      </c>
      <c r="C732" s="3">
        <v>212.283884342061</v>
      </c>
    </row>
    <row r="733">
      <c r="A733" s="1">
        <f>IFERROR(__xludf.DUMMYFUNCTION("""COMPUTED_VALUE"""),44890.54513888889)</f>
        <v>44890.54514</v>
      </c>
      <c r="B733" s="2">
        <f>IFERROR(__xludf.DUMMYFUNCTION("""COMPUTED_VALUE"""),182.86)</f>
        <v>182.86</v>
      </c>
      <c r="C733" s="3">
        <v>211.231324372634</v>
      </c>
    </row>
    <row r="734">
      <c r="A734" s="1">
        <f>IFERROR(__xludf.DUMMYFUNCTION("""COMPUTED_VALUE"""),44893.66666666667)</f>
        <v>44893.66667</v>
      </c>
      <c r="B734" s="2">
        <f>IFERROR(__xludf.DUMMYFUNCTION("""COMPUTED_VALUE"""),182.92)</f>
        <v>182.92</v>
      </c>
      <c r="C734" s="3">
        <v>213.141434274098</v>
      </c>
    </row>
    <row r="735">
      <c r="A735" s="1">
        <f>IFERROR(__xludf.DUMMYFUNCTION("""COMPUTED_VALUE"""),44894.66666666667)</f>
        <v>44894.66667</v>
      </c>
      <c r="B735" s="2">
        <f>IFERROR(__xludf.DUMMYFUNCTION("""COMPUTED_VALUE"""),180.83)</f>
        <v>180.83</v>
      </c>
      <c r="C735" s="3">
        <v>212.153289844211</v>
      </c>
    </row>
    <row r="736">
      <c r="A736" s="1">
        <f>IFERROR(__xludf.DUMMYFUNCTION("""COMPUTED_VALUE"""),44895.66666666667)</f>
        <v>44895.66667</v>
      </c>
      <c r="B736" s="2">
        <f>IFERROR(__xludf.DUMMYFUNCTION("""COMPUTED_VALUE"""),194.7)</f>
        <v>194.7</v>
      </c>
      <c r="C736" s="3">
        <v>212.066156598074</v>
      </c>
    </row>
    <row r="737">
      <c r="A737" s="1">
        <f>IFERROR(__xludf.DUMMYFUNCTION("""COMPUTED_VALUE"""),44896.66666666667)</f>
        <v>44896.66667</v>
      </c>
      <c r="B737" s="2">
        <f>IFERROR(__xludf.DUMMYFUNCTION("""COMPUTED_VALUE"""),194.7)</f>
        <v>194.7</v>
      </c>
      <c r="C737" s="3">
        <v>210.666499157538</v>
      </c>
    </row>
    <row r="738">
      <c r="A738" s="1">
        <f>IFERROR(__xludf.DUMMYFUNCTION("""COMPUTED_VALUE"""),44897.66666666667)</f>
        <v>44897.66667</v>
      </c>
      <c r="B738" s="2">
        <f>IFERROR(__xludf.DUMMYFUNCTION("""COMPUTED_VALUE"""),194.86)</f>
        <v>194.86</v>
      </c>
      <c r="C738" s="3">
        <v>209.563844366981</v>
      </c>
    </row>
    <row r="739">
      <c r="A739" s="1">
        <f>IFERROR(__xludf.DUMMYFUNCTION("""COMPUTED_VALUE"""),44900.66666666667)</f>
        <v>44900.66667</v>
      </c>
      <c r="B739" s="2">
        <f>IFERROR(__xludf.DUMMYFUNCTION("""COMPUTED_VALUE"""),182.45)</f>
        <v>182.45</v>
      </c>
      <c r="C739" s="3">
        <v>208.843708052108</v>
      </c>
    </row>
    <row r="740">
      <c r="A740" s="1">
        <f>IFERROR(__xludf.DUMMYFUNCTION("""COMPUTED_VALUE"""),44901.66666666667)</f>
        <v>44901.66667</v>
      </c>
      <c r="B740" s="2">
        <f>IFERROR(__xludf.DUMMYFUNCTION("""COMPUTED_VALUE"""),179.82)</f>
        <v>179.82</v>
      </c>
      <c r="C740" s="3">
        <v>206.941654999912</v>
      </c>
    </row>
    <row r="741">
      <c r="A741" s="1">
        <f>IFERROR(__xludf.DUMMYFUNCTION("""COMPUTED_VALUE"""),44902.66666666667)</f>
        <v>44902.66667</v>
      </c>
      <c r="B741" s="2">
        <f>IFERROR(__xludf.DUMMYFUNCTION("""COMPUTED_VALUE"""),174.04)</f>
        <v>174.04</v>
      </c>
      <c r="C741" s="3">
        <v>205.96070050352</v>
      </c>
    </row>
    <row r="742">
      <c r="A742" s="1">
        <f>IFERROR(__xludf.DUMMYFUNCTION("""COMPUTED_VALUE"""),44903.66666666667)</f>
        <v>44903.66667</v>
      </c>
      <c r="B742" s="2">
        <f>IFERROR(__xludf.DUMMYFUNCTION("""COMPUTED_VALUE"""),173.44)</f>
        <v>173.44</v>
      </c>
      <c r="C742" s="3">
        <v>203.710785208657</v>
      </c>
    </row>
    <row r="743">
      <c r="A743" s="1">
        <f>IFERROR(__xludf.DUMMYFUNCTION("""COMPUTED_VALUE"""),44904.66666666667)</f>
        <v>44904.66667</v>
      </c>
      <c r="B743" s="2">
        <f>IFERROR(__xludf.DUMMYFUNCTION("""COMPUTED_VALUE"""),179.05)</f>
        <v>179.05</v>
      </c>
      <c r="C743" s="3">
        <v>201.824158862608</v>
      </c>
    </row>
    <row r="744">
      <c r="A744" s="1">
        <f>IFERROR(__xludf.DUMMYFUNCTION("""COMPUTED_VALUE"""),44907.66666666667)</f>
        <v>44907.66667</v>
      </c>
      <c r="B744" s="2">
        <f>IFERROR(__xludf.DUMMYFUNCTION("""COMPUTED_VALUE"""),167.82)</f>
        <v>167.82</v>
      </c>
      <c r="C744" s="3">
        <v>199.352184368044</v>
      </c>
    </row>
    <row r="745">
      <c r="A745" s="1">
        <f>IFERROR(__xludf.DUMMYFUNCTION("""COMPUTED_VALUE"""),44908.66666666667)</f>
        <v>44908.66667</v>
      </c>
      <c r="B745" s="2">
        <f>IFERROR(__xludf.DUMMYFUNCTION("""COMPUTED_VALUE"""),160.95)</f>
        <v>160.95</v>
      </c>
      <c r="C745" s="3">
        <v>197.12125155777</v>
      </c>
    </row>
    <row r="746">
      <c r="A746" s="1">
        <f>IFERROR(__xludf.DUMMYFUNCTION("""COMPUTED_VALUE"""),44909.66666666667)</f>
        <v>44909.66667</v>
      </c>
      <c r="B746" s="2">
        <f>IFERROR(__xludf.DUMMYFUNCTION("""COMPUTED_VALUE"""),156.8)</f>
        <v>156.8</v>
      </c>
      <c r="C746" s="3">
        <v>195.958508139472</v>
      </c>
    </row>
    <row r="747">
      <c r="A747" s="1">
        <f>IFERROR(__xludf.DUMMYFUNCTION("""COMPUTED_VALUE"""),44910.66666666667)</f>
        <v>44910.66667</v>
      </c>
      <c r="B747" s="2">
        <f>IFERROR(__xludf.DUMMYFUNCTION("""COMPUTED_VALUE"""),157.67)</f>
        <v>157.67</v>
      </c>
      <c r="C747" s="3">
        <v>193.680034233872</v>
      </c>
    </row>
    <row r="748">
      <c r="A748" s="1">
        <f>IFERROR(__xludf.DUMMYFUNCTION("""COMPUTED_VALUE"""),44911.66666666667)</f>
        <v>44911.66667</v>
      </c>
      <c r="B748" s="2">
        <f>IFERROR(__xludf.DUMMYFUNCTION("""COMPUTED_VALUE"""),150.23)</f>
        <v>150.23</v>
      </c>
      <c r="C748" s="3">
        <v>191.920130672221</v>
      </c>
    </row>
    <row r="749">
      <c r="A749" s="1">
        <f>IFERROR(__xludf.DUMMYFUNCTION("""COMPUTED_VALUE"""),44914.66666666667)</f>
        <v>44914.66667</v>
      </c>
      <c r="B749" s="2">
        <f>IFERROR(__xludf.DUMMYFUNCTION("""COMPUTED_VALUE"""),149.87)</f>
        <v>149.87</v>
      </c>
      <c r="C749" s="3">
        <v>190.71775816454</v>
      </c>
    </row>
    <row r="750">
      <c r="A750" s="1">
        <f>IFERROR(__xludf.DUMMYFUNCTION("""COMPUTED_VALUE"""),44915.66666666667)</f>
        <v>44915.66667</v>
      </c>
      <c r="B750" s="2">
        <f>IFERROR(__xludf.DUMMYFUNCTION("""COMPUTED_VALUE"""),137.8)</f>
        <v>137.8</v>
      </c>
      <c r="C750" s="3">
        <v>189.172112984392</v>
      </c>
    </row>
    <row r="751">
      <c r="A751" s="1">
        <f>IFERROR(__xludf.DUMMYFUNCTION("""COMPUTED_VALUE"""),44916.66666666667)</f>
        <v>44916.66667</v>
      </c>
      <c r="B751" s="2">
        <f>IFERROR(__xludf.DUMMYFUNCTION("""COMPUTED_VALUE"""),137.57)</f>
        <v>137.57</v>
      </c>
      <c r="C751" s="3">
        <v>188.799197237544</v>
      </c>
    </row>
    <row r="752">
      <c r="A752" s="1">
        <f>IFERROR(__xludf.DUMMYFUNCTION("""COMPUTED_VALUE"""),44917.66666666667)</f>
        <v>44917.66667</v>
      </c>
      <c r="B752" s="2">
        <f>IFERROR(__xludf.DUMMYFUNCTION("""COMPUTED_VALUE"""),125.35)</f>
        <v>125.35</v>
      </c>
      <c r="C752" s="3">
        <v>187.394412164674</v>
      </c>
    </row>
    <row r="753">
      <c r="A753" s="1">
        <f>IFERROR(__xludf.DUMMYFUNCTION("""COMPUTED_VALUE"""),44918.66666666667)</f>
        <v>44918.66667</v>
      </c>
      <c r="B753" s="2">
        <f>IFERROR(__xludf.DUMMYFUNCTION("""COMPUTED_VALUE"""),123.15)</f>
        <v>123.15</v>
      </c>
      <c r="C753" s="3">
        <v>186.568910973297</v>
      </c>
    </row>
    <row r="754">
      <c r="A754" s="1">
        <f>IFERROR(__xludf.DUMMYFUNCTION("""COMPUTED_VALUE"""),44922.66666666667)</f>
        <v>44922.66667</v>
      </c>
      <c r="B754" s="2">
        <f>IFERROR(__xludf.DUMMYFUNCTION("""COMPUTED_VALUE"""),109.1)</f>
        <v>109.1</v>
      </c>
      <c r="C754" s="3">
        <v>187.652168214689</v>
      </c>
    </row>
    <row r="755">
      <c r="A755" s="1">
        <f>IFERROR(__xludf.DUMMYFUNCTION("""COMPUTED_VALUE"""),44923.66666666667)</f>
        <v>44923.66667</v>
      </c>
      <c r="B755" s="2">
        <f>IFERROR(__xludf.DUMMYFUNCTION("""COMPUTED_VALUE"""),112.71)</f>
        <v>112.71</v>
      </c>
      <c r="C755" s="3">
        <v>188.129318387045</v>
      </c>
    </row>
    <row r="756">
      <c r="A756" s="1">
        <f>IFERROR(__xludf.DUMMYFUNCTION("""COMPUTED_VALUE"""),44924.66666666667)</f>
        <v>44924.66667</v>
      </c>
      <c r="B756" s="2">
        <f>IFERROR(__xludf.DUMMYFUNCTION("""COMPUTED_VALUE"""),121.82)</f>
        <v>121.82</v>
      </c>
      <c r="C756" s="3">
        <v>187.481948072619</v>
      </c>
    </row>
    <row r="757">
      <c r="A757" s="1">
        <f>IFERROR(__xludf.DUMMYFUNCTION("""COMPUTED_VALUE"""),44925.66666666667)</f>
        <v>44925.66667</v>
      </c>
      <c r="B757" s="2">
        <f>IFERROR(__xludf.DUMMYFUNCTION("""COMPUTED_VALUE"""),123.18)</f>
        <v>123.18</v>
      </c>
      <c r="C757" s="3">
        <v>187.299845822325</v>
      </c>
    </row>
    <row r="758">
      <c r="A758" s="1">
        <f>IFERROR(__xludf.DUMMYFUNCTION("""COMPUTED_VALUE"""),44929.66666666667)</f>
        <v>44929.66667</v>
      </c>
      <c r="B758" s="2">
        <f>IFERROR(__xludf.DUMMYFUNCTION("""COMPUTED_VALUE"""),108.1)</f>
        <v>108.1</v>
      </c>
      <c r="C758" s="3">
        <v>189.503110658152</v>
      </c>
    </row>
    <row r="759">
      <c r="A759" s="1">
        <f>IFERROR(__xludf.DUMMYFUNCTION("""COMPUTED_VALUE"""),44930.66666666667)</f>
        <v>44930.66667</v>
      </c>
      <c r="B759" s="2">
        <f>IFERROR(__xludf.DUMMYFUNCTION("""COMPUTED_VALUE"""),113.64)</f>
        <v>113.64</v>
      </c>
      <c r="C759" s="3">
        <v>189.85293998416</v>
      </c>
    </row>
    <row r="760">
      <c r="A760" s="1">
        <f>IFERROR(__xludf.DUMMYFUNCTION("""COMPUTED_VALUE"""),44931.66666666667)</f>
        <v>44931.66667</v>
      </c>
      <c r="B760" s="2">
        <f>IFERROR(__xludf.DUMMYFUNCTION("""COMPUTED_VALUE"""),110.34)</f>
        <v>110.34</v>
      </c>
      <c r="C760" s="3">
        <v>188.913004780441</v>
      </c>
    </row>
    <row r="761">
      <c r="A761" s="1">
        <f>IFERROR(__xludf.DUMMYFUNCTION("""COMPUTED_VALUE"""),44932.66666666667)</f>
        <v>44932.66667</v>
      </c>
      <c r="B761" s="2">
        <f>IFERROR(__xludf.DUMMYFUNCTION("""COMPUTED_VALUE"""),113.06)</f>
        <v>113.06</v>
      </c>
      <c r="C761" s="3">
        <v>189.359624062647</v>
      </c>
    </row>
    <row r="762">
      <c r="A762" s="1">
        <f>IFERROR(__xludf.DUMMYFUNCTION("""COMPUTED_VALUE"""),44935.66666666667)</f>
        <v>44935.66667</v>
      </c>
      <c r="B762" s="2">
        <f>IFERROR(__xludf.DUMMYFUNCTION("""COMPUTED_VALUE"""),119.77)</f>
        <v>119.77</v>
      </c>
      <c r="C762" s="3">
        <v>193.214717175156</v>
      </c>
    </row>
    <row r="763">
      <c r="A763" s="1">
        <f>IFERROR(__xludf.DUMMYFUNCTION("""COMPUTED_VALUE"""),44936.66666666667)</f>
        <v>44936.66667</v>
      </c>
      <c r="B763" s="2">
        <f>IFERROR(__xludf.DUMMYFUNCTION("""COMPUTED_VALUE"""),118.85)</f>
        <v>118.85</v>
      </c>
      <c r="C763" s="3">
        <v>192.771717488613</v>
      </c>
    </row>
    <row r="764">
      <c r="A764" s="1">
        <f>IFERROR(__xludf.DUMMYFUNCTION("""COMPUTED_VALUE"""),44937.66666666667)</f>
        <v>44937.66667</v>
      </c>
      <c r="B764" s="2">
        <f>IFERROR(__xludf.DUMMYFUNCTION("""COMPUTED_VALUE"""),123.22)</f>
        <v>123.22</v>
      </c>
      <c r="C764" s="3">
        <v>193.197822286756</v>
      </c>
    </row>
    <row r="765">
      <c r="A765" s="1">
        <f>IFERROR(__xludf.DUMMYFUNCTION("""COMPUTED_VALUE"""),44938.66666666667)</f>
        <v>44938.66667</v>
      </c>
      <c r="B765" s="2">
        <f>IFERROR(__xludf.DUMMYFUNCTION("""COMPUTED_VALUE"""),123.56)</f>
        <v>123.56</v>
      </c>
      <c r="C765" s="3">
        <v>192.293304373156</v>
      </c>
    </row>
    <row r="766">
      <c r="A766" s="1">
        <f>IFERROR(__xludf.DUMMYFUNCTION("""COMPUTED_VALUE"""),44939.66666666667)</f>
        <v>44939.66667</v>
      </c>
      <c r="B766" s="2">
        <f>IFERROR(__xludf.DUMMYFUNCTION("""COMPUTED_VALUE"""),122.4)</f>
        <v>122.4</v>
      </c>
      <c r="C766" s="3">
        <v>191.682223154208</v>
      </c>
    </row>
    <row r="767">
      <c r="A767" s="1">
        <f>IFERROR(__xludf.DUMMYFUNCTION("""COMPUTED_VALUE"""),44943.66666666667)</f>
        <v>44943.66667</v>
      </c>
      <c r="B767" s="2">
        <f>IFERROR(__xludf.DUMMYFUNCTION("""COMPUTED_VALUE"""),131.49)</f>
        <v>131.49</v>
      </c>
      <c r="C767" s="3">
        <v>191.280453445312</v>
      </c>
    </row>
    <row r="768">
      <c r="A768" s="1">
        <f>IFERROR(__xludf.DUMMYFUNCTION("""COMPUTED_VALUE"""),44944.66666666667)</f>
        <v>44944.66667</v>
      </c>
      <c r="B768" s="2">
        <f>IFERROR(__xludf.DUMMYFUNCTION("""COMPUTED_VALUE"""),128.78)</f>
        <v>128.78</v>
      </c>
      <c r="C768" s="3">
        <v>190.983905967452</v>
      </c>
    </row>
    <row r="769">
      <c r="A769" s="1">
        <f>IFERROR(__xludf.DUMMYFUNCTION("""COMPUTED_VALUE"""),44945.66666666667)</f>
        <v>44945.66667</v>
      </c>
      <c r="B769" s="2">
        <f>IFERROR(__xludf.DUMMYFUNCTION("""COMPUTED_VALUE"""),127.17)</f>
        <v>127.17</v>
      </c>
      <c r="C769" s="3">
        <v>189.491372513814</v>
      </c>
    </row>
    <row r="770">
      <c r="A770" s="1">
        <f>IFERROR(__xludf.DUMMYFUNCTION("""COMPUTED_VALUE"""),44946.66666666667)</f>
        <v>44946.66667</v>
      </c>
      <c r="B770" s="2">
        <f>IFERROR(__xludf.DUMMYFUNCTION("""COMPUTED_VALUE"""),133.42)</f>
        <v>133.42</v>
      </c>
      <c r="C770" s="3">
        <v>188.442184658683</v>
      </c>
    </row>
    <row r="771">
      <c r="A771" s="1">
        <f>IFERROR(__xludf.DUMMYFUNCTION("""COMPUTED_VALUE"""),44949.66666666667)</f>
        <v>44949.66667</v>
      </c>
      <c r="B771" s="2">
        <f>IFERROR(__xludf.DUMMYFUNCTION("""COMPUTED_VALUE"""),143.75)</f>
        <v>143.75</v>
      </c>
      <c r="C771" s="3">
        <v>188.995640238367</v>
      </c>
    </row>
    <row r="772">
      <c r="A772" s="1">
        <f>IFERROR(__xludf.DUMMYFUNCTION("""COMPUTED_VALUE"""),44950.66666666667)</f>
        <v>44950.66667</v>
      </c>
      <c r="B772" s="2">
        <f>IFERROR(__xludf.DUMMYFUNCTION("""COMPUTED_VALUE"""),143.89)</f>
        <v>143.89</v>
      </c>
      <c r="C772" s="3">
        <v>187.941602571267</v>
      </c>
    </row>
    <row r="773">
      <c r="A773" s="1">
        <f>IFERROR(__xludf.DUMMYFUNCTION("""COMPUTED_VALUE"""),44951.66666666667)</f>
        <v>44951.66667</v>
      </c>
      <c r="B773" s="2">
        <f>IFERROR(__xludf.DUMMYFUNCTION("""COMPUTED_VALUE"""),144.43)</f>
        <v>144.43</v>
      </c>
      <c r="C773" s="3">
        <v>188.031818202993</v>
      </c>
    </row>
    <row r="774">
      <c r="A774" s="1">
        <f>IFERROR(__xludf.DUMMYFUNCTION("""COMPUTED_VALUE"""),44952.66666666667)</f>
        <v>44952.66667</v>
      </c>
      <c r="B774" s="2">
        <f>IFERROR(__xludf.DUMMYFUNCTION("""COMPUTED_VALUE"""),160.27)</f>
        <v>160.27</v>
      </c>
      <c r="C774" s="3">
        <v>187.073563711615</v>
      </c>
    </row>
    <row r="775">
      <c r="A775" s="1">
        <f>IFERROR(__xludf.DUMMYFUNCTION("""COMPUTED_VALUE"""),44953.66666666667)</f>
        <v>44953.66667</v>
      </c>
      <c r="B775" s="2">
        <f>IFERROR(__xludf.DUMMYFUNCTION("""COMPUTED_VALUE"""),177.9)</f>
        <v>177.9</v>
      </c>
      <c r="C775" s="3">
        <v>186.689991476855</v>
      </c>
    </row>
    <row r="776">
      <c r="A776" s="1">
        <f>IFERROR(__xludf.DUMMYFUNCTION("""COMPUTED_VALUE"""),44956.66666666667)</f>
        <v>44956.66667</v>
      </c>
      <c r="B776" s="2">
        <f>IFERROR(__xludf.DUMMYFUNCTION("""COMPUTED_VALUE"""),166.66)</f>
        <v>166.66</v>
      </c>
      <c r="C776" s="3">
        <v>189.812979881625</v>
      </c>
    </row>
    <row r="777">
      <c r="A777" s="1">
        <f>IFERROR(__xludf.DUMMYFUNCTION("""COMPUTED_VALUE"""),44957.66666666667)</f>
        <v>44957.66667</v>
      </c>
      <c r="B777" s="2">
        <f>IFERROR(__xludf.DUMMYFUNCTION("""COMPUTED_VALUE"""),173.22)</f>
        <v>173.22</v>
      </c>
      <c r="C777" s="3">
        <v>189.720825219841</v>
      </c>
    </row>
    <row r="778">
      <c r="A778" s="1">
        <f>IFERROR(__xludf.DUMMYFUNCTION("""COMPUTED_VALUE"""),44958.66666666667)</f>
        <v>44958.66667</v>
      </c>
      <c r="B778" s="2">
        <f>IFERROR(__xludf.DUMMYFUNCTION("""COMPUTED_VALUE"""),181.41)</f>
        <v>181.41</v>
      </c>
      <c r="C778" s="3">
        <v>190.778382289797</v>
      </c>
    </row>
    <row r="779">
      <c r="A779" s="1">
        <f>IFERROR(__xludf.DUMMYFUNCTION("""COMPUTED_VALUE"""),44959.66666666667)</f>
        <v>44959.66667</v>
      </c>
      <c r="B779" s="2">
        <f>IFERROR(__xludf.DUMMYFUNCTION("""COMPUTED_VALUE"""),188.27)</f>
        <v>188.27</v>
      </c>
      <c r="C779" s="3">
        <v>190.763501873998</v>
      </c>
    </row>
    <row r="780">
      <c r="A780" s="1">
        <f>IFERROR(__xludf.DUMMYFUNCTION("""COMPUTED_VALUE"""),44960.66666666667)</f>
        <v>44960.66667</v>
      </c>
      <c r="B780" s="2">
        <f>IFERROR(__xludf.DUMMYFUNCTION("""COMPUTED_VALUE"""),189.98)</f>
        <v>189.98</v>
      </c>
      <c r="C780" s="3">
        <v>191.270293110986</v>
      </c>
    </row>
    <row r="781">
      <c r="A781" s="1">
        <f>IFERROR(__xludf.DUMMYFUNCTION("""COMPUTED_VALUE"""),44963.66666666667)</f>
        <v>44963.66667</v>
      </c>
      <c r="B781" s="2">
        <f>IFERROR(__xludf.DUMMYFUNCTION("""COMPUTED_VALUE"""),194.76)</f>
        <v>194.76</v>
      </c>
      <c r="C781" s="3">
        <v>196.477975625828</v>
      </c>
    </row>
    <row r="782">
      <c r="A782" s="1">
        <f>IFERROR(__xludf.DUMMYFUNCTION("""COMPUTED_VALUE"""),44964.66666666667)</f>
        <v>44964.66667</v>
      </c>
      <c r="B782" s="2">
        <f>IFERROR(__xludf.DUMMYFUNCTION("""COMPUTED_VALUE"""),196.81)</f>
        <v>196.81</v>
      </c>
      <c r="C782" s="3">
        <v>196.808248222529</v>
      </c>
    </row>
    <row r="783">
      <c r="A783" s="1">
        <f>IFERROR(__xludf.DUMMYFUNCTION("""COMPUTED_VALUE"""),44965.66666666667)</f>
        <v>44965.66667</v>
      </c>
      <c r="B783" s="2">
        <f>IFERROR(__xludf.DUMMYFUNCTION("""COMPUTED_VALUE"""),201.29)</f>
        <v>201.29</v>
      </c>
      <c r="C783" s="3">
        <v>198.121942054834</v>
      </c>
    </row>
    <row r="784">
      <c r="A784" s="1">
        <f>IFERROR(__xludf.DUMMYFUNCTION("""COMPUTED_VALUE"""),44966.66666666667)</f>
        <v>44966.66667</v>
      </c>
      <c r="B784" s="2">
        <f>IFERROR(__xludf.DUMMYFUNCTION("""COMPUTED_VALUE"""),207.32)</f>
        <v>207.32</v>
      </c>
      <c r="C784" s="3">
        <v>198.185033292062</v>
      </c>
    </row>
    <row r="785">
      <c r="A785" s="1">
        <f>IFERROR(__xludf.DUMMYFUNCTION("""COMPUTED_VALUE"""),44967.66666666667)</f>
        <v>44967.66667</v>
      </c>
      <c r="B785" s="2">
        <f>IFERROR(__xludf.DUMMYFUNCTION("""COMPUTED_VALUE"""),196.89)</f>
        <v>196.89</v>
      </c>
      <c r="C785" s="3">
        <v>198.584389852222</v>
      </c>
    </row>
    <row r="786">
      <c r="A786" s="1">
        <f>IFERROR(__xludf.DUMMYFUNCTION("""COMPUTED_VALUE"""),44970.66666666667)</f>
        <v>44970.66667</v>
      </c>
      <c r="B786" s="2">
        <f>IFERROR(__xludf.DUMMYFUNCTION("""COMPUTED_VALUE"""),194.64)</f>
        <v>194.64</v>
      </c>
      <c r="C786" s="3">
        <v>202.358066343035</v>
      </c>
    </row>
    <row r="787">
      <c r="A787" s="1">
        <f>IFERROR(__xludf.DUMMYFUNCTION("""COMPUTED_VALUE"""),44971.66666666667)</f>
        <v>44971.66667</v>
      </c>
      <c r="B787" s="2">
        <f>IFERROR(__xludf.DUMMYFUNCTION("""COMPUTED_VALUE"""),209.25)</f>
        <v>209.25</v>
      </c>
      <c r="C787" s="3">
        <v>201.864403960371</v>
      </c>
    </row>
    <row r="788">
      <c r="A788" s="1">
        <f>IFERROR(__xludf.DUMMYFUNCTION("""COMPUTED_VALUE"""),44972.66666666667)</f>
        <v>44972.66667</v>
      </c>
      <c r="B788" s="2">
        <f>IFERROR(__xludf.DUMMYFUNCTION("""COMPUTED_VALUE"""),214.24)</f>
        <v>214.24</v>
      </c>
      <c r="C788" s="3">
        <v>202.205108973436</v>
      </c>
    </row>
    <row r="789">
      <c r="A789" s="1">
        <f>IFERROR(__xludf.DUMMYFUNCTION("""COMPUTED_VALUE"""),44973.66666666667)</f>
        <v>44973.66667</v>
      </c>
      <c r="B789" s="2">
        <f>IFERROR(__xludf.DUMMYFUNCTION("""COMPUTED_VALUE"""),202.04)</f>
        <v>202.04</v>
      </c>
      <c r="C789" s="3">
        <v>201.166758942931</v>
      </c>
    </row>
    <row r="790">
      <c r="A790" s="1">
        <f>IFERROR(__xludf.DUMMYFUNCTION("""COMPUTED_VALUE"""),44974.66666666667)</f>
        <v>44974.66667</v>
      </c>
      <c r="B790" s="2">
        <f>IFERROR(__xludf.DUMMYFUNCTION("""COMPUTED_VALUE"""),208.31)</f>
        <v>208.31</v>
      </c>
      <c r="C790" s="3">
        <v>200.36031552734</v>
      </c>
    </row>
    <row r="791">
      <c r="A791" s="1">
        <f>IFERROR(__xludf.DUMMYFUNCTION("""COMPUTED_VALUE"""),44978.66666666667)</f>
        <v>44978.66667</v>
      </c>
      <c r="B791" s="2">
        <f>IFERROR(__xludf.DUMMYFUNCTION("""COMPUTED_VALUE"""),197.37)</f>
        <v>197.37</v>
      </c>
      <c r="C791" s="3">
        <v>198.341546717297</v>
      </c>
    </row>
    <row r="792">
      <c r="A792" s="1">
        <f>IFERROR(__xludf.DUMMYFUNCTION("""COMPUTED_VALUE"""),44979.66666666667)</f>
        <v>44979.66667</v>
      </c>
      <c r="B792" s="2">
        <f>IFERROR(__xludf.DUMMYFUNCTION("""COMPUTED_VALUE"""),200.86)</f>
        <v>200.86</v>
      </c>
      <c r="C792" s="3">
        <v>197.391946212456</v>
      </c>
    </row>
    <row r="793">
      <c r="A793" s="1">
        <f>IFERROR(__xludf.DUMMYFUNCTION("""COMPUTED_VALUE"""),44980.66666666667)</f>
        <v>44980.66667</v>
      </c>
      <c r="B793" s="2">
        <f>IFERROR(__xludf.DUMMYFUNCTION("""COMPUTED_VALUE"""),202.07)</f>
        <v>202.07</v>
      </c>
      <c r="C793" s="3">
        <v>195.138525679306</v>
      </c>
    </row>
    <row r="794">
      <c r="A794" s="1">
        <f>IFERROR(__xludf.DUMMYFUNCTION("""COMPUTED_VALUE"""),44981.66666666667)</f>
        <v>44981.66667</v>
      </c>
      <c r="B794" s="2">
        <f>IFERROR(__xludf.DUMMYFUNCTION("""COMPUTED_VALUE"""),196.88)</f>
        <v>196.88</v>
      </c>
      <c r="C794" s="3">
        <v>193.220893212317</v>
      </c>
    </row>
    <row r="795">
      <c r="A795" s="1">
        <f>IFERROR(__xludf.DUMMYFUNCTION("""COMPUTED_VALUE"""),44984.66666666667)</f>
        <v>44984.66667</v>
      </c>
      <c r="B795" s="2">
        <f>IFERROR(__xludf.DUMMYFUNCTION("""COMPUTED_VALUE"""),207.63)</f>
        <v>207.63</v>
      </c>
      <c r="C795" s="3">
        <v>190.567882349349</v>
      </c>
    </row>
    <row r="796">
      <c r="A796" s="1">
        <f>IFERROR(__xludf.DUMMYFUNCTION("""COMPUTED_VALUE"""),44985.66666666667)</f>
        <v>44985.66667</v>
      </c>
      <c r="B796" s="2">
        <f>IFERROR(__xludf.DUMMYFUNCTION("""COMPUTED_VALUE"""),205.71)</f>
        <v>205.71</v>
      </c>
      <c r="C796" s="3">
        <v>188.273213035543</v>
      </c>
    </row>
    <row r="797">
      <c r="A797" s="1">
        <f>IFERROR(__xludf.DUMMYFUNCTION("""COMPUTED_VALUE"""),44986.66666666667)</f>
        <v>44986.66667</v>
      </c>
      <c r="B797" s="2">
        <f>IFERROR(__xludf.DUMMYFUNCTION("""COMPUTED_VALUE"""),202.77)</f>
        <v>202.77</v>
      </c>
      <c r="C797" s="3">
        <v>187.057801434695</v>
      </c>
    </row>
    <row r="798">
      <c r="A798" s="1">
        <f>IFERROR(__xludf.DUMMYFUNCTION("""COMPUTED_VALUE"""),44987.66666666667)</f>
        <v>44987.66667</v>
      </c>
      <c r="B798" s="2">
        <f>IFERROR(__xludf.DUMMYFUNCTION("""COMPUTED_VALUE"""),190.9)</f>
        <v>190.9</v>
      </c>
      <c r="C798" s="3">
        <v>184.745095772365</v>
      </c>
    </row>
    <row r="799">
      <c r="A799" s="1">
        <f>IFERROR(__xludf.DUMMYFUNCTION("""COMPUTED_VALUE"""),44988.66666666667)</f>
        <v>44988.66667</v>
      </c>
      <c r="B799" s="2">
        <f>IFERROR(__xludf.DUMMYFUNCTION("""COMPUTED_VALUE"""),197.79)</f>
        <v>197.79</v>
      </c>
      <c r="C799" s="3">
        <v>182.976495481631</v>
      </c>
    </row>
    <row r="800">
      <c r="A800" s="1">
        <f>IFERROR(__xludf.DUMMYFUNCTION("""COMPUTED_VALUE"""),44991.66666666667)</f>
        <v>44991.66667</v>
      </c>
      <c r="B800" s="2">
        <f>IFERROR(__xludf.DUMMYFUNCTION("""COMPUTED_VALUE"""),193.81)</f>
        <v>193.81</v>
      </c>
      <c r="C800" s="3">
        <v>181.967631871808</v>
      </c>
    </row>
    <row r="801">
      <c r="A801" s="1">
        <f>IFERROR(__xludf.DUMMYFUNCTION("""COMPUTED_VALUE"""),44992.66666666667)</f>
        <v>44992.66667</v>
      </c>
      <c r="B801" s="2">
        <f>IFERROR(__xludf.DUMMYFUNCTION("""COMPUTED_VALUE"""),187.71)</f>
        <v>187.71</v>
      </c>
      <c r="C801" s="3">
        <v>180.580231780453</v>
      </c>
    </row>
    <row r="802">
      <c r="A802" s="1">
        <f>IFERROR(__xludf.DUMMYFUNCTION("""COMPUTED_VALUE"""),44993.66666666667)</f>
        <v>44993.66667</v>
      </c>
      <c r="B802" s="2">
        <f>IFERROR(__xludf.DUMMYFUNCTION("""COMPUTED_VALUE"""),182.0)</f>
        <v>182</v>
      </c>
      <c r="C802" s="3">
        <v>180.421931250806</v>
      </c>
    </row>
    <row r="803">
      <c r="A803" s="1">
        <f>IFERROR(__xludf.DUMMYFUNCTION("""COMPUTED_VALUE"""),44994.66666666667)</f>
        <v>44994.66667</v>
      </c>
      <c r="B803" s="2">
        <f>IFERROR(__xludf.DUMMYFUNCTION("""COMPUTED_VALUE"""),172.92)</f>
        <v>172.92</v>
      </c>
      <c r="C803" s="3">
        <v>179.293398314256</v>
      </c>
    </row>
    <row r="804">
      <c r="A804" s="1">
        <f>IFERROR(__xludf.DUMMYFUNCTION("""COMPUTED_VALUE"""),44995.66666666667)</f>
        <v>44995.66667</v>
      </c>
      <c r="B804" s="2">
        <f>IFERROR(__xludf.DUMMYFUNCTION("""COMPUTED_VALUE"""),173.44)</f>
        <v>173.44</v>
      </c>
      <c r="C804" s="3">
        <v>178.810788364255</v>
      </c>
    </row>
    <row r="805">
      <c r="A805" s="1">
        <f>IFERROR(__xludf.DUMMYFUNCTION("""COMPUTED_VALUE"""),44998.66666666667)</f>
        <v>44998.66667</v>
      </c>
      <c r="B805" s="2">
        <f>IFERROR(__xludf.DUMMYFUNCTION("""COMPUTED_VALUE"""),174.48)</f>
        <v>174.48</v>
      </c>
      <c r="C805" s="3">
        <v>181.995480698292</v>
      </c>
    </row>
    <row r="806">
      <c r="A806" s="1">
        <f>IFERROR(__xludf.DUMMYFUNCTION("""COMPUTED_VALUE"""),44999.66666666667)</f>
        <v>44999.66667</v>
      </c>
      <c r="B806" s="2">
        <f>IFERROR(__xludf.DUMMYFUNCTION("""COMPUTED_VALUE"""),183.26)</f>
        <v>183.26</v>
      </c>
      <c r="C806" s="3">
        <v>182.023305804399</v>
      </c>
    </row>
    <row r="807">
      <c r="A807" s="1">
        <f>IFERROR(__xludf.DUMMYFUNCTION("""COMPUTED_VALUE"""),45000.66666666667)</f>
        <v>45000.66667</v>
      </c>
      <c r="B807" s="2">
        <f>IFERROR(__xludf.DUMMYFUNCTION("""COMPUTED_VALUE"""),180.45)</f>
        <v>180.45</v>
      </c>
      <c r="C807" s="3">
        <v>183.242765899134</v>
      </c>
    </row>
    <row r="808">
      <c r="A808" s="1">
        <f>IFERROR(__xludf.DUMMYFUNCTION("""COMPUTED_VALUE"""),45001.66666666667)</f>
        <v>45001.66667</v>
      </c>
      <c r="B808" s="2">
        <f>IFERROR(__xludf.DUMMYFUNCTION("""COMPUTED_VALUE"""),184.13)</f>
        <v>184.13</v>
      </c>
      <c r="C808" s="3">
        <v>183.428893356626</v>
      </c>
    </row>
    <row r="809">
      <c r="A809" s="1">
        <f>IFERROR(__xludf.DUMMYFUNCTION("""COMPUTED_VALUE"""),45002.66666666667)</f>
        <v>45002.66667</v>
      </c>
      <c r="B809" s="2">
        <f>IFERROR(__xludf.DUMMYFUNCTION("""COMPUTED_VALUE"""),180.13)</f>
        <v>180.13</v>
      </c>
      <c r="C809" s="3">
        <v>184.174421151952</v>
      </c>
    </row>
    <row r="810">
      <c r="A810" s="1">
        <f>IFERROR(__xludf.DUMMYFUNCTION("""COMPUTED_VALUE"""),45005.66666666667)</f>
        <v>45005.66667</v>
      </c>
      <c r="B810" s="2">
        <f>IFERROR(__xludf.DUMMYFUNCTION("""COMPUTED_VALUE"""),183.25)</f>
        <v>183.25</v>
      </c>
      <c r="C810" s="3">
        <v>190.333500415903</v>
      </c>
    </row>
    <row r="811">
      <c r="A811" s="1">
        <f>IFERROR(__xludf.DUMMYFUNCTION("""COMPUTED_VALUE"""),45006.66666666667)</f>
        <v>45006.66667</v>
      </c>
      <c r="B811" s="2">
        <f>IFERROR(__xludf.DUMMYFUNCTION("""COMPUTED_VALUE"""),197.58)</f>
        <v>197.58</v>
      </c>
      <c r="C811" s="3">
        <v>191.069462104064</v>
      </c>
    </row>
    <row r="812">
      <c r="A812" s="1">
        <f>IFERROR(__xludf.DUMMYFUNCTION("""COMPUTED_VALUE"""),45007.66666666667)</f>
        <v>45007.66667</v>
      </c>
      <c r="B812" s="2">
        <f>IFERROR(__xludf.DUMMYFUNCTION("""COMPUTED_VALUE"""),191.15)</f>
        <v>191.15</v>
      </c>
      <c r="C812" s="3">
        <v>192.841359984129</v>
      </c>
    </row>
    <row r="813">
      <c r="A813" s="1">
        <f>IFERROR(__xludf.DUMMYFUNCTION("""COMPUTED_VALUE"""),45008.66666666667)</f>
        <v>45008.66667</v>
      </c>
      <c r="B813" s="2">
        <f>IFERROR(__xludf.DUMMYFUNCTION("""COMPUTED_VALUE"""),192.22)</f>
        <v>192.22</v>
      </c>
      <c r="C813" s="3">
        <v>193.421562200471</v>
      </c>
    </row>
    <row r="814">
      <c r="A814" s="1">
        <f>IFERROR(__xludf.DUMMYFUNCTION("""COMPUTED_VALUE"""),45009.66666666667)</f>
        <v>45009.66667</v>
      </c>
      <c r="B814" s="2">
        <f>IFERROR(__xludf.DUMMYFUNCTION("""COMPUTED_VALUE"""),190.41)</f>
        <v>190.41</v>
      </c>
      <c r="C814" s="3">
        <v>194.403900364541</v>
      </c>
    </row>
    <row r="815">
      <c r="A815" s="1">
        <f>IFERROR(__xludf.DUMMYFUNCTION("""COMPUTED_VALUE"""),45012.66666666667)</f>
        <v>45012.66667</v>
      </c>
      <c r="B815" s="2">
        <f>IFERROR(__xludf.DUMMYFUNCTION("""COMPUTED_VALUE"""),191.81)</f>
        <v>191.81</v>
      </c>
      <c r="C815" s="3">
        <v>200.392642729982</v>
      </c>
    </row>
    <row r="816">
      <c r="A816" s="1">
        <f>IFERROR(__xludf.DUMMYFUNCTION("""COMPUTED_VALUE"""),45013.66666666667)</f>
        <v>45013.66667</v>
      </c>
      <c r="B816" s="2">
        <f>IFERROR(__xludf.DUMMYFUNCTION("""COMPUTED_VALUE"""),189.19)</f>
        <v>189.19</v>
      </c>
      <c r="C816" s="3">
        <v>200.814109279982</v>
      </c>
    </row>
    <row r="817">
      <c r="A817" s="1">
        <f>IFERROR(__xludf.DUMMYFUNCTION("""COMPUTED_VALUE"""),45014.66666666667)</f>
        <v>45014.66667</v>
      </c>
      <c r="B817" s="2">
        <f>IFERROR(__xludf.DUMMYFUNCTION("""COMPUTED_VALUE"""),193.88)</f>
        <v>193.88</v>
      </c>
      <c r="C817" s="3">
        <v>202.166553160538</v>
      </c>
    </row>
    <row r="818">
      <c r="A818" s="1">
        <f>IFERROR(__xludf.DUMMYFUNCTION("""COMPUTED_VALUE"""),45015.66666666667)</f>
        <v>45015.66667</v>
      </c>
      <c r="B818" s="2">
        <f>IFERROR(__xludf.DUMMYFUNCTION("""COMPUTED_VALUE"""),195.28)</f>
        <v>195.28</v>
      </c>
      <c r="C818" s="3">
        <v>202.239208401043</v>
      </c>
    </row>
    <row r="819">
      <c r="A819" s="1">
        <f>IFERROR(__xludf.DUMMYFUNCTION("""COMPUTED_VALUE"""),45016.66666666667)</f>
        <v>45016.66667</v>
      </c>
      <c r="B819" s="2">
        <f>IFERROR(__xludf.DUMMYFUNCTION("""COMPUTED_VALUE"""),207.46)</f>
        <v>207.46</v>
      </c>
      <c r="C819" s="3">
        <v>202.643694478237</v>
      </c>
    </row>
    <row r="820">
      <c r="A820" s="1">
        <f>IFERROR(__xludf.DUMMYFUNCTION("""COMPUTED_VALUE"""),45019.66666666667)</f>
        <v>45019.66667</v>
      </c>
      <c r="B820" s="2">
        <f>IFERROR(__xludf.DUMMYFUNCTION("""COMPUTED_VALUE"""),194.77)</f>
        <v>194.77</v>
      </c>
      <c r="C820" s="3">
        <v>206.657086708206</v>
      </c>
    </row>
    <row r="821">
      <c r="A821" s="1">
        <f>IFERROR(__xludf.DUMMYFUNCTION("""COMPUTED_VALUE"""),45020.66666666667)</f>
        <v>45020.66667</v>
      </c>
      <c r="B821" s="2">
        <f>IFERROR(__xludf.DUMMYFUNCTION("""COMPUTED_VALUE"""),192.58)</f>
        <v>192.58</v>
      </c>
      <c r="C821" s="3">
        <v>206.396524380228</v>
      </c>
    </row>
    <row r="822">
      <c r="A822" s="1">
        <f>IFERROR(__xludf.DUMMYFUNCTION("""COMPUTED_VALUE"""),45021.66666666667)</f>
        <v>45021.66667</v>
      </c>
      <c r="B822" s="2">
        <f>IFERROR(__xludf.DUMMYFUNCTION("""COMPUTED_VALUE"""),185.52)</f>
        <v>185.52</v>
      </c>
      <c r="C822" s="3">
        <v>207.080487264425</v>
      </c>
    </row>
    <row r="823">
      <c r="A823" s="1">
        <f>IFERROR(__xludf.DUMMYFUNCTION("""COMPUTED_VALUE"""),45022.66666666667)</f>
        <v>45022.66667</v>
      </c>
      <c r="B823" s="2">
        <f>IFERROR(__xludf.DUMMYFUNCTION("""COMPUTED_VALUE"""),185.06)</f>
        <v>185.06</v>
      </c>
      <c r="C823" s="3">
        <v>206.510659800137</v>
      </c>
    </row>
    <row r="824">
      <c r="A824" s="1">
        <f>IFERROR(__xludf.DUMMYFUNCTION("""COMPUTED_VALUE"""),45026.66666666667)</f>
        <v>45026.66667</v>
      </c>
      <c r="B824" s="2">
        <f>IFERROR(__xludf.DUMMYFUNCTION("""COMPUTED_VALUE"""),184.51)</f>
        <v>184.51</v>
      </c>
      <c r="C824" s="3">
        <v>208.784533753412</v>
      </c>
    </row>
    <row r="825">
      <c r="A825" s="1">
        <f>IFERROR(__xludf.DUMMYFUNCTION("""COMPUTED_VALUE"""),45027.66666666667)</f>
        <v>45027.66667</v>
      </c>
      <c r="B825" s="2">
        <f>IFERROR(__xludf.DUMMYFUNCTION("""COMPUTED_VALUE"""),186.79)</f>
        <v>186.79</v>
      </c>
      <c r="C825" s="3">
        <v>208.113565715551</v>
      </c>
    </row>
    <row r="826">
      <c r="A826" s="1">
        <f>IFERROR(__xludf.DUMMYFUNCTION("""COMPUTED_VALUE"""),45028.66666666667)</f>
        <v>45028.66667</v>
      </c>
      <c r="B826" s="2">
        <f>IFERROR(__xludf.DUMMYFUNCTION("""COMPUTED_VALUE"""),180.54)</f>
        <v>180.54</v>
      </c>
      <c r="C826" s="3">
        <v>208.43615259825</v>
      </c>
    </row>
    <row r="827">
      <c r="A827" s="1">
        <f>IFERROR(__xludf.DUMMYFUNCTION("""COMPUTED_VALUE"""),45029.66666666667)</f>
        <v>45029.66667</v>
      </c>
      <c r="B827" s="2">
        <f>IFERROR(__xludf.DUMMYFUNCTION("""COMPUTED_VALUE"""),185.9)</f>
        <v>185.9</v>
      </c>
      <c r="C827" s="3">
        <v>207.549349511883</v>
      </c>
    </row>
    <row r="828">
      <c r="A828" s="1">
        <f>IFERROR(__xludf.DUMMYFUNCTION("""COMPUTED_VALUE"""),45030.66666666667)</f>
        <v>45030.66667</v>
      </c>
      <c r="B828" s="2">
        <f>IFERROR(__xludf.DUMMYFUNCTION("""COMPUTED_VALUE"""),185.0)</f>
        <v>185</v>
      </c>
      <c r="C828" s="3">
        <v>207.068439685343</v>
      </c>
    </row>
    <row r="829">
      <c r="A829" s="1">
        <f>IFERROR(__xludf.DUMMYFUNCTION("""COMPUTED_VALUE"""),45033.66666666667)</f>
        <v>45033.66667</v>
      </c>
      <c r="B829" s="2">
        <f>IFERROR(__xludf.DUMMYFUNCTION("""COMPUTED_VALUE"""),187.04)</f>
        <v>187.04</v>
      </c>
      <c r="C829" s="3">
        <v>208.848359490255</v>
      </c>
    </row>
    <row r="830">
      <c r="A830" s="1">
        <f>IFERROR(__xludf.DUMMYFUNCTION("""COMPUTED_VALUE"""),45034.66666666667)</f>
        <v>45034.66667</v>
      </c>
      <c r="B830" s="2">
        <f>IFERROR(__xludf.DUMMYFUNCTION("""COMPUTED_VALUE"""),184.31)</f>
        <v>184.31</v>
      </c>
      <c r="C830" s="3">
        <v>207.960095098137</v>
      </c>
    </row>
    <row r="831">
      <c r="A831" s="1">
        <f>IFERROR(__xludf.DUMMYFUNCTION("""COMPUTED_VALUE"""),45035.66666666667)</f>
        <v>45035.66667</v>
      </c>
      <c r="B831" s="2">
        <f>IFERROR(__xludf.DUMMYFUNCTION("""COMPUTED_VALUE"""),180.59)</f>
        <v>180.59</v>
      </c>
      <c r="C831" s="3">
        <v>208.056014925803</v>
      </c>
    </row>
    <row r="832">
      <c r="A832" s="1">
        <f>IFERROR(__xludf.DUMMYFUNCTION("""COMPUTED_VALUE"""),45036.66666666667)</f>
        <v>45036.66667</v>
      </c>
      <c r="B832" s="2">
        <f>IFERROR(__xludf.DUMMYFUNCTION("""COMPUTED_VALUE"""),162.99)</f>
        <v>162.99</v>
      </c>
      <c r="C832" s="3">
        <v>206.923853956294</v>
      </c>
    </row>
    <row r="833">
      <c r="A833" s="1">
        <f>IFERROR(__xludf.DUMMYFUNCTION("""COMPUTED_VALUE"""),45037.66666666667)</f>
        <v>45037.66667</v>
      </c>
      <c r="B833" s="2">
        <f>IFERROR(__xludf.DUMMYFUNCTION("""COMPUTED_VALUE"""),165.08)</f>
        <v>165.08</v>
      </c>
      <c r="C833" s="3">
        <v>206.1706286414</v>
      </c>
    </row>
    <row r="834">
      <c r="A834" s="1">
        <f>IFERROR(__xludf.DUMMYFUNCTION("""COMPUTED_VALUE"""),45040.66666666667)</f>
        <v>45040.66667</v>
      </c>
      <c r="B834" s="2">
        <f>IFERROR(__xludf.DUMMYFUNCTION("""COMPUTED_VALUE"""),162.55)</f>
        <v>162.55</v>
      </c>
      <c r="C834" s="3">
        <v>206.912521825064</v>
      </c>
    </row>
    <row r="835">
      <c r="A835" s="1">
        <f>IFERROR(__xludf.DUMMYFUNCTION("""COMPUTED_VALUE"""),45041.66666666667)</f>
        <v>45041.66667</v>
      </c>
      <c r="B835" s="2">
        <f>IFERROR(__xludf.DUMMYFUNCTION("""COMPUTED_VALUE"""),160.67)</f>
        <v>160.67</v>
      </c>
      <c r="C835" s="3">
        <v>205.594532261849</v>
      </c>
    </row>
    <row r="836">
      <c r="A836" s="1">
        <f>IFERROR(__xludf.DUMMYFUNCTION("""COMPUTED_VALUE"""),45042.66666666667)</f>
        <v>45042.66667</v>
      </c>
      <c r="B836" s="2">
        <f>IFERROR(__xludf.DUMMYFUNCTION("""COMPUTED_VALUE"""),153.75)</f>
        <v>153.75</v>
      </c>
      <c r="C836" s="3">
        <v>205.2194036132</v>
      </c>
    </row>
    <row r="837">
      <c r="A837" s="1">
        <f>IFERROR(__xludf.DUMMYFUNCTION("""COMPUTED_VALUE"""),45043.66666666667)</f>
        <v>45043.66667</v>
      </c>
      <c r="B837" s="2">
        <f>IFERROR(__xludf.DUMMYFUNCTION("""COMPUTED_VALUE"""),160.19)</f>
        <v>160.19</v>
      </c>
      <c r="C837" s="3">
        <v>203.578706615864</v>
      </c>
    </row>
    <row r="838">
      <c r="A838" s="1">
        <f>IFERROR(__xludf.DUMMYFUNCTION("""COMPUTED_VALUE"""),45044.66666666667)</f>
        <v>45044.66667</v>
      </c>
      <c r="B838" s="2">
        <f>IFERROR(__xludf.DUMMYFUNCTION("""COMPUTED_VALUE"""),164.31)</f>
        <v>164.31</v>
      </c>
      <c r="C838" s="3">
        <v>202.285611164843</v>
      </c>
    </row>
    <row r="839">
      <c r="A839" s="1">
        <f>IFERROR(__xludf.DUMMYFUNCTION("""COMPUTED_VALUE"""),45047.66666666667)</f>
        <v>45047.66667</v>
      </c>
      <c r="B839" s="2">
        <f>IFERROR(__xludf.DUMMYFUNCTION("""COMPUTED_VALUE"""),161.83)</f>
        <v>161.83</v>
      </c>
      <c r="C839" s="3">
        <v>201.313024777845</v>
      </c>
    </row>
    <row r="840">
      <c r="A840" s="1">
        <f>IFERROR(__xludf.DUMMYFUNCTION("""COMPUTED_VALUE"""),45048.66666666667)</f>
        <v>45048.66667</v>
      </c>
      <c r="B840" s="2">
        <f>IFERROR(__xludf.DUMMYFUNCTION("""COMPUTED_VALUE"""),160.31)</f>
        <v>160.31</v>
      </c>
      <c r="C840" s="3">
        <v>199.431765239101</v>
      </c>
    </row>
    <row r="841">
      <c r="A841" s="1">
        <f>IFERROR(__xludf.DUMMYFUNCTION("""COMPUTED_VALUE"""),45049.66666666667)</f>
        <v>45049.66667</v>
      </c>
      <c r="B841" s="2">
        <f>IFERROR(__xludf.DUMMYFUNCTION("""COMPUTED_VALUE"""),160.61)</f>
        <v>160.61</v>
      </c>
      <c r="C841" s="3">
        <v>198.520643196154</v>
      </c>
    </row>
    <row r="842">
      <c r="A842" s="1">
        <f>IFERROR(__xludf.DUMMYFUNCTION("""COMPUTED_VALUE"""),45050.66666666667)</f>
        <v>45050.66667</v>
      </c>
      <c r="B842" s="2">
        <f>IFERROR(__xludf.DUMMYFUNCTION("""COMPUTED_VALUE"""),161.2)</f>
        <v>161.2</v>
      </c>
      <c r="C842" s="3">
        <v>196.386239345478</v>
      </c>
    </row>
    <row r="843">
      <c r="A843" s="1">
        <f>IFERROR(__xludf.DUMMYFUNCTION("""COMPUTED_VALUE"""),45051.66666666667)</f>
        <v>45051.66667</v>
      </c>
      <c r="B843" s="2">
        <f>IFERROR(__xludf.DUMMYFUNCTION("""COMPUTED_VALUE"""),170.06)</f>
        <v>170.06</v>
      </c>
      <c r="C843" s="3">
        <v>194.656854495603</v>
      </c>
    </row>
    <row r="844">
      <c r="A844" s="1">
        <f>IFERROR(__xludf.DUMMYFUNCTION("""COMPUTED_VALUE"""),45054.66666666667)</f>
        <v>45054.66667</v>
      </c>
      <c r="B844" s="2">
        <f>IFERROR(__xludf.DUMMYFUNCTION("""COMPUTED_VALUE"""),171.79)</f>
        <v>171.79</v>
      </c>
      <c r="C844" s="3">
        <v>192.863286533853</v>
      </c>
    </row>
    <row r="845">
      <c r="A845" s="1">
        <f>IFERROR(__xludf.DUMMYFUNCTION("""COMPUTED_VALUE"""),45055.66666666667)</f>
        <v>45055.66667</v>
      </c>
      <c r="B845" s="2">
        <f>IFERROR(__xludf.DUMMYFUNCTION("""COMPUTED_VALUE"""),169.15)</f>
        <v>169.15</v>
      </c>
      <c r="C845" s="3">
        <v>190.912988633087</v>
      </c>
    </row>
    <row r="846">
      <c r="A846" s="1">
        <f>IFERROR(__xludf.DUMMYFUNCTION("""COMPUTED_VALUE"""),45056.66666666667)</f>
        <v>45056.66667</v>
      </c>
      <c r="B846" s="2">
        <f>IFERROR(__xludf.DUMMYFUNCTION("""COMPUTED_VALUE"""),168.54)</f>
        <v>168.54</v>
      </c>
      <c r="C846" s="3">
        <v>190.05178401364</v>
      </c>
    </row>
    <row r="847">
      <c r="A847" s="1">
        <f>IFERROR(__xludf.DUMMYFUNCTION("""COMPUTED_VALUE"""),45057.66666666667)</f>
        <v>45057.66667</v>
      </c>
      <c r="B847" s="2">
        <f>IFERROR(__xludf.DUMMYFUNCTION("""COMPUTED_VALUE"""),172.08)</f>
        <v>172.08</v>
      </c>
      <c r="C847" s="3">
        <v>188.09288072301</v>
      </c>
    </row>
    <row r="848">
      <c r="A848" s="1">
        <f>IFERROR(__xludf.DUMMYFUNCTION("""COMPUTED_VALUE"""),45058.66666666667)</f>
        <v>45058.66667</v>
      </c>
      <c r="B848" s="2">
        <f>IFERROR(__xludf.DUMMYFUNCTION("""COMPUTED_VALUE"""),167.98)</f>
        <v>167.98</v>
      </c>
      <c r="C848" s="3">
        <v>186.668577050937</v>
      </c>
    </row>
    <row r="849">
      <c r="A849" s="1">
        <f>IFERROR(__xludf.DUMMYFUNCTION("""COMPUTED_VALUE"""),45061.66666666667)</f>
        <v>45061.66667</v>
      </c>
      <c r="B849" s="2">
        <f>IFERROR(__xludf.DUMMYFUNCTION("""COMPUTED_VALUE"""),166.35)</f>
        <v>166.35</v>
      </c>
      <c r="C849" s="3">
        <v>186.564917460336</v>
      </c>
    </row>
    <row r="850">
      <c r="A850" s="1">
        <f>IFERROR(__xludf.DUMMYFUNCTION("""COMPUTED_VALUE"""),45062.66666666667)</f>
        <v>45062.66667</v>
      </c>
      <c r="B850" s="2">
        <f>IFERROR(__xludf.DUMMYFUNCTION("""COMPUTED_VALUE"""),166.52)</f>
        <v>166.52</v>
      </c>
      <c r="C850" s="3">
        <v>185.420572043344</v>
      </c>
    </row>
    <row r="851">
      <c r="A851" s="1">
        <f>IFERROR(__xludf.DUMMYFUNCTION("""COMPUTED_VALUE"""),45063.66666666667)</f>
        <v>45063.66667</v>
      </c>
      <c r="B851" s="2">
        <f>IFERROR(__xludf.DUMMYFUNCTION("""COMPUTED_VALUE"""),173.86)</f>
        <v>173.86</v>
      </c>
      <c r="C851" s="3">
        <v>185.471743547516</v>
      </c>
    </row>
    <row r="852">
      <c r="A852" s="1">
        <f>IFERROR(__xludf.DUMMYFUNCTION("""COMPUTED_VALUE"""),45064.66666666667)</f>
        <v>45064.66667</v>
      </c>
      <c r="B852" s="2">
        <f>IFERROR(__xludf.DUMMYFUNCTION("""COMPUTED_VALUE"""),176.89)</f>
        <v>176.89</v>
      </c>
      <c r="C852" s="3">
        <v>184.51877717879</v>
      </c>
    </row>
    <row r="853">
      <c r="A853" s="1">
        <f>IFERROR(__xludf.DUMMYFUNCTION("""COMPUTED_VALUE"""),45065.66666666667)</f>
        <v>45065.66667</v>
      </c>
      <c r="B853" s="2">
        <f>IFERROR(__xludf.DUMMYFUNCTION("""COMPUTED_VALUE"""),180.14)</f>
        <v>180.14</v>
      </c>
      <c r="C853" s="3">
        <v>184.178865897191</v>
      </c>
    </row>
    <row r="854">
      <c r="A854" s="1">
        <f>IFERROR(__xludf.DUMMYFUNCTION("""COMPUTED_VALUE"""),45068.66666666667)</f>
        <v>45068.66667</v>
      </c>
      <c r="B854" s="2">
        <f>IFERROR(__xludf.DUMMYFUNCTION("""COMPUTED_VALUE"""),188.87)</f>
        <v>188.87</v>
      </c>
      <c r="C854" s="3">
        <v>187.622239458465</v>
      </c>
    </row>
    <row r="855">
      <c r="A855" s="1">
        <f>IFERROR(__xludf.DUMMYFUNCTION("""COMPUTED_VALUE"""),45069.66666666667)</f>
        <v>45069.66667</v>
      </c>
      <c r="B855" s="2">
        <f>IFERROR(__xludf.DUMMYFUNCTION("""COMPUTED_VALUE"""),185.77)</f>
        <v>185.77</v>
      </c>
      <c r="C855" s="3">
        <v>187.69367208947</v>
      </c>
    </row>
    <row r="856">
      <c r="A856" s="1">
        <f>IFERROR(__xludf.DUMMYFUNCTION("""COMPUTED_VALUE"""),45070.66666666667)</f>
        <v>45070.66667</v>
      </c>
      <c r="B856" s="2">
        <f>IFERROR(__xludf.DUMMYFUNCTION("""COMPUTED_VALUE"""),182.9)</f>
        <v>182.9</v>
      </c>
      <c r="C856" s="3">
        <v>188.943971316649</v>
      </c>
    </row>
    <row r="857">
      <c r="A857" s="1">
        <f>IFERROR(__xludf.DUMMYFUNCTION("""COMPUTED_VALUE"""),45071.66666666667)</f>
        <v>45071.66667</v>
      </c>
      <c r="B857" s="2">
        <f>IFERROR(__xludf.DUMMYFUNCTION("""COMPUTED_VALUE"""),184.47)</f>
        <v>184.47</v>
      </c>
      <c r="C857" s="3">
        <v>189.153840058023</v>
      </c>
    </row>
    <row r="858">
      <c r="A858" s="1">
        <f>IFERROR(__xludf.DUMMYFUNCTION("""COMPUTED_VALUE"""),45072.66666666667)</f>
        <v>45072.66667</v>
      </c>
      <c r="B858" s="2">
        <f>IFERROR(__xludf.DUMMYFUNCTION("""COMPUTED_VALUE"""),193.17)</f>
        <v>193.17</v>
      </c>
      <c r="C858" s="3">
        <v>189.921769030871</v>
      </c>
    </row>
    <row r="859">
      <c r="A859" s="1">
        <f>IFERROR(__xludf.DUMMYFUNCTION("""COMPUTED_VALUE"""),45076.66666666667)</f>
        <v>45076.66667</v>
      </c>
      <c r="B859" s="2">
        <f>IFERROR(__xludf.DUMMYFUNCTION("""COMPUTED_VALUE"""),201.16)</f>
        <v>201.16</v>
      </c>
      <c r="C859" s="3">
        <v>197.001569827707</v>
      </c>
    </row>
    <row r="860">
      <c r="A860" s="1">
        <f>IFERROR(__xludf.DUMMYFUNCTION("""COMPUTED_VALUE"""),45077.66666666667)</f>
        <v>45077.66667</v>
      </c>
      <c r="B860" s="2">
        <f>IFERROR(__xludf.DUMMYFUNCTION("""COMPUTED_VALUE"""),203.93)</f>
        <v>203.93</v>
      </c>
      <c r="C860" s="3">
        <v>198.866996229809</v>
      </c>
    </row>
    <row r="861">
      <c r="A861" s="1">
        <f>IFERROR(__xludf.DUMMYFUNCTION("""COMPUTED_VALUE"""),45078.66666666667)</f>
        <v>45078.66667</v>
      </c>
      <c r="B861" s="2">
        <f>IFERROR(__xludf.DUMMYFUNCTION("""COMPUTED_VALUE"""),207.52)</f>
        <v>207.52</v>
      </c>
      <c r="C861" s="3">
        <v>199.567103363568</v>
      </c>
    </row>
    <row r="862">
      <c r="A862" s="1">
        <f>IFERROR(__xludf.DUMMYFUNCTION("""COMPUTED_VALUE"""),45079.66666666667)</f>
        <v>45079.66667</v>
      </c>
      <c r="B862" s="2">
        <f>IFERROR(__xludf.DUMMYFUNCTION("""COMPUTED_VALUE"""),213.97)</f>
        <v>213.97</v>
      </c>
      <c r="C862" s="3">
        <v>200.698311489331</v>
      </c>
    </row>
    <row r="863">
      <c r="A863" s="1">
        <f>IFERROR(__xludf.DUMMYFUNCTION("""COMPUTED_VALUE"""),45082.66666666667)</f>
        <v>45082.66667</v>
      </c>
      <c r="B863" s="2">
        <f>IFERROR(__xludf.DUMMYFUNCTION("""COMPUTED_VALUE"""),217.61)</f>
        <v>217.61</v>
      </c>
      <c r="C863" s="3">
        <v>207.323838725171</v>
      </c>
    </row>
    <row r="864">
      <c r="A864" s="1">
        <f>IFERROR(__xludf.DUMMYFUNCTION("""COMPUTED_VALUE"""),45083.66666666667)</f>
        <v>45083.66667</v>
      </c>
      <c r="B864" s="2">
        <f>IFERROR(__xludf.DUMMYFUNCTION("""COMPUTED_VALUE"""),221.31)</f>
        <v>221.31</v>
      </c>
      <c r="C864" s="3">
        <v>207.371928413877</v>
      </c>
    </row>
    <row r="865">
      <c r="A865" s="1">
        <f>IFERROR(__xludf.DUMMYFUNCTION("""COMPUTED_VALUE"""),45084.66666666667)</f>
        <v>45084.66667</v>
      </c>
      <c r="B865" s="2">
        <f>IFERROR(__xludf.DUMMYFUNCTION("""COMPUTED_VALUE"""),224.57)</f>
        <v>224.57</v>
      </c>
      <c r="C865" s="3">
        <v>208.38434841975</v>
      </c>
    </row>
    <row r="866">
      <c r="A866" s="1">
        <f>IFERROR(__xludf.DUMMYFUNCTION("""COMPUTED_VALUE"""),45085.66666666667)</f>
        <v>45085.66667</v>
      </c>
      <c r="B866" s="2">
        <f>IFERROR(__xludf.DUMMYFUNCTION("""COMPUTED_VALUE"""),234.86)</f>
        <v>234.86</v>
      </c>
      <c r="C866" s="3">
        <v>208.150123200684</v>
      </c>
    </row>
    <row r="867">
      <c r="A867" s="1">
        <f>IFERROR(__xludf.DUMMYFUNCTION("""COMPUTED_VALUE"""),45086.66666666667)</f>
        <v>45086.66667</v>
      </c>
      <c r="B867" s="2">
        <f>IFERROR(__xludf.DUMMYFUNCTION("""COMPUTED_VALUE"""),244.4)</f>
        <v>244.4</v>
      </c>
      <c r="C867" s="3">
        <v>208.280586155727</v>
      </c>
    </row>
    <row r="868">
      <c r="A868" s="1">
        <f>IFERROR(__xludf.DUMMYFUNCTION("""COMPUTED_VALUE"""),45089.66666666667)</f>
        <v>45089.66667</v>
      </c>
      <c r="B868" s="2">
        <f>IFERROR(__xludf.DUMMYFUNCTION("""COMPUTED_VALUE"""),249.83)</f>
        <v>249.83</v>
      </c>
      <c r="C868" s="3">
        <v>211.667903181544</v>
      </c>
    </row>
    <row r="869">
      <c r="A869" s="1">
        <f>IFERROR(__xludf.DUMMYFUNCTION("""COMPUTED_VALUE"""),45090.66666666667)</f>
        <v>45090.66667</v>
      </c>
      <c r="B869" s="2">
        <f>IFERROR(__xludf.DUMMYFUNCTION("""COMPUTED_VALUE"""),258.71)</f>
        <v>258.71</v>
      </c>
      <c r="C869" s="3">
        <v>211.265065396887</v>
      </c>
    </row>
    <row r="870">
      <c r="A870" s="1">
        <f>IFERROR(__xludf.DUMMYFUNCTION("""COMPUTED_VALUE"""),45091.66666666667)</f>
        <v>45091.66667</v>
      </c>
      <c r="B870" s="2">
        <f>IFERROR(__xludf.DUMMYFUNCTION("""COMPUTED_VALUE"""),256.79)</f>
        <v>256.79</v>
      </c>
      <c r="C870" s="3">
        <v>211.841626989753</v>
      </c>
    </row>
    <row r="871">
      <c r="A871" s="1">
        <f>IFERROR(__xludf.DUMMYFUNCTION("""COMPUTED_VALUE"""),45092.66666666667)</f>
        <v>45092.66667</v>
      </c>
      <c r="B871" s="2">
        <f>IFERROR(__xludf.DUMMYFUNCTION("""COMPUTED_VALUE"""),255.9)</f>
        <v>255.9</v>
      </c>
      <c r="C871" s="3">
        <v>211.201127059582</v>
      </c>
    </row>
    <row r="872">
      <c r="A872" s="1">
        <f>IFERROR(__xludf.DUMMYFUNCTION("""COMPUTED_VALUE"""),45093.66666666667)</f>
        <v>45093.66667</v>
      </c>
      <c r="B872" s="2">
        <f>IFERROR(__xludf.DUMMYFUNCTION("""COMPUTED_VALUE"""),260.54)</f>
        <v>260.54</v>
      </c>
      <c r="C872" s="3">
        <v>210.967866840537</v>
      </c>
    </row>
    <row r="873">
      <c r="A873" s="1">
        <f>IFERROR(__xludf.DUMMYFUNCTION("""COMPUTED_VALUE"""),45097.66666666667)</f>
        <v>45097.66667</v>
      </c>
      <c r="B873" s="2">
        <f>IFERROR(__xludf.DUMMYFUNCTION("""COMPUTED_VALUE"""),274.45)</f>
        <v>274.45</v>
      </c>
      <c r="C873" s="3">
        <v>213.111845677406</v>
      </c>
    </row>
    <row r="874">
      <c r="A874" s="1">
        <f>IFERROR(__xludf.DUMMYFUNCTION("""COMPUTED_VALUE"""),45098.66666666667)</f>
        <v>45098.66667</v>
      </c>
      <c r="B874" s="2">
        <f>IFERROR(__xludf.DUMMYFUNCTION("""COMPUTED_VALUE"""),259.46)</f>
        <v>259.46</v>
      </c>
      <c r="C874" s="3">
        <v>213.658759572502</v>
      </c>
    </row>
    <row r="875">
      <c r="A875" s="1">
        <f>IFERROR(__xludf.DUMMYFUNCTION("""COMPUTED_VALUE"""),45099.66666666667)</f>
        <v>45099.66667</v>
      </c>
      <c r="B875" s="2">
        <f>IFERROR(__xludf.DUMMYFUNCTION("""COMPUTED_VALUE"""),264.61)</f>
        <v>264.61</v>
      </c>
      <c r="C875" s="3">
        <v>213.062928604278</v>
      </c>
    </row>
    <row r="876">
      <c r="A876" s="1">
        <f>IFERROR(__xludf.DUMMYFUNCTION("""COMPUTED_VALUE"""),45100.66666666667)</f>
        <v>45100.66667</v>
      </c>
      <c r="B876" s="2">
        <f>IFERROR(__xludf.DUMMYFUNCTION("""COMPUTED_VALUE"""),256.6)</f>
        <v>256.6</v>
      </c>
      <c r="C876" s="3">
        <v>212.94546586584</v>
      </c>
    </row>
    <row r="877">
      <c r="A877" s="1">
        <f>IFERROR(__xludf.DUMMYFUNCTION("""COMPUTED_VALUE"""),45103.66666666667)</f>
        <v>45103.66667</v>
      </c>
      <c r="B877" s="2">
        <f>IFERROR(__xludf.DUMMYFUNCTION("""COMPUTED_VALUE"""),241.05)</f>
        <v>241.05</v>
      </c>
      <c r="C877" s="3">
        <v>216.307375663091</v>
      </c>
    </row>
    <row r="878">
      <c r="A878" s="1">
        <f>IFERROR(__xludf.DUMMYFUNCTION("""COMPUTED_VALUE"""),45104.66666666667)</f>
        <v>45104.66667</v>
      </c>
      <c r="B878" s="2">
        <f>IFERROR(__xludf.DUMMYFUNCTION("""COMPUTED_VALUE"""),250.21)</f>
        <v>250.21</v>
      </c>
      <c r="C878" s="3">
        <v>216.127413000209</v>
      </c>
    </row>
    <row r="879">
      <c r="A879" s="1">
        <f>IFERROR(__xludf.DUMMYFUNCTION("""COMPUTED_VALUE"""),45105.66666666667)</f>
        <v>45105.66667</v>
      </c>
      <c r="B879" s="2">
        <f>IFERROR(__xludf.DUMMYFUNCTION("""COMPUTED_VALUE"""),256.24)</f>
        <v>256.24</v>
      </c>
      <c r="C879" s="3">
        <v>217.029049690023</v>
      </c>
    </row>
    <row r="880">
      <c r="A880" s="1">
        <f>IFERROR(__xludf.DUMMYFUNCTION("""COMPUTED_VALUE"""),45106.66666666667)</f>
        <v>45106.66667</v>
      </c>
      <c r="B880" s="2">
        <f>IFERROR(__xludf.DUMMYFUNCTION("""COMPUTED_VALUE"""),257.5)</f>
        <v>257.5</v>
      </c>
      <c r="C880" s="3">
        <v>216.802801540335</v>
      </c>
    </row>
    <row r="881">
      <c r="A881" s="1">
        <f>IFERROR(__xludf.DUMMYFUNCTION("""COMPUTED_VALUE"""),45107.66666666667)</f>
        <v>45107.66667</v>
      </c>
      <c r="B881" s="2">
        <f>IFERROR(__xludf.DUMMYFUNCTION("""COMPUTED_VALUE"""),261.77)</f>
        <v>261.77</v>
      </c>
      <c r="C881" s="3">
        <v>217.057295578373</v>
      </c>
    </row>
    <row r="882">
      <c r="A882" s="1">
        <f>IFERROR(__xludf.DUMMYFUNCTION("""COMPUTED_VALUE"""),45110.54513888889)</f>
        <v>45110.54514</v>
      </c>
      <c r="B882" s="2">
        <f>IFERROR(__xludf.DUMMYFUNCTION("""COMPUTED_VALUE"""),279.82)</f>
        <v>279.82</v>
      </c>
      <c r="C882" s="3">
        <v>221.428614337306</v>
      </c>
    </row>
    <row r="883">
      <c r="A883" s="1">
        <f>IFERROR(__xludf.DUMMYFUNCTION("""COMPUTED_VALUE"""),45112.66666666667)</f>
        <v>45112.66667</v>
      </c>
      <c r="B883" s="2">
        <f>IFERROR(__xludf.DUMMYFUNCTION("""COMPUTED_VALUE"""),282.48)</f>
        <v>282.48</v>
      </c>
      <c r="C883" s="3">
        <v>222.62860957644</v>
      </c>
    </row>
    <row r="884">
      <c r="A884" s="1">
        <f>IFERROR(__xludf.DUMMYFUNCTION("""COMPUTED_VALUE"""),45113.66666666667)</f>
        <v>45113.66667</v>
      </c>
      <c r="B884" s="2">
        <f>IFERROR(__xludf.DUMMYFUNCTION("""COMPUTED_VALUE"""),276.54)</f>
        <v>276.54</v>
      </c>
      <c r="C884" s="3">
        <v>222.558349651299</v>
      </c>
    </row>
    <row r="885">
      <c r="A885" s="1">
        <f>IFERROR(__xludf.DUMMYFUNCTION("""COMPUTED_VALUE"""),45114.66666666667)</f>
        <v>45114.66667</v>
      </c>
      <c r="B885" s="2">
        <f>IFERROR(__xludf.DUMMYFUNCTION("""COMPUTED_VALUE"""),274.43)</f>
        <v>274.43</v>
      </c>
      <c r="C885" s="3">
        <v>222.906334335072</v>
      </c>
    </row>
    <row r="886">
      <c r="A886" s="1">
        <f>IFERROR(__xludf.DUMMYFUNCTION("""COMPUTED_VALUE"""),45117.66666666667)</f>
        <v>45117.66667</v>
      </c>
      <c r="B886" s="2">
        <f>IFERROR(__xludf.DUMMYFUNCTION("""COMPUTED_VALUE"""),269.61)</f>
        <v>269.61</v>
      </c>
      <c r="C886" s="3">
        <v>227.164421018028</v>
      </c>
    </row>
    <row r="887">
      <c r="A887" s="1">
        <f>IFERROR(__xludf.DUMMYFUNCTION("""COMPUTED_VALUE"""),45118.66666666667)</f>
        <v>45118.66667</v>
      </c>
      <c r="B887" s="2">
        <f>IFERROR(__xludf.DUMMYFUNCTION("""COMPUTED_VALUE"""),269.79)</f>
        <v>269.79</v>
      </c>
      <c r="C887" s="3">
        <v>227.083746459492</v>
      </c>
    </row>
    <row r="888">
      <c r="A888" s="1">
        <f>IFERROR(__xludf.DUMMYFUNCTION("""COMPUTED_VALUE"""),45119.66666666667)</f>
        <v>45119.66667</v>
      </c>
      <c r="B888" s="2">
        <f>IFERROR(__xludf.DUMMYFUNCTION("""COMPUTED_VALUE"""),271.99)</f>
        <v>271.99</v>
      </c>
      <c r="C888" s="3">
        <v>227.976298924113</v>
      </c>
    </row>
    <row r="889">
      <c r="A889" s="1">
        <f>IFERROR(__xludf.DUMMYFUNCTION("""COMPUTED_VALUE"""),45120.66666666667)</f>
        <v>45120.66667</v>
      </c>
      <c r="B889" s="2">
        <f>IFERROR(__xludf.DUMMYFUNCTION("""COMPUTED_VALUE"""),277.9)</f>
        <v>277.9</v>
      </c>
      <c r="C889" s="3">
        <v>227.632235998573</v>
      </c>
    </row>
    <row r="890">
      <c r="A890" s="1">
        <f>IFERROR(__xludf.DUMMYFUNCTION("""COMPUTED_VALUE"""),45121.66666666667)</f>
        <v>45121.66667</v>
      </c>
      <c r="B890" s="2">
        <f>IFERROR(__xludf.DUMMYFUNCTION("""COMPUTED_VALUE"""),281.38)</f>
        <v>281.38</v>
      </c>
      <c r="C890" s="3">
        <v>227.662997837528</v>
      </c>
    </row>
    <row r="891">
      <c r="A891" s="1">
        <f>IFERROR(__xludf.DUMMYFUNCTION("""COMPUTED_VALUE"""),45124.66666666667)</f>
        <v>45124.66667</v>
      </c>
      <c r="B891" s="2">
        <f>IFERROR(__xludf.DUMMYFUNCTION("""COMPUTED_VALUE"""),290.38)</f>
        <v>290.38</v>
      </c>
      <c r="C891" s="3">
        <v>230.79913938858</v>
      </c>
    </row>
    <row r="892">
      <c r="A892" s="1">
        <f>IFERROR(__xludf.DUMMYFUNCTION("""COMPUTED_VALUE"""),45125.66666666667)</f>
        <v>45125.66667</v>
      </c>
      <c r="B892" s="2">
        <f>IFERROR(__xludf.DUMMYFUNCTION("""COMPUTED_VALUE"""),293.34)</f>
        <v>293.34</v>
      </c>
      <c r="C892" s="3">
        <v>230.320239197303</v>
      </c>
    </row>
    <row r="893">
      <c r="A893" s="1">
        <f>IFERROR(__xludf.DUMMYFUNCTION("""COMPUTED_VALUE"""),45126.66666666667)</f>
        <v>45126.66667</v>
      </c>
      <c r="B893" s="2">
        <f>IFERROR(__xludf.DUMMYFUNCTION("""COMPUTED_VALUE"""),291.26)</f>
        <v>291.26</v>
      </c>
      <c r="C893" s="3">
        <v>230.818788391082</v>
      </c>
    </row>
    <row r="894">
      <c r="A894" s="1">
        <f>IFERROR(__xludf.DUMMYFUNCTION("""COMPUTED_VALUE"""),45127.66666666667)</f>
        <v>45127.66667</v>
      </c>
      <c r="B894" s="2">
        <f>IFERROR(__xludf.DUMMYFUNCTION("""COMPUTED_VALUE"""),262.9)</f>
        <v>262.9</v>
      </c>
      <c r="C894" s="3">
        <v>230.094141630283</v>
      </c>
    </row>
    <row r="895">
      <c r="A895" s="1">
        <f>IFERROR(__xludf.DUMMYFUNCTION("""COMPUTED_VALUE"""),45128.66666666667)</f>
        <v>45128.66667</v>
      </c>
      <c r="B895" s="2">
        <f>IFERROR(__xludf.DUMMYFUNCTION("""COMPUTED_VALUE"""),260.02)</f>
        <v>260.02</v>
      </c>
      <c r="C895" s="3">
        <v>229.766124341615</v>
      </c>
    </row>
    <row r="896">
      <c r="A896" s="1">
        <f>IFERROR(__xludf.DUMMYFUNCTION("""COMPUTED_VALUE"""),45131.66666666667)</f>
        <v>45131.66667</v>
      </c>
      <c r="B896" s="2">
        <f>IFERROR(__xludf.DUMMYFUNCTION("""COMPUTED_VALUE"""),269.06)</f>
        <v>269.06</v>
      </c>
      <c r="C896" s="3">
        <v>232.02351874798</v>
      </c>
    </row>
    <row r="897">
      <c r="A897" s="1">
        <f>IFERROR(__xludf.DUMMYFUNCTION("""COMPUTED_VALUE"""),45132.66666666667)</f>
        <v>45132.66667</v>
      </c>
      <c r="B897" s="2">
        <f>IFERROR(__xludf.DUMMYFUNCTION("""COMPUTED_VALUE"""),265.28)</f>
        <v>265.28</v>
      </c>
      <c r="C897" s="3">
        <v>231.332904041814</v>
      </c>
    </row>
    <row r="898">
      <c r="A898" s="1">
        <f>IFERROR(__xludf.DUMMYFUNCTION("""COMPUTED_VALUE"""),45133.66666666667)</f>
        <v>45133.66667</v>
      </c>
      <c r="B898" s="2">
        <f>IFERROR(__xludf.DUMMYFUNCTION("""COMPUTED_VALUE"""),264.35)</f>
        <v>264.35</v>
      </c>
      <c r="C898" s="3">
        <v>231.664179868205</v>
      </c>
    </row>
    <row r="899">
      <c r="A899" s="1">
        <f>IFERROR(__xludf.DUMMYFUNCTION("""COMPUTED_VALUE"""),45134.66666666667)</f>
        <v>45134.66667</v>
      </c>
      <c r="B899" s="2">
        <f>IFERROR(__xludf.DUMMYFUNCTION("""COMPUTED_VALUE"""),255.71)</f>
        <v>255.71</v>
      </c>
      <c r="C899" s="3">
        <v>230.816639883713</v>
      </c>
    </row>
    <row r="900">
      <c r="A900" s="1">
        <f>IFERROR(__xludf.DUMMYFUNCTION("""COMPUTED_VALUE"""),45135.66666666667)</f>
        <v>45135.66667</v>
      </c>
      <c r="B900" s="2">
        <f>IFERROR(__xludf.DUMMYFUNCTION("""COMPUTED_VALUE"""),266.44)</f>
        <v>266.44</v>
      </c>
      <c r="C900" s="3">
        <v>230.408529844618</v>
      </c>
    </row>
    <row r="901">
      <c r="A901" s="1">
        <f>IFERROR(__xludf.DUMMYFUNCTION("""COMPUTED_VALUE"""),45138.66666666667)</f>
        <v>45138.66667</v>
      </c>
      <c r="B901" s="2">
        <f>IFERROR(__xludf.DUMMYFUNCTION("""COMPUTED_VALUE"""),267.43)</f>
        <v>267.43</v>
      </c>
      <c r="C901" s="3">
        <v>232.64656666911</v>
      </c>
    </row>
    <row r="902">
      <c r="A902" s="1">
        <f>IFERROR(__xludf.DUMMYFUNCTION("""COMPUTED_VALUE"""),45139.66666666667)</f>
        <v>45139.66667</v>
      </c>
      <c r="B902" s="2">
        <f>IFERROR(__xludf.DUMMYFUNCTION("""COMPUTED_VALUE"""),261.07)</f>
        <v>261.07</v>
      </c>
      <c r="C902" s="3">
        <v>232.005796446672</v>
      </c>
    </row>
    <row r="903">
      <c r="A903" s="1">
        <f>IFERROR(__xludf.DUMMYFUNCTION("""COMPUTED_VALUE"""),45140.66666666667)</f>
        <v>45140.66667</v>
      </c>
      <c r="B903" s="2">
        <f>IFERROR(__xludf.DUMMYFUNCTION("""COMPUTED_VALUE"""),254.11)</f>
        <v>254.11</v>
      </c>
      <c r="C903" s="3">
        <v>232.404523461439</v>
      </c>
    </row>
    <row r="904">
      <c r="A904" s="1">
        <f>IFERROR(__xludf.DUMMYFUNCTION("""COMPUTED_VALUE"""),45141.66666666667)</f>
        <v>45141.66667</v>
      </c>
      <c r="B904" s="2">
        <f>IFERROR(__xludf.DUMMYFUNCTION("""COMPUTED_VALUE"""),259.32)</f>
        <v>259.32</v>
      </c>
      <c r="C904" s="3">
        <v>231.635154907368</v>
      </c>
    </row>
    <row r="905">
      <c r="A905" s="1">
        <f>IFERROR(__xludf.DUMMYFUNCTION("""COMPUTED_VALUE"""),45142.66666666667)</f>
        <v>45142.66667</v>
      </c>
      <c r="B905" s="2">
        <f>IFERROR(__xludf.DUMMYFUNCTION("""COMPUTED_VALUE"""),253.86)</f>
        <v>253.86</v>
      </c>
      <c r="C905" s="3">
        <v>231.309072137262</v>
      </c>
    </row>
    <row r="906">
      <c r="A906" s="1">
        <f>IFERROR(__xludf.DUMMYFUNCTION("""COMPUTED_VALUE"""),45145.66666666667)</f>
        <v>45145.66667</v>
      </c>
      <c r="B906" s="2">
        <f>IFERROR(__xludf.DUMMYFUNCTION("""COMPUTED_VALUE"""),251.45)</f>
        <v>251.45</v>
      </c>
      <c r="C906" s="3">
        <v>233.753825157324</v>
      </c>
    </row>
    <row r="907">
      <c r="A907" s="1">
        <f>IFERROR(__xludf.DUMMYFUNCTION("""COMPUTED_VALUE"""),45146.66666666667)</f>
        <v>45146.66667</v>
      </c>
      <c r="B907" s="2">
        <f>IFERROR(__xludf.DUMMYFUNCTION("""COMPUTED_VALUE"""),249.7)</f>
        <v>249.7</v>
      </c>
      <c r="C907" s="3">
        <v>233.151810166487</v>
      </c>
    </row>
    <row r="908">
      <c r="A908" s="1">
        <f>IFERROR(__xludf.DUMMYFUNCTION("""COMPUTED_VALUE"""),45147.66666666667)</f>
        <v>45147.66667</v>
      </c>
      <c r="B908" s="2">
        <f>IFERROR(__xludf.DUMMYFUNCTION("""COMPUTED_VALUE"""),242.19)</f>
        <v>242.19</v>
      </c>
      <c r="C908" s="3">
        <v>233.56834073625</v>
      </c>
    </row>
    <row r="909">
      <c r="A909" s="1">
        <f>IFERROR(__xludf.DUMMYFUNCTION("""COMPUTED_VALUE"""),45148.66666666667)</f>
        <v>45148.66667</v>
      </c>
      <c r="B909" s="2">
        <f>IFERROR(__xludf.DUMMYFUNCTION("""COMPUTED_VALUE"""),245.34)</f>
        <v>245.34</v>
      </c>
      <c r="C909" s="3">
        <v>232.79420775044</v>
      </c>
    </row>
    <row r="910">
      <c r="A910" s="1">
        <f>IFERROR(__xludf.DUMMYFUNCTION("""COMPUTED_VALUE"""),45149.66666666667)</f>
        <v>45149.66667</v>
      </c>
      <c r="B910" s="2">
        <f>IFERROR(__xludf.DUMMYFUNCTION("""COMPUTED_VALUE"""),242.65)</f>
        <v>242.65</v>
      </c>
      <c r="C910" s="3">
        <v>232.440577230576</v>
      </c>
    </row>
    <row r="911">
      <c r="A911" s="1">
        <f>IFERROR(__xludf.DUMMYFUNCTION("""COMPUTED_VALUE"""),45152.66666666667)</f>
        <v>45152.66667</v>
      </c>
      <c r="B911" s="2">
        <f>IFERROR(__xludf.DUMMYFUNCTION("""COMPUTED_VALUE"""),239.76)</f>
        <v>239.76</v>
      </c>
      <c r="C911" s="3">
        <v>234.684883580824</v>
      </c>
    </row>
    <row r="912">
      <c r="A912" s="1">
        <f>IFERROR(__xludf.DUMMYFUNCTION("""COMPUTED_VALUE"""),45153.66666666667)</f>
        <v>45153.66667</v>
      </c>
      <c r="B912" s="2">
        <f>IFERROR(__xludf.DUMMYFUNCTION("""COMPUTED_VALUE"""),232.96)</f>
        <v>232.96</v>
      </c>
      <c r="C912" s="3">
        <v>233.989599079154</v>
      </c>
    </row>
    <row r="913">
      <c r="A913" s="1">
        <f>IFERROR(__xludf.DUMMYFUNCTION("""COMPUTED_VALUE"""),45154.66666666667)</f>
        <v>45154.66667</v>
      </c>
      <c r="B913" s="2">
        <f>IFERROR(__xludf.DUMMYFUNCTION("""COMPUTED_VALUE"""),225.6)</f>
        <v>225.6</v>
      </c>
      <c r="C913" s="3">
        <v>234.308802543988</v>
      </c>
    </row>
    <row r="914">
      <c r="A914" s="1">
        <f>IFERROR(__xludf.DUMMYFUNCTION("""COMPUTED_VALUE"""),45155.66666666667)</f>
        <v>45155.66667</v>
      </c>
      <c r="B914" s="2">
        <f>IFERROR(__xludf.DUMMYFUNCTION("""COMPUTED_VALUE"""),219.22)</f>
        <v>219.22</v>
      </c>
      <c r="C914" s="3">
        <v>233.440015970812</v>
      </c>
    </row>
    <row r="915">
      <c r="A915" s="1">
        <f>IFERROR(__xludf.DUMMYFUNCTION("""COMPUTED_VALUE"""),45156.66666666667)</f>
        <v>45156.66667</v>
      </c>
      <c r="B915" s="2">
        <f>IFERROR(__xludf.DUMMYFUNCTION("""COMPUTED_VALUE"""),215.49)</f>
        <v>215.49</v>
      </c>
      <c r="C915" s="3">
        <v>233.001598897165</v>
      </c>
    </row>
    <row r="916">
      <c r="A916" s="1">
        <f>IFERROR(__xludf.DUMMYFUNCTION("""COMPUTED_VALUE"""),45159.66666666667)</f>
        <v>45159.66667</v>
      </c>
      <c r="B916" s="2">
        <f>IFERROR(__xludf.DUMMYFUNCTION("""COMPUTED_VALUE"""),231.28)</f>
        <v>231.28</v>
      </c>
      <c r="C916" s="3">
        <v>235.123377179574</v>
      </c>
    </row>
    <row r="917">
      <c r="A917" s="1">
        <f>IFERROR(__xludf.DUMMYFUNCTION("""COMPUTED_VALUE"""),45160.66666666667)</f>
        <v>45160.66667</v>
      </c>
      <c r="B917" s="2">
        <f>IFERROR(__xludf.DUMMYFUNCTION("""COMPUTED_VALUE"""),233.19)</f>
        <v>233.19</v>
      </c>
      <c r="C917" s="3">
        <v>234.453464742789</v>
      </c>
    </row>
    <row r="918">
      <c r="A918" s="1">
        <f>IFERROR(__xludf.DUMMYFUNCTION("""COMPUTED_VALUE"""),45161.66666666667)</f>
        <v>45161.66667</v>
      </c>
      <c r="B918" s="2">
        <f>IFERROR(__xludf.DUMMYFUNCTION("""COMPUTED_VALUE"""),236.86)</f>
        <v>236.86</v>
      </c>
      <c r="C918" s="3">
        <v>234.840248048046</v>
      </c>
    </row>
    <row r="919">
      <c r="A919" s="1">
        <f>IFERROR(__xludf.DUMMYFUNCTION("""COMPUTED_VALUE"""),45162.66666666667)</f>
        <v>45162.66667</v>
      </c>
      <c r="B919" s="2">
        <f>IFERROR(__xludf.DUMMYFUNCTION("""COMPUTED_VALUE"""),230.04)</f>
        <v>230.04</v>
      </c>
      <c r="C919" s="3">
        <v>234.084899500818</v>
      </c>
    </row>
    <row r="920">
      <c r="A920" s="1">
        <f>IFERROR(__xludf.DUMMYFUNCTION("""COMPUTED_VALUE"""),45163.66666666667)</f>
        <v>45163.66667</v>
      </c>
      <c r="B920" s="2">
        <f>IFERROR(__xludf.DUMMYFUNCTION("""COMPUTED_VALUE"""),238.59)</f>
        <v>238.59</v>
      </c>
      <c r="C920" s="3">
        <v>233.807888358137</v>
      </c>
    </row>
    <row r="921">
      <c r="A921" s="1">
        <f>IFERROR(__xludf.DUMMYFUNCTION("""COMPUTED_VALUE"""),45166.66666666667)</f>
        <v>45166.66667</v>
      </c>
      <c r="B921" s="2">
        <f>IFERROR(__xludf.DUMMYFUNCTION("""COMPUTED_VALUE"""),238.82)</f>
        <v>238.82</v>
      </c>
      <c r="C921" s="3">
        <v>236.696254764835</v>
      </c>
    </row>
    <row r="922">
      <c r="A922" s="1">
        <f>IFERROR(__xludf.DUMMYFUNCTION("""COMPUTED_VALUE"""),45167.66666666667)</f>
        <v>45167.66667</v>
      </c>
      <c r="B922" s="2">
        <f>IFERROR(__xludf.DUMMYFUNCTION("""COMPUTED_VALUE"""),257.18)</f>
        <v>257.18</v>
      </c>
      <c r="C922" s="3">
        <v>236.3647227433</v>
      </c>
    </row>
    <row r="923">
      <c r="A923" s="1">
        <f>IFERROR(__xludf.DUMMYFUNCTION("""COMPUTED_VALUE"""),45168.66666666667)</f>
        <v>45168.66667</v>
      </c>
      <c r="B923" s="2">
        <f>IFERROR(__xludf.DUMMYFUNCTION("""COMPUTED_VALUE"""),256.9)</f>
        <v>256.9</v>
      </c>
      <c r="C923" s="3">
        <v>237.120928009912</v>
      </c>
    </row>
    <row r="924">
      <c r="A924" s="1">
        <f>IFERROR(__xludf.DUMMYFUNCTION("""COMPUTED_VALUE"""),45169.66666666667)</f>
        <v>45169.66667</v>
      </c>
      <c r="B924" s="2">
        <f>IFERROR(__xludf.DUMMYFUNCTION("""COMPUTED_VALUE"""),258.08)</f>
        <v>258.08</v>
      </c>
      <c r="C924" s="3">
        <v>236.757134611649</v>
      </c>
    </row>
    <row r="925">
      <c r="A925" s="1">
        <f>IFERROR(__xludf.DUMMYFUNCTION("""COMPUTED_VALUE"""),45170.66666666667)</f>
        <v>45170.66667</v>
      </c>
      <c r="B925" s="2">
        <f>IFERROR(__xludf.DUMMYFUNCTION("""COMPUTED_VALUE"""),245.01)</f>
        <v>245.01</v>
      </c>
      <c r="C925" s="3">
        <v>236.883351598103</v>
      </c>
    </row>
    <row r="926">
      <c r="A926" s="1">
        <f>IFERROR(__xludf.DUMMYFUNCTION("""COMPUTED_VALUE"""),45174.66666666667)</f>
        <v>45174.66667</v>
      </c>
      <c r="B926" s="2">
        <f>IFERROR(__xludf.DUMMYFUNCTION("""COMPUTED_VALUE"""),256.49)</f>
        <v>256.49</v>
      </c>
      <c r="C926" s="3">
        <v>240.921552316954</v>
      </c>
    </row>
    <row r="927">
      <c r="A927" s="1">
        <f>IFERROR(__xludf.DUMMYFUNCTION("""COMPUTED_VALUE"""),45175.66666666667)</f>
        <v>45175.66667</v>
      </c>
      <c r="B927" s="2">
        <f>IFERROR(__xludf.DUMMYFUNCTION("""COMPUTED_VALUE"""),251.92)</f>
        <v>251.92</v>
      </c>
      <c r="C927" s="3">
        <v>241.948143627166</v>
      </c>
    </row>
    <row r="928">
      <c r="A928" s="1">
        <f>IFERROR(__xludf.DUMMYFUNCTION("""COMPUTED_VALUE"""),45176.66666666667)</f>
        <v>45176.66667</v>
      </c>
      <c r="B928" s="2">
        <f>IFERROR(__xludf.DUMMYFUNCTION("""COMPUTED_VALUE"""),251.49)</f>
        <v>251.49</v>
      </c>
      <c r="C928" s="3">
        <v>241.788101431653</v>
      </c>
    </row>
    <row r="929">
      <c r="A929" s="1">
        <f>IFERROR(__xludf.DUMMYFUNCTION("""COMPUTED_VALUE"""),45177.66666666667)</f>
        <v>45177.66667</v>
      </c>
      <c r="B929" s="2">
        <f>IFERROR(__xludf.DUMMYFUNCTION("""COMPUTED_VALUE"""),248.5)</f>
        <v>248.5</v>
      </c>
      <c r="C929" s="3">
        <v>242.03934980368</v>
      </c>
    </row>
    <row r="930">
      <c r="A930" s="1">
        <f>IFERROR(__xludf.DUMMYFUNCTION("""COMPUTED_VALUE"""),45180.66666666667)</f>
        <v>45180.66667</v>
      </c>
      <c r="B930" s="2">
        <f>IFERROR(__xludf.DUMMYFUNCTION("""COMPUTED_VALUE"""),273.58)</f>
        <v>273.58</v>
      </c>
      <c r="C930" s="3">
        <v>245.889736731914</v>
      </c>
    </row>
    <row r="931">
      <c r="A931" s="1">
        <f>IFERROR(__xludf.DUMMYFUNCTION("""COMPUTED_VALUE"""),45181.66666666667)</f>
        <v>45181.66667</v>
      </c>
      <c r="B931" s="2">
        <f>IFERROR(__xludf.DUMMYFUNCTION("""COMPUTED_VALUE"""),267.48)</f>
        <v>267.48</v>
      </c>
      <c r="C931" s="3">
        <v>245.604226599752</v>
      </c>
    </row>
    <row r="932">
      <c r="A932" s="1">
        <f>IFERROR(__xludf.DUMMYFUNCTION("""COMPUTED_VALUE"""),45182.66666666667)</f>
        <v>45182.66667</v>
      </c>
      <c r="B932" s="2">
        <f>IFERROR(__xludf.DUMMYFUNCTION("""COMPUTED_VALUE"""),271.3)</f>
        <v>271.3</v>
      </c>
      <c r="C932" s="3">
        <v>246.241143320781</v>
      </c>
    </row>
    <row r="933">
      <c r="A933" s="1">
        <f>IFERROR(__xludf.DUMMYFUNCTION("""COMPUTED_VALUE"""),45183.66666666667)</f>
        <v>45183.66667</v>
      </c>
      <c r="B933" s="2">
        <f>IFERROR(__xludf.DUMMYFUNCTION("""COMPUTED_VALUE"""),276.04)</f>
        <v>276.04</v>
      </c>
      <c r="C933" s="3">
        <v>245.580585460231</v>
      </c>
    </row>
    <row r="934">
      <c r="A934" s="1">
        <f>IFERROR(__xludf.DUMMYFUNCTION("""COMPUTED_VALUE"""),45184.66666666667)</f>
        <v>45184.66667</v>
      </c>
      <c r="B934" s="2">
        <f>IFERROR(__xludf.DUMMYFUNCTION("""COMPUTED_VALUE"""),274.39)</f>
        <v>274.39</v>
      </c>
      <c r="C934" s="3">
        <v>245.224226658248</v>
      </c>
    </row>
    <row r="935">
      <c r="A935" s="1">
        <f>IFERROR(__xludf.DUMMYFUNCTION("""COMPUTED_VALUE"""),45187.66666666667)</f>
        <v>45187.66667</v>
      </c>
      <c r="B935" s="2">
        <f>IFERROR(__xludf.DUMMYFUNCTION("""COMPUTED_VALUE"""),265.28)</f>
        <v>265.28</v>
      </c>
      <c r="C935" s="3">
        <v>246.689499630863</v>
      </c>
    </row>
    <row r="936">
      <c r="A936" s="1">
        <f>IFERROR(__xludf.DUMMYFUNCTION("""COMPUTED_VALUE"""),45188.66666666667)</f>
        <v>45188.66667</v>
      </c>
      <c r="B936" s="2">
        <f>IFERROR(__xludf.DUMMYFUNCTION("""COMPUTED_VALUE"""),266.5)</f>
        <v>266.5</v>
      </c>
      <c r="C936" s="3">
        <v>245.461670814658</v>
      </c>
    </row>
    <row r="937">
      <c r="A937" s="1">
        <f>IFERROR(__xludf.DUMMYFUNCTION("""COMPUTED_VALUE"""),45189.66666666667)</f>
        <v>45189.66667</v>
      </c>
      <c r="B937" s="2">
        <f>IFERROR(__xludf.DUMMYFUNCTION("""COMPUTED_VALUE"""),262.59)</f>
        <v>262.59</v>
      </c>
      <c r="C937" s="3">
        <v>245.108607197945</v>
      </c>
    </row>
    <row r="938">
      <c r="A938" s="1">
        <f>IFERROR(__xludf.DUMMYFUNCTION("""COMPUTED_VALUE"""),45190.66666666667)</f>
        <v>45190.66667</v>
      </c>
      <c r="B938" s="2">
        <f>IFERROR(__xludf.DUMMYFUNCTION("""COMPUTED_VALUE"""),255.7)</f>
        <v>255.7</v>
      </c>
      <c r="C938" s="3">
        <v>243.42885617075</v>
      </c>
    </row>
    <row r="939">
      <c r="A939" s="1">
        <f>IFERROR(__xludf.DUMMYFUNCTION("""COMPUTED_VALUE"""),45191.66666666667)</f>
        <v>45191.66667</v>
      </c>
      <c r="B939" s="2">
        <f>IFERROR(__xludf.DUMMYFUNCTION("""COMPUTED_VALUE"""),244.88)</f>
        <v>244.88</v>
      </c>
      <c r="C939" s="3">
        <v>242.043876694777</v>
      </c>
    </row>
    <row r="940">
      <c r="A940" s="1">
        <f>IFERROR(__xludf.DUMMYFUNCTION("""COMPUTED_VALUE"""),45194.66666666667)</f>
        <v>45194.66667</v>
      </c>
      <c r="B940" s="2">
        <f>IFERROR(__xludf.DUMMYFUNCTION("""COMPUTED_VALUE"""),246.99)</f>
        <v>246.99</v>
      </c>
      <c r="C940" s="3">
        <v>240.574425349961</v>
      </c>
    </row>
    <row r="941">
      <c r="A941" s="1">
        <f>IFERROR(__xludf.DUMMYFUNCTION("""COMPUTED_VALUE"""),45195.66666666667)</f>
        <v>45195.66667</v>
      </c>
      <c r="B941" s="2">
        <f>IFERROR(__xludf.DUMMYFUNCTION("""COMPUTED_VALUE"""),244.12)</f>
        <v>244.12</v>
      </c>
      <c r="C941" s="3">
        <v>238.487604864117</v>
      </c>
    </row>
    <row r="942">
      <c r="A942" s="1">
        <f>IFERROR(__xludf.DUMMYFUNCTION("""COMPUTED_VALUE"""),45196.66666666667)</f>
        <v>45196.66667</v>
      </c>
      <c r="B942" s="2">
        <f>IFERROR(__xludf.DUMMYFUNCTION("""COMPUTED_VALUE"""),240.5)</f>
        <v>240.5</v>
      </c>
      <c r="C942" s="3">
        <v>237.367566338183</v>
      </c>
    </row>
    <row r="943">
      <c r="A943" s="1">
        <f>IFERROR(__xludf.DUMMYFUNCTION("""COMPUTED_VALUE"""),45197.66666666667)</f>
        <v>45197.66667</v>
      </c>
      <c r="B943" s="2">
        <f>IFERROR(__xludf.DUMMYFUNCTION("""COMPUTED_VALUE"""),246.38)</f>
        <v>246.38</v>
      </c>
      <c r="C943" s="3">
        <v>235.029979921326</v>
      </c>
    </row>
    <row r="944">
      <c r="A944" s="1">
        <f>IFERROR(__xludf.DUMMYFUNCTION("""COMPUTED_VALUE"""),45198.66666666667)</f>
        <v>45198.66667</v>
      </c>
      <c r="B944" s="2">
        <f>IFERROR(__xludf.DUMMYFUNCTION("""COMPUTED_VALUE"""),250.22)</f>
        <v>250.22</v>
      </c>
      <c r="C944" s="3">
        <v>233.111217331617</v>
      </c>
    </row>
    <row r="945">
      <c r="A945" s="1">
        <f>IFERROR(__xludf.DUMMYFUNCTION("""COMPUTED_VALUE"""),45201.66666666667)</f>
        <v>45201.66667</v>
      </c>
      <c r="B945" s="2">
        <f>IFERROR(__xludf.DUMMYFUNCTION("""COMPUTED_VALUE"""),251.6)</f>
        <v>251.6</v>
      </c>
      <c r="C945" s="3">
        <v>230.892481510776</v>
      </c>
    </row>
    <row r="946">
      <c r="A946" s="1">
        <f>IFERROR(__xludf.DUMMYFUNCTION("""COMPUTED_VALUE"""),45202.66666666667)</f>
        <v>45202.66667</v>
      </c>
      <c r="B946" s="2">
        <f>IFERROR(__xludf.DUMMYFUNCTION("""COMPUTED_VALUE"""),246.53)</f>
        <v>246.53</v>
      </c>
      <c r="C946" s="3">
        <v>228.859956839359</v>
      </c>
    </row>
    <row r="947">
      <c r="A947" s="1">
        <f>IFERROR(__xludf.DUMMYFUNCTION("""COMPUTED_VALUE"""),45203.66666666667)</f>
        <v>45203.66667</v>
      </c>
      <c r="B947" s="2">
        <f>IFERROR(__xludf.DUMMYFUNCTION("""COMPUTED_VALUE"""),261.16)</f>
        <v>261.16</v>
      </c>
      <c r="C947" s="3">
        <v>227.947656189373</v>
      </c>
    </row>
    <row r="948">
      <c r="A948" s="1">
        <f>IFERROR(__xludf.DUMMYFUNCTION("""COMPUTED_VALUE"""),45204.66666666667)</f>
        <v>45204.66667</v>
      </c>
      <c r="B948" s="2">
        <f>IFERROR(__xludf.DUMMYFUNCTION("""COMPUTED_VALUE"""),260.05)</f>
        <v>260.05</v>
      </c>
      <c r="C948" s="3">
        <v>225.966788056869</v>
      </c>
    </row>
    <row r="949">
      <c r="A949" s="1">
        <f>IFERROR(__xludf.DUMMYFUNCTION("""COMPUTED_VALUE"""),45205.66666666667)</f>
        <v>45205.66667</v>
      </c>
      <c r="B949" s="2">
        <f>IFERROR(__xludf.DUMMYFUNCTION("""COMPUTED_VALUE"""),260.53)</f>
        <v>260.53</v>
      </c>
      <c r="C949" s="3">
        <v>224.545799833737</v>
      </c>
    </row>
    <row r="950">
      <c r="A950" s="1">
        <f>IFERROR(__xludf.DUMMYFUNCTION("""COMPUTED_VALUE"""),45208.66666666667)</f>
        <v>45208.66667</v>
      </c>
      <c r="B950" s="2">
        <f>IFERROR(__xludf.DUMMYFUNCTION("""COMPUTED_VALUE"""),259.67)</f>
        <v>259.67</v>
      </c>
      <c r="C950" s="3">
        <v>224.539939879283</v>
      </c>
    </row>
    <row r="951">
      <c r="A951" s="1">
        <f>IFERROR(__xludf.DUMMYFUNCTION("""COMPUTED_VALUE"""),45209.66666666667)</f>
        <v>45209.66667</v>
      </c>
      <c r="B951" s="2">
        <f>IFERROR(__xludf.DUMMYFUNCTION("""COMPUTED_VALUE"""),263.62)</f>
        <v>263.62</v>
      </c>
      <c r="C951" s="3">
        <v>223.429045614623</v>
      </c>
    </row>
    <row r="952">
      <c r="A952" s="1">
        <f>IFERROR(__xludf.DUMMYFUNCTION("""COMPUTED_VALUE"""),45210.66666666667)</f>
        <v>45210.66667</v>
      </c>
      <c r="B952" s="2">
        <f>IFERROR(__xludf.DUMMYFUNCTION("""COMPUTED_VALUE"""),262.99)</f>
        <v>262.99</v>
      </c>
      <c r="C952" s="3">
        <v>223.497141154489</v>
      </c>
    </row>
    <row r="953">
      <c r="A953" s="1">
        <f>IFERROR(__xludf.DUMMYFUNCTION("""COMPUTED_VALUE"""),45211.66666666667)</f>
        <v>45211.66667</v>
      </c>
      <c r="B953" s="2">
        <f>IFERROR(__xludf.DUMMYFUNCTION("""COMPUTED_VALUE"""),258.87)</f>
        <v>258.87</v>
      </c>
      <c r="C953" s="3">
        <v>222.533359854163</v>
      </c>
    </row>
    <row r="954">
      <c r="A954" s="1">
        <f>IFERROR(__xludf.DUMMYFUNCTION("""COMPUTED_VALUE"""),45212.66666666667)</f>
        <v>45212.66667</v>
      </c>
      <c r="B954" s="2">
        <f>IFERROR(__xludf.DUMMYFUNCTION("""COMPUTED_VALUE"""),251.12)</f>
        <v>251.12</v>
      </c>
      <c r="C954" s="3">
        <v>222.143435341036</v>
      </c>
    </row>
    <row r="955">
      <c r="A955" s="1">
        <f>IFERROR(__xludf.DUMMYFUNCTION("""COMPUTED_VALUE"""),45215.66666666667)</f>
        <v>45215.66667</v>
      </c>
      <c r="B955" s="2">
        <f>IFERROR(__xludf.DUMMYFUNCTION("""COMPUTED_VALUE"""),253.92)</f>
        <v>253.92</v>
      </c>
      <c r="C955" s="3">
        <v>225.090318162043</v>
      </c>
    </row>
    <row r="956">
      <c r="A956" s="1">
        <f>IFERROR(__xludf.DUMMYFUNCTION("""COMPUTED_VALUE"""),45216.66666666667)</f>
        <v>45216.66667</v>
      </c>
      <c r="B956" s="2">
        <f>IFERROR(__xludf.DUMMYFUNCTION("""COMPUTED_VALUE"""),254.85)</f>
        <v>254.85</v>
      </c>
      <c r="C956" s="3">
        <v>224.84710002628</v>
      </c>
    </row>
    <row r="957">
      <c r="A957" s="1">
        <f>IFERROR(__xludf.DUMMYFUNCTION("""COMPUTED_VALUE"""),45217.66666666667)</f>
        <v>45217.66667</v>
      </c>
      <c r="B957" s="2">
        <f>IFERROR(__xludf.DUMMYFUNCTION("""COMPUTED_VALUE"""),242.68)</f>
        <v>242.68</v>
      </c>
      <c r="C957" s="3">
        <v>225.694122018017</v>
      </c>
    </row>
    <row r="958">
      <c r="A958" s="1">
        <f>IFERROR(__xludf.DUMMYFUNCTION("""COMPUTED_VALUE"""),45218.66666666667)</f>
        <v>45218.66667</v>
      </c>
      <c r="B958" s="2">
        <f>IFERROR(__xludf.DUMMYFUNCTION("""COMPUTED_VALUE"""),220.11)</f>
        <v>220.11</v>
      </c>
      <c r="C958" s="3">
        <v>225.405898214513</v>
      </c>
    </row>
    <row r="959">
      <c r="A959" s="1">
        <f>IFERROR(__xludf.DUMMYFUNCTION("""COMPUTED_VALUE"""),45219.66666666667)</f>
        <v>45219.66667</v>
      </c>
      <c r="B959" s="2">
        <f>IFERROR(__xludf.DUMMYFUNCTION("""COMPUTED_VALUE"""),211.99)</f>
        <v>211.99</v>
      </c>
      <c r="C959" s="3">
        <v>225.576534423817</v>
      </c>
    </row>
    <row r="960">
      <c r="A960" s="1">
        <f>IFERROR(__xludf.DUMMYFUNCTION("""COMPUTED_VALUE"""),45222.66666666667)</f>
        <v>45222.66667</v>
      </c>
      <c r="B960" s="2">
        <f>IFERROR(__xludf.DUMMYFUNCTION("""COMPUTED_VALUE"""),212.08)</f>
        <v>212.08</v>
      </c>
      <c r="C960" s="3">
        <v>229.449099681391</v>
      </c>
    </row>
    <row r="961">
      <c r="A961" s="1">
        <f>IFERROR(__xludf.DUMMYFUNCTION("""COMPUTED_VALUE"""),45223.66666666667)</f>
        <v>45223.66667</v>
      </c>
      <c r="B961" s="2">
        <f>IFERROR(__xludf.DUMMYFUNCTION("""COMPUTED_VALUE"""),216.52)</f>
        <v>216.52</v>
      </c>
      <c r="C961" s="3">
        <v>229.258101229236</v>
      </c>
    </row>
    <row r="962">
      <c r="A962" s="1">
        <f>IFERROR(__xludf.DUMMYFUNCTION("""COMPUTED_VALUE"""),45224.66666666667)</f>
        <v>45224.66667</v>
      </c>
      <c r="B962" s="2">
        <f>IFERROR(__xludf.DUMMYFUNCTION("""COMPUTED_VALUE"""),212.42)</f>
        <v>212.42</v>
      </c>
      <c r="C962" s="3">
        <v>230.035826486654</v>
      </c>
    </row>
    <row r="963">
      <c r="A963" s="1">
        <f>IFERROR(__xludf.DUMMYFUNCTION("""COMPUTED_VALUE"""),45225.66666666667)</f>
        <v>45225.66667</v>
      </c>
      <c r="B963" s="2">
        <f>IFERROR(__xludf.DUMMYFUNCTION("""COMPUTED_VALUE"""),205.76)</f>
        <v>205.76</v>
      </c>
      <c r="C963" s="3">
        <v>229.565793371398</v>
      </c>
    </row>
    <row r="964">
      <c r="A964" s="1">
        <f>IFERROR(__xludf.DUMMYFUNCTION("""COMPUTED_VALUE"""),45226.66666666667)</f>
        <v>45226.66667</v>
      </c>
      <c r="B964" s="2">
        <f>IFERROR(__xludf.DUMMYFUNCTION("""COMPUTED_VALUE"""),207.3)</f>
        <v>207.3</v>
      </c>
      <c r="C964" s="3">
        <v>229.454085801816</v>
      </c>
    </row>
    <row r="965">
      <c r="A965" s="1">
        <f>IFERROR(__xludf.DUMMYFUNCTION("""COMPUTED_VALUE"""),45229.66666666667)</f>
        <v>45229.66667</v>
      </c>
      <c r="B965" s="2">
        <f>IFERROR(__xludf.DUMMYFUNCTION("""COMPUTED_VALUE"""),197.36)</f>
        <v>197.36</v>
      </c>
      <c r="C965" s="3">
        <v>232.032391169178</v>
      </c>
    </row>
    <row r="966">
      <c r="A966" s="1">
        <f>IFERROR(__xludf.DUMMYFUNCTION("""COMPUTED_VALUE"""),45230.66666666667)</f>
        <v>45230.66667</v>
      </c>
      <c r="B966" s="2">
        <f>IFERROR(__xludf.DUMMYFUNCTION("""COMPUTED_VALUE"""),200.84)</f>
        <v>200.84</v>
      </c>
      <c r="C966" s="3">
        <v>231.321534876197</v>
      </c>
    </row>
    <row r="967">
      <c r="A967" s="1">
        <f>IFERROR(__xludf.DUMMYFUNCTION("""COMPUTED_VALUE"""),45231.66666666667)</f>
        <v>45231.66667</v>
      </c>
      <c r="B967" s="2">
        <f>IFERROR(__xludf.DUMMYFUNCTION("""COMPUTED_VALUE"""),205.66)</f>
        <v>205.66</v>
      </c>
      <c r="C967" s="3">
        <v>231.567892631007</v>
      </c>
    </row>
    <row r="968">
      <c r="A968" s="1">
        <f>IFERROR(__xludf.DUMMYFUNCTION("""COMPUTED_VALUE"""),45232.66666666667)</f>
        <v>45232.66667</v>
      </c>
      <c r="B968" s="2">
        <f>IFERROR(__xludf.DUMMYFUNCTION("""COMPUTED_VALUE"""),218.51)</f>
        <v>218.51</v>
      </c>
      <c r="C968" s="3">
        <v>230.574806042071</v>
      </c>
    </row>
    <row r="969">
      <c r="A969" s="1">
        <f>IFERROR(__xludf.DUMMYFUNCTION("""COMPUTED_VALUE"""),45233.66666666667)</f>
        <v>45233.66667</v>
      </c>
      <c r="B969" s="2">
        <f>IFERROR(__xludf.DUMMYFUNCTION("""COMPUTED_VALUE"""),219.96)</f>
        <v>219.96</v>
      </c>
      <c r="C969" s="3">
        <v>229.967480648097</v>
      </c>
    </row>
    <row r="970">
      <c r="A970" s="1">
        <f>IFERROR(__xludf.DUMMYFUNCTION("""COMPUTED_VALUE"""),45236.66666666667)</f>
        <v>45236.66667</v>
      </c>
      <c r="B970" s="2">
        <f>IFERROR(__xludf.DUMMYFUNCTION("""COMPUTED_VALUE"""),219.27)</f>
        <v>219.27</v>
      </c>
      <c r="C970" s="3">
        <v>231.392474447784</v>
      </c>
    </row>
    <row r="971">
      <c r="A971" s="1">
        <f>IFERROR(__xludf.DUMMYFUNCTION("""COMPUTED_VALUE"""),45237.66666666667)</f>
        <v>45237.66667</v>
      </c>
      <c r="B971" s="2">
        <f>IFERROR(__xludf.DUMMYFUNCTION("""COMPUTED_VALUE"""),222.18)</f>
        <v>222.18</v>
      </c>
      <c r="C971" s="3">
        <v>230.453763875749</v>
      </c>
    </row>
    <row r="972">
      <c r="A972" s="1">
        <f>IFERROR(__xludf.DUMMYFUNCTION("""COMPUTED_VALUE"""),45238.66666666667)</f>
        <v>45238.66667</v>
      </c>
      <c r="B972" s="2">
        <f>IFERROR(__xludf.DUMMYFUNCTION("""COMPUTED_VALUE"""),222.11)</f>
        <v>222.11</v>
      </c>
      <c r="C972" s="3">
        <v>230.566375210072</v>
      </c>
    </row>
    <row r="973">
      <c r="A973" s="1">
        <f>IFERROR(__xludf.DUMMYFUNCTION("""COMPUTED_VALUE"""),45239.66666666667)</f>
        <v>45239.66667</v>
      </c>
      <c r="B973" s="2">
        <f>IFERROR(__xludf.DUMMYFUNCTION("""COMPUTED_VALUE"""),209.98)</f>
        <v>209.98</v>
      </c>
      <c r="C973" s="3">
        <v>229.538378645547</v>
      </c>
    </row>
    <row r="974">
      <c r="A974" s="1">
        <f>IFERROR(__xludf.DUMMYFUNCTION("""COMPUTED_VALUE"""),45240.66666666667)</f>
        <v>45240.66667</v>
      </c>
      <c r="B974" s="2">
        <f>IFERROR(__xludf.DUMMYFUNCTION("""COMPUTED_VALUE"""),214.65)</f>
        <v>214.65</v>
      </c>
      <c r="C974" s="3">
        <v>228.996288267229</v>
      </c>
    </row>
    <row r="975">
      <c r="A975" s="1">
        <f>IFERROR(__xludf.DUMMYFUNCTION("""COMPUTED_VALUE"""),45243.66666666667)</f>
        <v>45243.66667</v>
      </c>
      <c r="B975" s="2">
        <f>IFERROR(__xludf.DUMMYFUNCTION("""COMPUTED_VALUE"""),223.71)</f>
        <v>223.71</v>
      </c>
      <c r="C975" s="3">
        <v>231.179509715712</v>
      </c>
    </row>
    <row r="976">
      <c r="A976" s="1">
        <f>IFERROR(__xludf.DUMMYFUNCTION("""COMPUTED_VALUE"""),45244.66666666667)</f>
        <v>45244.66667</v>
      </c>
      <c r="B976" s="2">
        <f>IFERROR(__xludf.DUMMYFUNCTION("""COMPUTED_VALUE"""),237.41)</f>
        <v>237.41</v>
      </c>
      <c r="C976" s="3">
        <v>230.652038256866</v>
      </c>
    </row>
    <row r="977">
      <c r="A977" s="1">
        <f>IFERROR(__xludf.DUMMYFUNCTION("""COMPUTED_VALUE"""),45245.66666666667)</f>
        <v>45245.66667</v>
      </c>
      <c r="B977" s="2">
        <f>IFERROR(__xludf.DUMMYFUNCTION("""COMPUTED_VALUE"""),242.84)</f>
        <v>242.84</v>
      </c>
      <c r="C977" s="3">
        <v>231.233432800304</v>
      </c>
    </row>
    <row r="978">
      <c r="A978" s="1">
        <f>IFERROR(__xludf.DUMMYFUNCTION("""COMPUTED_VALUE"""),45246.66666666667)</f>
        <v>45246.66667</v>
      </c>
      <c r="B978" s="2">
        <f>IFERROR(__xludf.DUMMYFUNCTION("""COMPUTED_VALUE"""),233.59)</f>
        <v>233.59</v>
      </c>
      <c r="C978" s="3">
        <v>230.715219456658</v>
      </c>
    </row>
    <row r="979">
      <c r="A979" s="1">
        <f>IFERROR(__xludf.DUMMYFUNCTION("""COMPUTED_VALUE"""),45247.66666666667)</f>
        <v>45247.66667</v>
      </c>
      <c r="B979" s="2">
        <f>IFERROR(__xludf.DUMMYFUNCTION("""COMPUTED_VALUE"""),234.3)</f>
        <v>234.3</v>
      </c>
      <c r="C979" s="3">
        <v>230.705692365882</v>
      </c>
    </row>
    <row r="980">
      <c r="A980" s="1">
        <f>IFERROR(__xludf.DUMMYFUNCTION("""COMPUTED_VALUE"""),45250.66666666667)</f>
        <v>45250.66667</v>
      </c>
      <c r="B980" s="2">
        <f>IFERROR(__xludf.DUMMYFUNCTION("""COMPUTED_VALUE"""),235.6)</f>
        <v>235.6</v>
      </c>
      <c r="C980" s="3">
        <v>234.427886492841</v>
      </c>
    </row>
    <row r="981">
      <c r="A981" s="1">
        <f>IFERROR(__xludf.DUMMYFUNCTION("""COMPUTED_VALUE"""),45251.66666666667)</f>
        <v>45251.66667</v>
      </c>
      <c r="B981" s="2">
        <f>IFERROR(__xludf.DUMMYFUNCTION("""COMPUTED_VALUE"""),241.2)</f>
        <v>241.2</v>
      </c>
      <c r="C981" s="3">
        <v>234.328538340253</v>
      </c>
    </row>
    <row r="982">
      <c r="A982" s="1">
        <f>IFERROR(__xludf.DUMMYFUNCTION("""COMPUTED_VALUE"""),45252.66666666667)</f>
        <v>45252.66667</v>
      </c>
      <c r="B982" s="2">
        <f>IFERROR(__xludf.DUMMYFUNCTION("""COMPUTED_VALUE"""),234.21)</f>
        <v>234.21</v>
      </c>
      <c r="C982" s="3">
        <v>235.26503352903</v>
      </c>
    </row>
    <row r="983">
      <c r="A983" s="1">
        <f>IFERROR(__xludf.DUMMYFUNCTION("""COMPUTED_VALUE"""),45254.54513888889)</f>
        <v>45254.54514</v>
      </c>
      <c r="B983" s="2">
        <f>IFERROR(__xludf.DUMMYFUNCTION("""COMPUTED_VALUE"""),235.45)</f>
        <v>235.45</v>
      </c>
      <c r="C983" s="3">
        <v>235.167271684315</v>
      </c>
    </row>
    <row r="984">
      <c r="A984" s="1">
        <f>IFERROR(__xludf.DUMMYFUNCTION("""COMPUTED_VALUE"""),45257.66666666667)</f>
        <v>45257.66667</v>
      </c>
      <c r="B984" s="2">
        <f>IFERROR(__xludf.DUMMYFUNCTION("""COMPUTED_VALUE"""),236.08)</f>
        <v>236.08</v>
      </c>
      <c r="C984" s="3">
        <v>238.676130330997</v>
      </c>
    </row>
    <row r="985">
      <c r="A985" s="1">
        <f>IFERROR(__xludf.DUMMYFUNCTION("""COMPUTED_VALUE"""),45258.66666666667)</f>
        <v>45258.66667</v>
      </c>
      <c r="B985" s="2">
        <f>IFERROR(__xludf.DUMMYFUNCTION("""COMPUTED_VALUE"""),246.72)</f>
        <v>246.72</v>
      </c>
      <c r="C985" s="3">
        <v>238.257730705305</v>
      </c>
    </row>
    <row r="986">
      <c r="A986" s="1">
        <f>IFERROR(__xludf.DUMMYFUNCTION("""COMPUTED_VALUE"""),45259.66666666667)</f>
        <v>45259.66667</v>
      </c>
      <c r="B986" s="2">
        <f>IFERROR(__xludf.DUMMYFUNCTION("""COMPUTED_VALUE"""),244.14)</f>
        <v>244.14</v>
      </c>
      <c r="C986" s="3">
        <v>238.753819674059</v>
      </c>
    </row>
    <row r="987">
      <c r="A987" s="1">
        <f>IFERROR(__xludf.DUMMYFUNCTION("""COMPUTED_VALUE"""),45260.66666666667)</f>
        <v>45260.66667</v>
      </c>
      <c r="B987" s="2">
        <f>IFERROR(__xludf.DUMMYFUNCTION("""COMPUTED_VALUE"""),240.08)</f>
        <v>240.08</v>
      </c>
      <c r="C987" s="3">
        <v>237.947157241664</v>
      </c>
    </row>
    <row r="988">
      <c r="A988" s="1">
        <f>IFERROR(__xludf.DUMMYFUNCTION("""COMPUTED_VALUE"""),45261.66666666667)</f>
        <v>45261.66667</v>
      </c>
      <c r="B988" s="2">
        <f>IFERROR(__xludf.DUMMYFUNCTION("""COMPUTED_VALUE"""),238.83)</f>
        <v>238.83</v>
      </c>
      <c r="C988" s="3">
        <v>237.443204085946</v>
      </c>
    </row>
    <row r="989">
      <c r="A989" s="1">
        <f>IFERROR(__xludf.DUMMYFUNCTION("""COMPUTED_VALUE"""),45264.66666666667)</f>
        <v>45264.66667</v>
      </c>
      <c r="B989" s="2">
        <f>IFERROR(__xludf.DUMMYFUNCTION("""COMPUTED_VALUE"""),235.58)</f>
        <v>235.58</v>
      </c>
      <c r="C989" s="3">
        <v>238.509734604431</v>
      </c>
    </row>
    <row r="990">
      <c r="A990" s="1">
        <f>IFERROR(__xludf.DUMMYFUNCTION("""COMPUTED_VALUE"""),45265.66666666667)</f>
        <v>45265.66667</v>
      </c>
      <c r="B990" s="2">
        <f>IFERROR(__xludf.DUMMYFUNCTION("""COMPUTED_VALUE"""),238.72)</f>
        <v>238.72</v>
      </c>
      <c r="C990" s="3">
        <v>237.185390233234</v>
      </c>
    </row>
    <row r="991">
      <c r="A991" s="1">
        <f>IFERROR(__xludf.DUMMYFUNCTION("""COMPUTED_VALUE"""),45266.66666666667)</f>
        <v>45266.66667</v>
      </c>
      <c r="B991" s="2">
        <f>IFERROR(__xludf.DUMMYFUNCTION("""COMPUTED_VALUE"""),239.37)</f>
        <v>239.37</v>
      </c>
      <c r="C991" s="3">
        <v>236.766241143202</v>
      </c>
    </row>
    <row r="992">
      <c r="A992" s="1">
        <f>IFERROR(__xludf.DUMMYFUNCTION("""COMPUTED_VALUE"""),45267.66666666667)</f>
        <v>45267.66667</v>
      </c>
      <c r="B992" s="2">
        <f>IFERROR(__xludf.DUMMYFUNCTION("""COMPUTED_VALUE"""),242.64)</f>
        <v>242.64</v>
      </c>
      <c r="C992" s="3">
        <v>235.058520060616</v>
      </c>
    </row>
    <row r="993">
      <c r="A993" s="1">
        <f>IFERROR(__xludf.DUMMYFUNCTION("""COMPUTED_VALUE"""),45268.66666666667)</f>
        <v>45268.66667</v>
      </c>
      <c r="B993" s="2">
        <f>IFERROR(__xludf.DUMMYFUNCTION("""COMPUTED_VALUE"""),243.84)</f>
        <v>243.84</v>
      </c>
      <c r="C993" s="3">
        <v>233.691247088608</v>
      </c>
    </row>
    <row r="994">
      <c r="A994" s="1">
        <f>IFERROR(__xludf.DUMMYFUNCTION("""COMPUTED_VALUE"""),45271.66666666667)</f>
        <v>45271.66667</v>
      </c>
      <c r="B994" s="2">
        <f>IFERROR(__xludf.DUMMYFUNCTION("""COMPUTED_VALUE"""),239.74)</f>
        <v>239.74</v>
      </c>
      <c r="C994" s="3">
        <v>232.617107938446</v>
      </c>
    </row>
    <row r="995">
      <c r="A995" s="1">
        <f>IFERROR(__xludf.DUMMYFUNCTION("""COMPUTED_VALUE"""),45272.66666666667)</f>
        <v>45272.66667</v>
      </c>
      <c r="B995" s="2">
        <f>IFERROR(__xludf.DUMMYFUNCTION("""COMPUTED_VALUE"""),237.01)</f>
        <v>237.01</v>
      </c>
      <c r="C995" s="3">
        <v>230.794515836374</v>
      </c>
    </row>
    <row r="996">
      <c r="A996" s="1">
        <f>IFERROR(__xludf.DUMMYFUNCTION("""COMPUTED_VALUE"""),45273.66666666667)</f>
        <v>45273.66667</v>
      </c>
      <c r="B996" s="2">
        <f>IFERROR(__xludf.DUMMYFUNCTION("""COMPUTED_VALUE"""),239.29)</f>
        <v>239.29</v>
      </c>
      <c r="C996" s="3">
        <v>230.011133187507</v>
      </c>
    </row>
    <row r="997">
      <c r="A997" s="1">
        <f>IFERROR(__xludf.DUMMYFUNCTION("""COMPUTED_VALUE"""),45274.66666666667)</f>
        <v>45274.66667</v>
      </c>
      <c r="B997" s="2">
        <f>IFERROR(__xludf.DUMMYFUNCTION("""COMPUTED_VALUE"""),251.05)</f>
        <v>251.05</v>
      </c>
      <c r="C997" s="3">
        <v>228.084119205711</v>
      </c>
    </row>
    <row r="998">
      <c r="A998" s="1">
        <f>IFERROR(__xludf.DUMMYFUNCTION("""COMPUTED_VALUE"""),45275.66666666667)</f>
        <v>45275.66667</v>
      </c>
      <c r="B998" s="2">
        <f>IFERROR(__xludf.DUMMYFUNCTION("""COMPUTED_VALUE"""),253.5)</f>
        <v>253.5</v>
      </c>
      <c r="C998" s="3">
        <v>226.649625321415</v>
      </c>
    </row>
    <row r="999">
      <c r="A999" s="1">
        <f>IFERROR(__xludf.DUMMYFUNCTION("""COMPUTED_VALUE"""),45278.66666666667)</f>
        <v>45278.66667</v>
      </c>
      <c r="B999" s="2">
        <f>IFERROR(__xludf.DUMMYFUNCTION("""COMPUTED_VALUE"""),252.08)</f>
        <v>252.08</v>
      </c>
      <c r="C999" s="3">
        <v>226.296213095822</v>
      </c>
    </row>
    <row r="1000">
      <c r="A1000" s="1">
        <f>IFERROR(__xludf.DUMMYFUNCTION("""COMPUTED_VALUE"""),45279.66666666667)</f>
        <v>45279.66667</v>
      </c>
      <c r="B1000" s="2">
        <f>IFERROR(__xludf.DUMMYFUNCTION("""COMPUTED_VALUE"""),257.22)</f>
        <v>257.22</v>
      </c>
      <c r="C1000" s="3">
        <v>225.003784038969</v>
      </c>
    </row>
    <row r="1001">
      <c r="A1001" s="1">
        <f>IFERROR(__xludf.DUMMYFUNCTION("""COMPUTED_VALUE"""),45280.66666666667)</f>
        <v>45280.66667</v>
      </c>
      <c r="B1001" s="2">
        <f>IFERROR(__xludf.DUMMYFUNCTION("""COMPUTED_VALUE"""),247.14)</f>
        <v>247.14</v>
      </c>
      <c r="C1001" s="3">
        <v>224.876664988349</v>
      </c>
    </row>
    <row r="1002">
      <c r="A1002" s="1">
        <f>IFERROR(__xludf.DUMMYFUNCTION("""COMPUTED_VALUE"""),45281.66666666667)</f>
        <v>45281.66667</v>
      </c>
      <c r="B1002" s="2">
        <f>IFERROR(__xludf.DUMMYFUNCTION("""COMPUTED_VALUE"""),254.5)</f>
        <v>254.5</v>
      </c>
      <c r="C1002" s="3">
        <v>223.715173351521</v>
      </c>
    </row>
    <row r="1003">
      <c r="A1003" s="1">
        <f>IFERROR(__xludf.DUMMYFUNCTION("""COMPUTED_VALUE"""),45282.66666666667)</f>
        <v>45282.66667</v>
      </c>
      <c r="B1003" s="2">
        <f>IFERROR(__xludf.DUMMYFUNCTION("""COMPUTED_VALUE"""),252.54)</f>
        <v>252.54</v>
      </c>
      <c r="C1003" s="3">
        <v>223.135486663991</v>
      </c>
    </row>
    <row r="1004">
      <c r="A1004" s="1">
        <f>IFERROR(__xludf.DUMMYFUNCTION("""COMPUTED_VALUE"""),45286.66666666667)</f>
        <v>45286.66667</v>
      </c>
      <c r="B1004" s="2">
        <f>IFERROR(__xludf.DUMMYFUNCTION("""COMPUTED_VALUE"""),256.61)</f>
        <v>256.61</v>
      </c>
      <c r="C1004" s="3">
        <v>225.32381054425</v>
      </c>
    </row>
    <row r="1005">
      <c r="A1005" s="1">
        <f>IFERROR(__xludf.DUMMYFUNCTION("""COMPUTED_VALUE"""),45287.66666666667)</f>
        <v>45287.66667</v>
      </c>
      <c r="B1005" s="2">
        <f>IFERROR(__xludf.DUMMYFUNCTION("""COMPUTED_VALUE"""),261.44)</f>
        <v>261.44</v>
      </c>
      <c r="C1005" s="3">
        <v>226.129002500583</v>
      </c>
    </row>
    <row r="1006">
      <c r="A1006" s="1">
        <f>IFERROR(__xludf.DUMMYFUNCTION("""COMPUTED_VALUE"""),45288.66666666667)</f>
        <v>45288.66667</v>
      </c>
      <c r="B1006" s="2">
        <f>IFERROR(__xludf.DUMMYFUNCTION("""COMPUTED_VALUE"""),253.18)</f>
        <v>253.18</v>
      </c>
      <c r="C1006" s="3">
        <v>225.837111209187</v>
      </c>
    </row>
    <row r="1007">
      <c r="A1007" s="1">
        <f>IFERROR(__xludf.DUMMYFUNCTION("""COMPUTED_VALUE"""),45289.66666666667)</f>
        <v>45289.66667</v>
      </c>
      <c r="B1007" s="2">
        <f>IFERROR(__xludf.DUMMYFUNCTION("""COMPUTED_VALUE"""),248.48)</f>
        <v>248.48</v>
      </c>
      <c r="C1007" s="3">
        <v>226.040107821652</v>
      </c>
    </row>
    <row r="1008">
      <c r="A1008" s="1">
        <f>IFERROR(__xludf.DUMMYFUNCTION("""COMPUTED_VALUE"""),45293.66666666667)</f>
        <v>45293.66667</v>
      </c>
      <c r="B1008" s="2">
        <f>IFERROR(__xludf.DUMMYFUNCTION("""COMPUTED_VALUE"""),248.42)</f>
        <v>248.42</v>
      </c>
      <c r="C1008" s="3">
        <v>230.095130106452</v>
      </c>
    </row>
    <row r="1009">
      <c r="A1009" s="1">
        <f>IFERROR(__xludf.DUMMYFUNCTION("""COMPUTED_VALUE"""),45294.66666666667)</f>
        <v>45294.66667</v>
      </c>
      <c r="B1009" s="2">
        <f>IFERROR(__xludf.DUMMYFUNCTION("""COMPUTED_VALUE"""),238.45)</f>
        <v>238.45</v>
      </c>
      <c r="C1009" s="3">
        <v>230.982134945227</v>
      </c>
    </row>
    <row r="1010">
      <c r="A1010" s="1">
        <f>IFERROR(__xludf.DUMMYFUNCTION("""COMPUTED_VALUE"""),45295.66666666667)</f>
        <v>45295.66667</v>
      </c>
      <c r="B1010" s="2">
        <f>IFERROR(__xludf.DUMMYFUNCTION("""COMPUTED_VALUE"""),237.93)</f>
        <v>237.93</v>
      </c>
      <c r="C1010" s="3">
        <v>230.604757046443</v>
      </c>
    </row>
    <row r="1011">
      <c r="A1011" s="1">
        <f>IFERROR(__xludf.DUMMYFUNCTION("""COMPUTED_VALUE"""),45296.66666666667)</f>
        <v>45296.66667</v>
      </c>
      <c r="B1011" s="2">
        <f>IFERROR(__xludf.DUMMYFUNCTION("""COMPUTED_VALUE"""),237.49)</f>
        <v>237.49</v>
      </c>
      <c r="C1011" s="3">
        <v>230.556044503648</v>
      </c>
    </row>
    <row r="1012">
      <c r="A1012" s="1">
        <f>IFERROR(__xludf.DUMMYFUNCTION("""COMPUTED_VALUE"""),45299.66666666667)</f>
        <v>45299.66667</v>
      </c>
      <c r="B1012" s="2">
        <f>IFERROR(__xludf.DUMMYFUNCTION("""COMPUTED_VALUE"""),240.45)</f>
        <v>240.45</v>
      </c>
      <c r="C1012" s="3">
        <v>233.01373290119</v>
      </c>
    </row>
    <row r="1013">
      <c r="A1013" s="1">
        <f>IFERROR(__xludf.DUMMYFUNCTION("""COMPUTED_VALUE"""),45300.66666666667)</f>
        <v>45300.66667</v>
      </c>
      <c r="B1013" s="2">
        <f>IFERROR(__xludf.DUMMYFUNCTION("""COMPUTED_VALUE"""),234.96)</f>
        <v>234.96</v>
      </c>
      <c r="C1013" s="3">
        <v>232.118137848508</v>
      </c>
    </row>
    <row r="1014">
      <c r="A1014" s="1">
        <f>IFERROR(__xludf.DUMMYFUNCTION("""COMPUTED_VALUE"""),45301.66666666667)</f>
        <v>45301.66667</v>
      </c>
      <c r="B1014" s="2">
        <f>IFERROR(__xludf.DUMMYFUNCTION("""COMPUTED_VALUE"""),233.94)</f>
        <v>233.94</v>
      </c>
      <c r="C1014" s="3">
        <v>232.089558944535</v>
      </c>
    </row>
    <row r="1015">
      <c r="A1015" s="1">
        <f>IFERROR(__xludf.DUMMYFUNCTION("""COMPUTED_VALUE"""),45302.66666666667)</f>
        <v>45302.66667</v>
      </c>
      <c r="B1015" s="2">
        <f>IFERROR(__xludf.DUMMYFUNCTION("""COMPUTED_VALUE"""),227.22)</f>
        <v>227.22</v>
      </c>
      <c r="C1015" s="3">
        <v>230.723035952882</v>
      </c>
    </row>
    <row r="1016">
      <c r="A1016" s="1">
        <f>IFERROR(__xludf.DUMMYFUNCTION("""COMPUTED_VALUE"""),45303.66666666667)</f>
        <v>45303.66667</v>
      </c>
      <c r="B1016" s="2">
        <f>IFERROR(__xludf.DUMMYFUNCTION("""COMPUTED_VALUE"""),218.89)</f>
        <v>218.89</v>
      </c>
      <c r="C1016" s="3">
        <v>229.63758589542</v>
      </c>
    </row>
    <row r="1017">
      <c r="A1017" s="1">
        <f>IFERROR(__xludf.DUMMYFUNCTION("""COMPUTED_VALUE"""),45307.66666666667)</f>
        <v>45307.66667</v>
      </c>
      <c r="B1017" s="2">
        <f>IFERROR(__xludf.DUMMYFUNCTION("""COMPUTED_VALUE"""),219.91)</f>
        <v>219.91</v>
      </c>
      <c r="C1017" s="3">
        <v>227.128111920761</v>
      </c>
    </row>
    <row r="1018">
      <c r="A1018" s="1">
        <f>IFERROR(__xludf.DUMMYFUNCTION("""COMPUTED_VALUE"""),45308.66666666667)</f>
        <v>45308.66667</v>
      </c>
      <c r="B1018" s="2">
        <f>IFERROR(__xludf.DUMMYFUNCTION("""COMPUTED_VALUE"""),215.55)</f>
        <v>215.55</v>
      </c>
      <c r="C1018" s="3">
        <v>226.235650391345</v>
      </c>
    </row>
    <row r="1019">
      <c r="A1019" s="1">
        <f>IFERROR(__xludf.DUMMYFUNCTION("""COMPUTED_VALUE"""),45309.66666666667)</f>
        <v>45309.66667</v>
      </c>
      <c r="B1019" s="2">
        <f>IFERROR(__xludf.DUMMYFUNCTION("""COMPUTED_VALUE"""),211.88)</f>
        <v>211.88</v>
      </c>
      <c r="C1019" s="3">
        <v>224.115647118239</v>
      </c>
    </row>
    <row r="1020">
      <c r="A1020" s="1">
        <f>IFERROR(__xludf.DUMMYFUNCTION("""COMPUTED_VALUE"""),45310.66666666667)</f>
        <v>45310.66667</v>
      </c>
      <c r="B1020" s="2">
        <f>IFERROR(__xludf.DUMMYFUNCTION("""COMPUTED_VALUE"""),212.19)</f>
        <v>212.19</v>
      </c>
      <c r="C1020" s="3">
        <v>222.406937663369</v>
      </c>
    </row>
    <row r="1021">
      <c r="A1021" s="1">
        <f>IFERROR(__xludf.DUMMYFUNCTION("""COMPUTED_VALUE"""),45313.66666666667)</f>
        <v>45313.66667</v>
      </c>
      <c r="B1021" s="2">
        <f>IFERROR(__xludf.DUMMYFUNCTION("""COMPUTED_VALUE"""),208.8)</f>
        <v>208.8</v>
      </c>
      <c r="C1021" s="3">
        <v>220.797926457777</v>
      </c>
    </row>
    <row r="1022">
      <c r="A1022" s="1">
        <f>IFERROR(__xludf.DUMMYFUNCTION("""COMPUTED_VALUE"""),45314.66666666667)</f>
        <v>45314.66667</v>
      </c>
      <c r="B1022" s="2">
        <f>IFERROR(__xludf.DUMMYFUNCTION("""COMPUTED_VALUE"""),209.14)</f>
        <v>209.14</v>
      </c>
      <c r="C1022" s="3">
        <v>218.968864882901</v>
      </c>
    </row>
    <row r="1023">
      <c r="A1023" s="1">
        <f>IFERROR(__xludf.DUMMYFUNCTION("""COMPUTED_VALUE"""),45315.66666666667)</f>
        <v>45315.66667</v>
      </c>
      <c r="B1023" s="2">
        <f>IFERROR(__xludf.DUMMYFUNCTION("""COMPUTED_VALUE"""),207.83)</f>
        <v>207.83</v>
      </c>
      <c r="C1023" s="3">
        <v>218.26246308416</v>
      </c>
    </row>
    <row r="1024">
      <c r="A1024" s="1">
        <f>IFERROR(__xludf.DUMMYFUNCTION("""COMPUTED_VALUE"""),45316.66666666667)</f>
        <v>45316.66667</v>
      </c>
      <c r="B1024" s="2">
        <f>IFERROR(__xludf.DUMMYFUNCTION("""COMPUTED_VALUE"""),182.63)</f>
        <v>182.63</v>
      </c>
      <c r="C1024" s="3">
        <v>216.490301567158</v>
      </c>
    </row>
    <row r="1025">
      <c r="A1025" s="1">
        <f>IFERROR(__xludf.DUMMYFUNCTION("""COMPUTED_VALUE"""),45317.66666666667)</f>
        <v>45317.66667</v>
      </c>
      <c r="B1025" s="2">
        <f>IFERROR(__xludf.DUMMYFUNCTION("""COMPUTED_VALUE"""),183.25)</f>
        <v>183.25</v>
      </c>
      <c r="C1025" s="3">
        <v>215.280350848894</v>
      </c>
    </row>
    <row r="1026">
      <c r="A1026" s="1">
        <f>IFERROR(__xludf.DUMMYFUNCTION("""COMPUTED_VALUE"""),45320.66666666667)</f>
        <v>45320.66667</v>
      </c>
      <c r="B1026" s="2">
        <f>IFERROR(__xludf.DUMMYFUNCTION("""COMPUTED_VALUE"""),190.93)</f>
        <v>190.93</v>
      </c>
      <c r="C1026" s="3">
        <v>215.902485994673</v>
      </c>
    </row>
    <row r="1027">
      <c r="A1027" s="1">
        <f>IFERROR(__xludf.DUMMYFUNCTION("""COMPUTED_VALUE"""),45321.66666666667)</f>
        <v>45321.66667</v>
      </c>
      <c r="B1027" s="2">
        <f>IFERROR(__xludf.DUMMYFUNCTION("""COMPUTED_VALUE"""),191.59)</f>
        <v>191.59</v>
      </c>
      <c r="C1027" s="3">
        <v>214.987811672171</v>
      </c>
    </row>
    <row r="1028">
      <c r="A1028" s="1">
        <f>IFERROR(__xludf.DUMMYFUNCTION("""COMPUTED_VALUE"""),45322.66666666667)</f>
        <v>45322.66667</v>
      </c>
      <c r="B1028" s="2">
        <f>IFERROR(__xludf.DUMMYFUNCTION("""COMPUTED_VALUE"""),187.29)</f>
        <v>187.29</v>
      </c>
      <c r="C1028" s="3">
        <v>215.237361710697</v>
      </c>
    </row>
    <row r="1029">
      <c r="A1029" s="1">
        <f>IFERROR(__xludf.DUMMYFUNCTION("""COMPUTED_VALUE"""),45323.66666666667)</f>
        <v>45323.66667</v>
      </c>
      <c r="B1029" s="2">
        <f>IFERROR(__xludf.DUMMYFUNCTION("""COMPUTED_VALUE"""),188.86)</f>
        <v>188.86</v>
      </c>
      <c r="C1029" s="3">
        <v>214.433933079584</v>
      </c>
    </row>
    <row r="1030">
      <c r="A1030" s="1">
        <f>IFERROR(__xludf.DUMMYFUNCTION("""COMPUTED_VALUE"""),45324.66666666667)</f>
        <v>45324.66667</v>
      </c>
      <c r="B1030" s="2">
        <f>IFERROR(__xludf.DUMMYFUNCTION("""COMPUTED_VALUE"""),187.91)</f>
        <v>187.91</v>
      </c>
      <c r="C1030" s="3">
        <v>214.176099659213</v>
      </c>
    </row>
    <row r="1031">
      <c r="A1031" s="1">
        <f>IFERROR(__xludf.DUMMYFUNCTION("""COMPUTED_VALUE"""),45327.66666666667)</f>
        <v>45327.66667</v>
      </c>
      <c r="B1031" s="2">
        <f>IFERROR(__xludf.DUMMYFUNCTION("""COMPUTED_VALUE"""),181.06)</f>
        <v>181.06</v>
      </c>
      <c r="C1031" s="3">
        <v>217.268411280973</v>
      </c>
    </row>
    <row r="1032">
      <c r="A1032" s="1">
        <f>IFERROR(__xludf.DUMMYFUNCTION("""COMPUTED_VALUE"""),45328.66666666667)</f>
        <v>45328.66667</v>
      </c>
      <c r="B1032" s="2">
        <f>IFERROR(__xludf.DUMMYFUNCTION("""COMPUTED_VALUE"""),185.1)</f>
        <v>185.1</v>
      </c>
      <c r="C1032" s="3">
        <v>216.960829023899</v>
      </c>
    </row>
    <row r="1033">
      <c r="A1033" s="1">
        <f>IFERROR(__xludf.DUMMYFUNCTION("""COMPUTED_VALUE"""),45329.66666666667)</f>
        <v>45329.66667</v>
      </c>
      <c r="B1033" s="2">
        <f>IFERROR(__xludf.DUMMYFUNCTION("""COMPUTED_VALUE"""),187.58)</f>
        <v>187.58</v>
      </c>
      <c r="C1033" s="3">
        <v>217.672011225642</v>
      </c>
    </row>
    <row r="1034">
      <c r="A1034" s="1">
        <f>IFERROR(__xludf.DUMMYFUNCTION("""COMPUTED_VALUE"""),45330.66666666667)</f>
        <v>45330.66667</v>
      </c>
      <c r="B1034" s="2">
        <f>IFERROR(__xludf.DUMMYFUNCTION("""COMPUTED_VALUE"""),189.56)</f>
        <v>189.56</v>
      </c>
      <c r="C1034" s="3">
        <v>217.167579668289</v>
      </c>
    </row>
    <row r="1035">
      <c r="A1035" s="1">
        <f>IFERROR(__xludf.DUMMYFUNCTION("""COMPUTED_VALUE"""),45331.66666666667)</f>
        <v>45331.66667</v>
      </c>
      <c r="B1035" s="2">
        <f>IFERROR(__xludf.DUMMYFUNCTION("""COMPUTED_VALUE"""),193.57)</f>
        <v>193.57</v>
      </c>
      <c r="C1035" s="3">
        <v>217.033123708988</v>
      </c>
    </row>
    <row r="1036">
      <c r="A1036" s="1">
        <f>IFERROR(__xludf.DUMMYFUNCTION("""COMPUTED_VALUE"""),45334.66666666667)</f>
        <v>45334.66667</v>
      </c>
      <c r="B1036" s="2">
        <f>IFERROR(__xludf.DUMMYFUNCTION("""COMPUTED_VALUE"""),188.13)</f>
        <v>188.13</v>
      </c>
      <c r="C1036" s="3">
        <v>219.381761477827</v>
      </c>
    </row>
    <row r="1037">
      <c r="A1037" s="1">
        <f>IFERROR(__xludf.DUMMYFUNCTION("""COMPUTED_VALUE"""),45335.66666666667)</f>
        <v>45335.66667</v>
      </c>
      <c r="B1037" s="2">
        <f>IFERROR(__xludf.DUMMYFUNCTION("""COMPUTED_VALUE"""),184.02)</f>
        <v>184.02</v>
      </c>
      <c r="C1037" s="3">
        <v>218.459380059015</v>
      </c>
    </row>
    <row r="1038">
      <c r="A1038" s="1">
        <f>IFERROR(__xludf.DUMMYFUNCTION("""COMPUTED_VALUE"""),45336.66666666667)</f>
        <v>45336.66667</v>
      </c>
      <c r="B1038" s="2">
        <f>IFERROR(__xludf.DUMMYFUNCTION("""COMPUTED_VALUE"""),188.71)</f>
        <v>188.71</v>
      </c>
      <c r="C1038" s="3">
        <v>218.386649574742</v>
      </c>
    </row>
    <row r="1039">
      <c r="A1039" s="1">
        <f>IFERROR(__xludf.DUMMYFUNCTION("""COMPUTED_VALUE"""),45337.66666666667)</f>
        <v>45337.66667</v>
      </c>
      <c r="B1039" s="2">
        <f>IFERROR(__xludf.DUMMYFUNCTION("""COMPUTED_VALUE"""),200.45)</f>
        <v>200.45</v>
      </c>
      <c r="C1039" s="3">
        <v>216.9447098666</v>
      </c>
    </row>
    <row r="1040">
      <c r="A1040" s="1">
        <f>IFERROR(__xludf.DUMMYFUNCTION("""COMPUTED_VALUE"""),45338.66666666667)</f>
        <v>45338.66667</v>
      </c>
      <c r="B1040" s="2">
        <f>IFERROR(__xludf.DUMMYFUNCTION("""COMPUTED_VALUE"""),199.95)</f>
        <v>199.95</v>
      </c>
      <c r="C1040" s="3">
        <v>215.738793601848</v>
      </c>
    </row>
    <row r="1041">
      <c r="A1041" s="1">
        <f>IFERROR(__xludf.DUMMYFUNCTION("""COMPUTED_VALUE"""),45342.66666666667)</f>
        <v>45342.66667</v>
      </c>
      <c r="B1041" s="2">
        <f>IFERROR(__xludf.DUMMYFUNCTION("""COMPUTED_VALUE"""),193.76)</f>
        <v>193.76</v>
      </c>
      <c r="C1041" s="3">
        <v>212.046748055889</v>
      </c>
    </row>
    <row r="1042">
      <c r="A1042" s="1">
        <f>IFERROR(__xludf.DUMMYFUNCTION("""COMPUTED_VALUE"""),45343.66666666667)</f>
        <v>45343.66667</v>
      </c>
      <c r="B1042" s="2">
        <f>IFERROR(__xludf.DUMMYFUNCTION("""COMPUTED_VALUE"""),194.77)</f>
        <v>194.77</v>
      </c>
      <c r="C1042" s="3">
        <v>210.632403679104</v>
      </c>
    </row>
    <row r="1043">
      <c r="A1043" s="1">
        <f>IFERROR(__xludf.DUMMYFUNCTION("""COMPUTED_VALUE"""),45344.66666666667)</f>
        <v>45344.66667</v>
      </c>
      <c r="B1043" s="2">
        <f>IFERROR(__xludf.DUMMYFUNCTION("""COMPUTED_VALUE"""),197.41)</f>
        <v>197.41</v>
      </c>
      <c r="C1043" s="3">
        <v>207.88603619443</v>
      </c>
    </row>
    <row r="1044">
      <c r="A1044" s="1">
        <f>IFERROR(__xludf.DUMMYFUNCTION("""COMPUTED_VALUE"""),45345.66666666667)</f>
        <v>45345.66667</v>
      </c>
      <c r="B1044" s="2">
        <f>IFERROR(__xludf.DUMMYFUNCTION("""COMPUTED_VALUE"""),191.97)</f>
        <v>191.97</v>
      </c>
      <c r="C1044" s="3">
        <v>205.443477772212</v>
      </c>
    </row>
    <row r="1045">
      <c r="A1045" s="1">
        <f>IFERROR(__xludf.DUMMYFUNCTION("""COMPUTED_VALUE"""),45348.66666666667)</f>
        <v>45348.66667</v>
      </c>
      <c r="B1045" s="2">
        <f>IFERROR(__xludf.DUMMYFUNCTION("""COMPUTED_VALUE"""),199.4)</f>
        <v>199.4</v>
      </c>
      <c r="C1045" s="3">
        <v>200.997748777764</v>
      </c>
    </row>
    <row r="1046">
      <c r="A1046" s="1">
        <f>IFERROR(__xludf.DUMMYFUNCTION("""COMPUTED_VALUE"""),45349.66666666667)</f>
        <v>45349.66667</v>
      </c>
      <c r="B1046" s="2">
        <f>IFERROR(__xludf.DUMMYFUNCTION("""COMPUTED_VALUE"""),199.73)</f>
        <v>199.73</v>
      </c>
      <c r="C1046" s="3">
        <v>198.028457842446</v>
      </c>
    </row>
    <row r="1047">
      <c r="A1047" s="1">
        <f>IFERROR(__xludf.DUMMYFUNCTION("""COMPUTED_VALUE"""),45350.66666666667)</f>
        <v>45350.66667</v>
      </c>
      <c r="B1047" s="2">
        <f>IFERROR(__xludf.DUMMYFUNCTION("""COMPUTED_VALUE"""),202.04)</f>
        <v>202.04</v>
      </c>
      <c r="C1047" s="3">
        <v>196.099930918273</v>
      </c>
    </row>
    <row r="1048">
      <c r="A1048" s="1">
        <f>IFERROR(__xludf.DUMMYFUNCTION("""COMPUTED_VALUE"""),45351.66666666667)</f>
        <v>45351.66667</v>
      </c>
      <c r="B1048" s="2">
        <f>IFERROR(__xludf.DUMMYFUNCTION("""COMPUTED_VALUE"""),201.88)</f>
        <v>201.88</v>
      </c>
      <c r="C1048" s="3">
        <v>193.036962123573</v>
      </c>
    </row>
    <row r="1049">
      <c r="A1049" s="1">
        <f>IFERROR(__xludf.DUMMYFUNCTION("""COMPUTED_VALUE"""),45352.66666666667)</f>
        <v>45352.66667</v>
      </c>
      <c r="B1049" s="2">
        <f>IFERROR(__xludf.DUMMYFUNCTION("""COMPUTED_VALUE"""),202.64)</f>
        <v>202.64</v>
      </c>
      <c r="C1049" s="3">
        <v>190.4831315026</v>
      </c>
    </row>
    <row r="1050">
      <c r="A1050" s="1">
        <f>IFERROR(__xludf.DUMMYFUNCTION("""COMPUTED_VALUE"""),45355.66666666667)</f>
        <v>45355.66667</v>
      </c>
      <c r="B1050" s="2">
        <f>IFERROR(__xludf.DUMMYFUNCTION("""COMPUTED_VALUE"""),188.14)</f>
        <v>188.14</v>
      </c>
      <c r="C1050" s="3">
        <v>186.941620586394</v>
      </c>
    </row>
    <row r="1051">
      <c r="A1051" s="1">
        <f>IFERROR(__xludf.DUMMYFUNCTION("""COMPUTED_VALUE"""),45356.66666666667)</f>
        <v>45356.66667</v>
      </c>
      <c r="B1051" s="2">
        <f>IFERROR(__xludf.DUMMYFUNCTION("""COMPUTED_VALUE"""),180.74)</f>
        <v>180.74</v>
      </c>
      <c r="C1051" s="3">
        <v>184.664992058878</v>
      </c>
    </row>
    <row r="1052">
      <c r="A1052" s="1">
        <f>IFERROR(__xludf.DUMMYFUNCTION("""COMPUTED_VALUE"""),45357.66666666667)</f>
        <v>45357.66667</v>
      </c>
      <c r="B1052" s="2">
        <f>IFERROR(__xludf.DUMMYFUNCTION("""COMPUTED_VALUE"""),176.54)</f>
        <v>176.54</v>
      </c>
      <c r="C1052" s="3">
        <v>183.603061930608</v>
      </c>
    </row>
    <row r="1053">
      <c r="A1053" s="1">
        <f>IFERROR(__xludf.DUMMYFUNCTION("""COMPUTED_VALUE"""),45358.66666666667)</f>
        <v>45358.66667</v>
      </c>
      <c r="B1053" s="2">
        <f>IFERROR(__xludf.DUMMYFUNCTION("""COMPUTED_VALUE"""),178.65)</f>
        <v>178.65</v>
      </c>
      <c r="C1053" s="3">
        <v>181.56176932992</v>
      </c>
    </row>
    <row r="1054">
      <c r="A1054" s="1">
        <f>IFERROR(__xludf.DUMMYFUNCTION("""COMPUTED_VALUE"""),45359.66666666667)</f>
        <v>45359.66667</v>
      </c>
      <c r="B1054" s="2">
        <f>IFERROR(__xludf.DUMMYFUNCTION("""COMPUTED_VALUE"""),175.34)</f>
        <v>175.34</v>
      </c>
      <c r="C1054" s="3">
        <v>180.162627337097</v>
      </c>
    </row>
    <row r="1055">
      <c r="A1055" s="1">
        <f>IFERROR(__xludf.DUMMYFUNCTION("""COMPUTED_VALUE"""),45362.66666666667)</f>
        <v>45362.66667</v>
      </c>
      <c r="B1055" s="2">
        <f>IFERROR(__xludf.DUMMYFUNCTION("""COMPUTED_VALUE"""),177.77)</f>
        <v>177.77</v>
      </c>
      <c r="C1055" s="3">
        <v>180.627197648998</v>
      </c>
    </row>
    <row r="1056">
      <c r="A1056" s="1">
        <f>IFERROR(__xludf.DUMMYFUNCTION("""COMPUTED_VALUE"""),45363.66666666667)</f>
        <v>45363.66667</v>
      </c>
      <c r="B1056" s="2">
        <f>IFERROR(__xludf.DUMMYFUNCTION("""COMPUTED_VALUE"""),177.54)</f>
        <v>177.54</v>
      </c>
      <c r="C1056" s="3">
        <v>179.774153057722</v>
      </c>
    </row>
    <row r="1057">
      <c r="A1057" s="1">
        <f>IFERROR(__xludf.DUMMYFUNCTION("""COMPUTED_VALUE"""),45364.66666666667)</f>
        <v>45364.66667</v>
      </c>
      <c r="B1057" s="2">
        <f>IFERROR(__xludf.DUMMYFUNCTION("""COMPUTED_VALUE"""),169.48)</f>
        <v>169.48</v>
      </c>
      <c r="C1057" s="3">
        <v>180.132604036663</v>
      </c>
    </row>
    <row r="1058">
      <c r="A1058" s="1">
        <f>IFERROR(__xludf.DUMMYFUNCTION("""COMPUTED_VALUE"""),45365.66666666667)</f>
        <v>45365.66667</v>
      </c>
      <c r="B1058" s="2">
        <f>IFERROR(__xludf.DUMMYFUNCTION("""COMPUTED_VALUE"""),162.5)</f>
        <v>162.5</v>
      </c>
      <c r="C1058" s="3">
        <v>179.480915671109</v>
      </c>
    </row>
    <row r="1059">
      <c r="A1059" s="1">
        <f>IFERROR(__xludf.DUMMYFUNCTION("""COMPUTED_VALUE"""),45366.66666666667)</f>
        <v>45366.66667</v>
      </c>
      <c r="B1059" s="2">
        <f>IFERROR(__xludf.DUMMYFUNCTION("""COMPUTED_VALUE"""),163.57)</f>
        <v>163.57</v>
      </c>
      <c r="C1059" s="3">
        <v>179.414500781561</v>
      </c>
    </row>
    <row r="1060">
      <c r="A1060" s="1">
        <f>IFERROR(__xludf.DUMMYFUNCTION("""COMPUTED_VALUE"""),45369.66666666667)</f>
        <v>45369.66667</v>
      </c>
      <c r="B1060" s="2">
        <f>IFERROR(__xludf.DUMMYFUNCTION("""COMPUTED_VALUE"""),173.8)</f>
        <v>173.8</v>
      </c>
      <c r="C1060" s="3">
        <v>183.309192602402</v>
      </c>
    </row>
    <row r="1061">
      <c r="A1061" s="1">
        <f>IFERROR(__xludf.DUMMYFUNCTION("""COMPUTED_VALUE"""),45370.66666666667)</f>
        <v>45370.66667</v>
      </c>
      <c r="B1061" s="2">
        <f>IFERROR(__xludf.DUMMYFUNCTION("""COMPUTED_VALUE"""),171.32)</f>
        <v>171.32</v>
      </c>
      <c r="C1061" s="3">
        <v>183.349293475</v>
      </c>
    </row>
    <row r="1062">
      <c r="A1062" s="1">
        <f>IFERROR(__xludf.DUMMYFUNCTION("""COMPUTED_VALUE"""),45371.66666666667)</f>
        <v>45371.66667</v>
      </c>
      <c r="B1062" s="2">
        <f>IFERROR(__xludf.DUMMYFUNCTION("""COMPUTED_VALUE"""),175.66)</f>
        <v>175.66</v>
      </c>
      <c r="C1062" s="3">
        <v>184.45393852655</v>
      </c>
    </row>
    <row r="1063">
      <c r="A1063" s="1">
        <f>IFERROR(__xludf.DUMMYFUNCTION("""COMPUTED_VALUE"""),45372.66666666667)</f>
        <v>45372.66667</v>
      </c>
      <c r="B1063" s="2">
        <f>IFERROR(__xludf.DUMMYFUNCTION("""COMPUTED_VALUE"""),172.82)</f>
        <v>172.82</v>
      </c>
      <c r="C1063" s="3">
        <v>184.394012155492</v>
      </c>
    </row>
    <row r="1064">
      <c r="A1064" s="1">
        <f>IFERROR(__xludf.DUMMYFUNCTION("""COMPUTED_VALUE"""),45373.66666666667)</f>
        <v>45373.66667</v>
      </c>
      <c r="B1064" s="2">
        <f>IFERROR(__xludf.DUMMYFUNCTION("""COMPUTED_VALUE"""),170.83)</f>
        <v>170.83</v>
      </c>
      <c r="C1064" s="3">
        <v>184.761304285415</v>
      </c>
    </row>
    <row r="1065">
      <c r="A1065" s="1">
        <f>IFERROR(__xludf.DUMMYFUNCTION("""COMPUTED_VALUE"""),45376.66666666667)</f>
        <v>45376.66667</v>
      </c>
      <c r="B1065" s="2">
        <f>IFERROR(__xludf.DUMMYFUNCTION("""COMPUTED_VALUE"""),172.63)</f>
        <v>172.63</v>
      </c>
      <c r="C1065" s="3">
        <v>189.028396237495</v>
      </c>
    </row>
    <row r="1066">
      <c r="A1066" s="1">
        <f>IFERROR(__xludf.DUMMYFUNCTION("""COMPUTED_VALUE"""),45377.66666666667)</f>
        <v>45377.66667</v>
      </c>
      <c r="B1066" s="2">
        <f>IFERROR(__xludf.DUMMYFUNCTION("""COMPUTED_VALUE"""),177.67)</f>
        <v>177.67</v>
      </c>
      <c r="C1066" s="3">
        <v>188.906620057306</v>
      </c>
    </row>
    <row r="1067">
      <c r="A1067" s="1">
        <f>IFERROR(__xludf.DUMMYFUNCTION("""COMPUTED_VALUE"""),45378.66666666667)</f>
        <v>45378.66667</v>
      </c>
      <c r="B1067" s="2">
        <f>IFERROR(__xludf.DUMMYFUNCTION("""COMPUTED_VALUE"""),179.83)</f>
        <v>179.83</v>
      </c>
      <c r="C1067" s="3">
        <v>189.72548400356</v>
      </c>
    </row>
    <row r="1068">
      <c r="A1068" s="1">
        <f>IFERROR(__xludf.DUMMYFUNCTION("""COMPUTED_VALUE"""),45379.66666666667)</f>
        <v>45379.66667</v>
      </c>
      <c r="B1068" s="2">
        <f>IFERROR(__xludf.DUMMYFUNCTION("""COMPUTED_VALUE"""),175.79)</f>
        <v>175.79</v>
      </c>
      <c r="C1068" s="3">
        <v>189.270810462331</v>
      </c>
    </row>
    <row r="1069">
      <c r="A1069" s="1">
        <f>IFERROR(__xludf.DUMMYFUNCTION("""COMPUTED_VALUE"""),45383.66666666667)</f>
        <v>45383.66667</v>
      </c>
      <c r="B1069" s="2">
        <f>IFERROR(__xludf.DUMMYFUNCTION("""COMPUTED_VALUE"""),175.22)</f>
        <v>175.22</v>
      </c>
      <c r="C1069" s="3">
        <v>191.580082315222</v>
      </c>
    </row>
    <row r="1070">
      <c r="A1070" s="1">
        <f>IFERROR(__xludf.DUMMYFUNCTION("""COMPUTED_VALUE"""),45384.66666666667)</f>
        <v>45384.66667</v>
      </c>
      <c r="B1070" s="2">
        <f>IFERROR(__xludf.DUMMYFUNCTION("""COMPUTED_VALUE"""),166.63)</f>
        <v>166.63</v>
      </c>
      <c r="C1070" s="3">
        <v>190.779839364554</v>
      </c>
    </row>
    <row r="1071">
      <c r="A1071" s="1">
        <f>IFERROR(__xludf.DUMMYFUNCTION("""COMPUTED_VALUE"""),45385.66666666667)</f>
        <v>45385.66667</v>
      </c>
      <c r="B1071" s="2">
        <f>IFERROR(__xludf.DUMMYFUNCTION("""COMPUTED_VALUE"""),168.38)</f>
        <v>168.38</v>
      </c>
      <c r="C1071" s="3">
        <v>190.915472694827</v>
      </c>
    </row>
    <row r="1072">
      <c r="A1072" s="1">
        <f>IFERROR(__xludf.DUMMYFUNCTION("""COMPUTED_VALUE"""),45386.66666666667)</f>
        <v>45386.66667</v>
      </c>
      <c r="B1072" s="2">
        <f>IFERROR(__xludf.DUMMYFUNCTION("""COMPUTED_VALUE"""),171.11)</f>
        <v>171.11</v>
      </c>
      <c r="C1072" s="3">
        <v>189.78768098071</v>
      </c>
    </row>
    <row r="1073">
      <c r="A1073" s="1">
        <f>IFERROR(__xludf.DUMMYFUNCTION("""COMPUTED_VALUE"""),45387.66666666667)</f>
        <v>45387.66667</v>
      </c>
      <c r="B1073" s="2">
        <f>IFERROR(__xludf.DUMMYFUNCTION("""COMPUTED_VALUE"""),164.9)</f>
        <v>164.9</v>
      </c>
      <c r="C1073" s="3">
        <v>189.017778680256</v>
      </c>
    </row>
    <row r="1074">
      <c r="A1074" s="1">
        <f>IFERROR(__xludf.DUMMYFUNCTION("""COMPUTED_VALUE"""),45390.66666666667)</f>
        <v>45390.66667</v>
      </c>
      <c r="B1074" s="2">
        <f>IFERROR(__xludf.DUMMYFUNCTION("""COMPUTED_VALUE"""),172.98)</f>
        <v>172.98</v>
      </c>
      <c r="C1074" s="3">
        <v>189.730791158811</v>
      </c>
    </row>
    <row r="1075">
      <c r="A1075" s="1">
        <f>IFERROR(__xludf.DUMMYFUNCTION("""COMPUTED_VALUE"""),45391.66666666667)</f>
        <v>45391.66667</v>
      </c>
      <c r="B1075" s="2">
        <f>IFERROR(__xludf.DUMMYFUNCTION("""COMPUTED_VALUE"""),176.88)</f>
        <v>176.88</v>
      </c>
      <c r="C1075" s="3">
        <v>188.455691063727</v>
      </c>
    </row>
    <row r="1076">
      <c r="A1076" s="1">
        <f>IFERROR(__xludf.DUMMYFUNCTION("""COMPUTED_VALUE"""),45392.66666666667)</f>
        <v>45392.66667</v>
      </c>
      <c r="B1076" s="2">
        <f>IFERROR(__xludf.DUMMYFUNCTION("""COMPUTED_VALUE"""),171.76)</f>
        <v>171.76</v>
      </c>
      <c r="C1076" s="3">
        <v>188.168188067188</v>
      </c>
    </row>
    <row r="1077">
      <c r="A1077" s="1">
        <f>IFERROR(__xludf.DUMMYFUNCTION("""COMPUTED_VALUE"""),45393.66666666667)</f>
        <v>45393.66667</v>
      </c>
      <c r="B1077" s="2">
        <f>IFERROR(__xludf.DUMMYFUNCTION("""COMPUTED_VALUE"""),174.6)</f>
        <v>174.6</v>
      </c>
      <c r="C1077" s="3">
        <v>186.667116225884</v>
      </c>
    </row>
    <row r="1078">
      <c r="A1078" s="1">
        <f>IFERROR(__xludf.DUMMYFUNCTION("""COMPUTED_VALUE"""),45394.66666666667)</f>
        <v>45394.66667</v>
      </c>
      <c r="B1078" s="2">
        <f>IFERROR(__xludf.DUMMYFUNCTION("""COMPUTED_VALUE"""),171.05)</f>
        <v>171.05</v>
      </c>
      <c r="C1078" s="3">
        <v>185.569681069366</v>
      </c>
    </row>
    <row r="1079">
      <c r="A1079" s="1">
        <f>IFERROR(__xludf.DUMMYFUNCTION("""COMPUTED_VALUE"""),45397.66666666667)</f>
        <v>45397.66667</v>
      </c>
      <c r="B1079" s="2">
        <f>IFERROR(__xludf.DUMMYFUNCTION("""COMPUTED_VALUE"""),161.48)</f>
        <v>161.48</v>
      </c>
      <c r="C1079" s="3">
        <v>185.506059091379</v>
      </c>
    </row>
    <row r="1080">
      <c r="A1080" s="1"/>
      <c r="C1080" s="3">
        <v>184.011339899548</v>
      </c>
    </row>
    <row r="1081">
      <c r="A1081" s="1"/>
      <c r="C1081" s="3">
        <v>183.507342667695</v>
      </c>
    </row>
    <row r="1082">
      <c r="A1082" s="1"/>
      <c r="C1082" s="3">
        <v>181.78285247569</v>
      </c>
    </row>
    <row r="1083">
      <c r="A1083" s="1"/>
      <c r="C1083" s="3">
        <v>180.445555084515</v>
      </c>
    </row>
    <row r="1084">
      <c r="A1084" s="1"/>
      <c r="C1084" s="3">
        <v>192.134155049996</v>
      </c>
    </row>
    <row r="1085">
      <c r="A1085" s="1"/>
      <c r="C1085" s="3">
        <v>191.173446147974</v>
      </c>
    </row>
    <row r="1086">
      <c r="A1086" s="1"/>
      <c r="C1086" s="3">
        <v>179.485050349766</v>
      </c>
    </row>
    <row r="1087">
      <c r="A1087" s="1"/>
      <c r="C1087" s="3">
        <v>177.61405649887</v>
      </c>
    </row>
    <row r="1088">
      <c r="A1088" s="1"/>
      <c r="C1088" s="3">
        <v>176.690987172607</v>
      </c>
    </row>
    <row r="1089">
      <c r="A1089" s="1"/>
      <c r="C1089" s="3">
        <v>174.505511885858</v>
      </c>
    </row>
    <row r="1090">
      <c r="A1090" s="1"/>
      <c r="C1090" s="3">
        <v>172.668562466345</v>
      </c>
    </row>
    <row r="1091">
      <c r="A1091" s="1"/>
      <c r="C1091" s="3">
        <v>183.824426172004</v>
      </c>
    </row>
    <row r="1092">
      <c r="A1092" s="1"/>
      <c r="C1092" s="3">
        <v>182.305710384592</v>
      </c>
    </row>
    <row r="1093">
      <c r="A1093" s="1"/>
      <c r="C1093" s="3">
        <v>170.043898299381</v>
      </c>
    </row>
    <row r="1094">
      <c r="A1094" s="1"/>
      <c r="C1094" s="3">
        <v>167.595732348106</v>
      </c>
    </row>
    <row r="1095">
      <c r="A1095" s="1"/>
      <c r="C1095" s="3">
        <v>166.10486165305</v>
      </c>
    </row>
    <row r="1096">
      <c r="A1096" s="1"/>
      <c r="C1096" s="3">
        <v>163.375181461047</v>
      </c>
    </row>
    <row r="1097">
      <c r="A1097" s="1"/>
      <c r="C1097" s="3">
        <v>161.032531856014</v>
      </c>
    </row>
    <row r="1098">
      <c r="A1098" s="1"/>
      <c r="C1098" s="3">
        <v>171.736344108523</v>
      </c>
    </row>
    <row r="1099">
      <c r="A1099" s="1"/>
      <c r="C1099" s="3">
        <v>169.834142215158</v>
      </c>
    </row>
    <row r="1100">
      <c r="A1100" s="1"/>
      <c r="C1100" s="3">
        <v>157.271633275706</v>
      </c>
    </row>
    <row r="1101">
      <c r="A1101" s="1"/>
      <c r="C1101" s="3">
        <v>154.618637752769</v>
      </c>
    </row>
    <row r="1102">
      <c r="A1102" s="1"/>
      <c r="C1102" s="3">
        <v>153.030309865782</v>
      </c>
    </row>
    <row r="1103">
      <c r="A1103" s="1"/>
      <c r="C1103" s="3">
        <v>150.320089247635</v>
      </c>
    </row>
    <row r="1104">
      <c r="A1104" s="1"/>
      <c r="C1104" s="3">
        <v>148.121063173416</v>
      </c>
    </row>
    <row r="1105">
      <c r="A1105" s="1"/>
      <c r="C1105" s="3">
        <v>159.097338202246</v>
      </c>
    </row>
    <row r="1106">
      <c r="A1106" s="1"/>
      <c r="C1106" s="3">
        <v>157.598337428033</v>
      </c>
    </row>
    <row r="1107">
      <c r="A1107" s="1"/>
      <c r="C1107" s="3">
        <v>145.568763533959</v>
      </c>
    </row>
    <row r="1108">
      <c r="A1108" s="1"/>
      <c r="C1108" s="3">
        <v>143.574482956686</v>
      </c>
    </row>
    <row r="1109">
      <c r="A1109" s="1"/>
      <c r="C1109" s="3">
        <v>142.763783260647</v>
      </c>
    </row>
    <row r="1110">
      <c r="A1110" s="1"/>
      <c r="C1110" s="4"/>
    </row>
    <row r="1111">
      <c r="A1111" s="1"/>
      <c r="C1111" s="4"/>
    </row>
    <row r="1112">
      <c r="A1112" s="1"/>
      <c r="C1112" s="4"/>
    </row>
    <row r="1113">
      <c r="A1113" s="1"/>
      <c r="C1113" s="4"/>
    </row>
    <row r="1114">
      <c r="A1114" s="1"/>
      <c r="C1114" s="4"/>
    </row>
    <row r="1115">
      <c r="A1115" s="1"/>
      <c r="C1115" s="4"/>
    </row>
    <row r="1116">
      <c r="A1116" s="1"/>
      <c r="C1116" s="4"/>
    </row>
    <row r="1117">
      <c r="A1117" s="1"/>
      <c r="C1117" s="4"/>
    </row>
    <row r="1118">
      <c r="A1118" s="1"/>
      <c r="C1118" s="4"/>
    </row>
    <row r="1119">
      <c r="A1119" s="1"/>
      <c r="C1119" s="4"/>
    </row>
    <row r="1120">
      <c r="A1120" s="1"/>
      <c r="C1120" s="4"/>
    </row>
    <row r="1121">
      <c r="A1121" s="1"/>
      <c r="C1121" s="4"/>
    </row>
    <row r="1122">
      <c r="A1122" s="1"/>
      <c r="C1122" s="4"/>
    </row>
    <row r="1123">
      <c r="A1123" s="1"/>
      <c r="C1123" s="4"/>
    </row>
    <row r="1124">
      <c r="A1124" s="1"/>
      <c r="C1124" s="4"/>
    </row>
    <row r="1125">
      <c r="A1125" s="1"/>
      <c r="C1125" s="4"/>
    </row>
    <row r="1126">
      <c r="A1126" s="1"/>
      <c r="C1126" s="4"/>
    </row>
    <row r="1127">
      <c r="A1127" s="1"/>
      <c r="C1127" s="4"/>
    </row>
    <row r="1128">
      <c r="A1128" s="1"/>
      <c r="C1128" s="4"/>
    </row>
    <row r="1129">
      <c r="A1129" s="1"/>
      <c r="C1129" s="4"/>
    </row>
    <row r="1130">
      <c r="A1130" s="1"/>
      <c r="C1130" s="4"/>
    </row>
    <row r="1131">
      <c r="A1131" s="1"/>
      <c r="C1131" s="4"/>
    </row>
    <row r="1132">
      <c r="A1132" s="1"/>
      <c r="C1132" s="4"/>
    </row>
    <row r="1133">
      <c r="A1133" s="1"/>
      <c r="C1133" s="4"/>
    </row>
    <row r="1134">
      <c r="A1134" s="1"/>
      <c r="C1134" s="4"/>
    </row>
    <row r="1135">
      <c r="A1135" s="1"/>
      <c r="C1135" s="4"/>
    </row>
    <row r="1136">
      <c r="A1136" s="1"/>
      <c r="C1136" s="4"/>
    </row>
    <row r="1137">
      <c r="A1137" s="1"/>
      <c r="C1137" s="4"/>
    </row>
    <row r="1138">
      <c r="A1138" s="1"/>
      <c r="C1138" s="4"/>
    </row>
    <row r="1139">
      <c r="A1139" s="1"/>
      <c r="C1139" s="4"/>
    </row>
    <row r="1140">
      <c r="A1140" s="1"/>
      <c r="C1140" s="4"/>
    </row>
    <row r="1141">
      <c r="A1141" s="1"/>
      <c r="C1141" s="4"/>
    </row>
    <row r="1142">
      <c r="A1142" s="1"/>
      <c r="C1142" s="4"/>
    </row>
    <row r="1143">
      <c r="A1143" s="1"/>
      <c r="C1143" s="4"/>
    </row>
    <row r="1144">
      <c r="A1144" s="1"/>
      <c r="C1144" s="4"/>
    </row>
    <row r="1145">
      <c r="A1145" s="1"/>
      <c r="C1145" s="4"/>
    </row>
    <row r="1146">
      <c r="A1146" s="1"/>
      <c r="C1146" s="4"/>
    </row>
    <row r="1147">
      <c r="A1147" s="1"/>
      <c r="C1147" s="4"/>
    </row>
    <row r="1148">
      <c r="A1148" s="1"/>
      <c r="C1148" s="4"/>
    </row>
    <row r="1149">
      <c r="A1149" s="1"/>
      <c r="C1149" s="4"/>
    </row>
    <row r="1150">
      <c r="A1150" s="1"/>
      <c r="C1150" s="4"/>
    </row>
    <row r="1151">
      <c r="A1151" s="1"/>
      <c r="C1151" s="4"/>
    </row>
    <row r="1152">
      <c r="A1152" s="1"/>
      <c r="C1152" s="4"/>
    </row>
    <row r="1153">
      <c r="A1153" s="1"/>
      <c r="C1153" s="4"/>
    </row>
    <row r="1154">
      <c r="A1154" s="1"/>
      <c r="C1154" s="4"/>
    </row>
    <row r="1155">
      <c r="A1155" s="1"/>
      <c r="C1155" s="4"/>
    </row>
    <row r="1156">
      <c r="A1156" s="1"/>
      <c r="C1156" s="4"/>
    </row>
    <row r="1157">
      <c r="A1157" s="1"/>
      <c r="C1157" s="4"/>
    </row>
    <row r="1158">
      <c r="A1158" s="1"/>
      <c r="C1158" s="4"/>
    </row>
    <row r="1159">
      <c r="A1159" s="1"/>
      <c r="C1159" s="4"/>
    </row>
    <row r="1160">
      <c r="A1160" s="1"/>
      <c r="C1160" s="4"/>
    </row>
    <row r="1161">
      <c r="A1161" s="1"/>
      <c r="C1161" s="4"/>
    </row>
    <row r="1162">
      <c r="A1162" s="1"/>
      <c r="C1162" s="4"/>
    </row>
    <row r="1163">
      <c r="A1163" s="1"/>
      <c r="C1163" s="4"/>
    </row>
    <row r="1164">
      <c r="A1164" s="1"/>
      <c r="C1164" s="4"/>
    </row>
    <row r="1165">
      <c r="A1165" s="1"/>
      <c r="C1165" s="4"/>
    </row>
    <row r="1166">
      <c r="A1166" s="1"/>
      <c r="C1166" s="4"/>
    </row>
    <row r="1167">
      <c r="A1167" s="1"/>
      <c r="C1167" s="4"/>
    </row>
    <row r="1168">
      <c r="A1168" s="1"/>
      <c r="C1168" s="4"/>
    </row>
    <row r="1169">
      <c r="A1169" s="1"/>
      <c r="C1169" s="4"/>
    </row>
    <row r="1170">
      <c r="A1170" s="1"/>
      <c r="C1170" s="4"/>
    </row>
    <row r="1171">
      <c r="A1171" s="1"/>
      <c r="C1171" s="4"/>
    </row>
    <row r="1172">
      <c r="A1172" s="1"/>
      <c r="C1172" s="4"/>
    </row>
    <row r="1173">
      <c r="A1173" s="1"/>
      <c r="C1173" s="4"/>
    </row>
    <row r="1174">
      <c r="A1174" s="1"/>
      <c r="C1174" s="4"/>
    </row>
    <row r="1175">
      <c r="A1175" s="1"/>
      <c r="C1175" s="4"/>
    </row>
    <row r="1176">
      <c r="A1176" s="1"/>
      <c r="C1176" s="4"/>
    </row>
    <row r="1177">
      <c r="A1177" s="1"/>
      <c r="C1177" s="4"/>
    </row>
    <row r="1178">
      <c r="A1178" s="1"/>
      <c r="C1178" s="4"/>
    </row>
    <row r="1179">
      <c r="A1179" s="1"/>
      <c r="C1179" s="4"/>
    </row>
    <row r="1180">
      <c r="A1180" s="1"/>
      <c r="C1180" s="4"/>
    </row>
    <row r="1181">
      <c r="A1181" s="1"/>
      <c r="C1181" s="4"/>
    </row>
    <row r="1182">
      <c r="A1182" s="1"/>
      <c r="C1182" s="4"/>
    </row>
    <row r="1183">
      <c r="A1183" s="1"/>
      <c r="C1183" s="4"/>
    </row>
    <row r="1184">
      <c r="A1184" s="1"/>
      <c r="C1184" s="4"/>
    </row>
    <row r="1185">
      <c r="A1185" s="1"/>
      <c r="C1185" s="4"/>
    </row>
    <row r="1186">
      <c r="A1186" s="1"/>
      <c r="C1186" s="4"/>
    </row>
    <row r="1187">
      <c r="A1187" s="1"/>
      <c r="C1187" s="4"/>
    </row>
    <row r="1188">
      <c r="A1188" s="1"/>
      <c r="C1188" s="4"/>
    </row>
    <row r="1189">
      <c r="A1189" s="1"/>
      <c r="C1189" s="4"/>
    </row>
    <row r="1190">
      <c r="A1190" s="1"/>
      <c r="C1190" s="4"/>
    </row>
    <row r="1191">
      <c r="A1191" s="1"/>
      <c r="C1191" s="4"/>
    </row>
    <row r="1192">
      <c r="A1192" s="1"/>
      <c r="C1192" s="4"/>
    </row>
    <row r="1193">
      <c r="A1193" s="1"/>
      <c r="C1193" s="4"/>
    </row>
    <row r="1194">
      <c r="A1194" s="1"/>
      <c r="C1194" s="4"/>
    </row>
    <row r="1195">
      <c r="A1195" s="1"/>
      <c r="C1195" s="4"/>
    </row>
    <row r="1196">
      <c r="A1196" s="1"/>
      <c r="C1196" s="4"/>
    </row>
    <row r="1197">
      <c r="A1197" s="1"/>
      <c r="C1197" s="4"/>
    </row>
    <row r="1198">
      <c r="A1198" s="1"/>
      <c r="C1198" s="4"/>
    </row>
    <row r="1199">
      <c r="A1199" s="1"/>
      <c r="C1199" s="4"/>
    </row>
    <row r="1200">
      <c r="A1200" s="1"/>
      <c r="C1200" s="4"/>
    </row>
    <row r="1201">
      <c r="A1201" s="1"/>
      <c r="C1201" s="4"/>
    </row>
    <row r="1202">
      <c r="A1202" s="1"/>
      <c r="C1202" s="4"/>
    </row>
    <row r="1203">
      <c r="A1203" s="1"/>
      <c r="C1203" s="4"/>
    </row>
    <row r="1204">
      <c r="A1204" s="1"/>
      <c r="C1204" s="4"/>
    </row>
    <row r="1205">
      <c r="A1205" s="1"/>
      <c r="C1205" s="4"/>
    </row>
    <row r="1206">
      <c r="A1206" s="1"/>
      <c r="C1206" s="4"/>
    </row>
    <row r="1207">
      <c r="A1207" s="1"/>
      <c r="C1207" s="4"/>
    </row>
    <row r="1208">
      <c r="A1208" s="1"/>
      <c r="C1208" s="4"/>
    </row>
    <row r="1209">
      <c r="A1209" s="1"/>
      <c r="C1209" s="4"/>
    </row>
    <row r="1210">
      <c r="A1210" s="1"/>
      <c r="C1210" s="4"/>
    </row>
    <row r="1211">
      <c r="A1211" s="1"/>
      <c r="C1211" s="4"/>
    </row>
    <row r="1212">
      <c r="A1212" s="1"/>
      <c r="C1212" s="4"/>
    </row>
    <row r="1213">
      <c r="A1213" s="1"/>
      <c r="C1213" s="4"/>
    </row>
    <row r="1214">
      <c r="A1214" s="1"/>
      <c r="C1214" s="4"/>
    </row>
    <row r="1215">
      <c r="A1215" s="1"/>
      <c r="C1215" s="4"/>
    </row>
    <row r="1216">
      <c r="A1216" s="1"/>
      <c r="C1216" s="4"/>
    </row>
    <row r="1217">
      <c r="A1217" s="1"/>
      <c r="C1217" s="4"/>
    </row>
    <row r="1218">
      <c r="A1218" s="1"/>
      <c r="C1218" s="4"/>
    </row>
    <row r="1219">
      <c r="A1219" s="1"/>
      <c r="C1219" s="4"/>
    </row>
    <row r="1220">
      <c r="A1220" s="1"/>
      <c r="C1220" s="4"/>
    </row>
    <row r="1221">
      <c r="A1221" s="1"/>
      <c r="C1221" s="4"/>
    </row>
    <row r="1222">
      <c r="A1222" s="1"/>
      <c r="C1222" s="4"/>
    </row>
    <row r="1223">
      <c r="A1223" s="1"/>
      <c r="C1223" s="4"/>
    </row>
    <row r="1224">
      <c r="A1224" s="1"/>
      <c r="C1224" s="4"/>
    </row>
    <row r="1225">
      <c r="A1225" s="1"/>
      <c r="C1225" s="4"/>
    </row>
    <row r="1226">
      <c r="A1226" s="1"/>
      <c r="C1226" s="4"/>
    </row>
    <row r="1227">
      <c r="A1227" s="1"/>
      <c r="C1227" s="4"/>
    </row>
    <row r="1228">
      <c r="A1228" s="1"/>
      <c r="C1228" s="4"/>
    </row>
    <row r="1229">
      <c r="A1229" s="1"/>
      <c r="C1229" s="4"/>
    </row>
    <row r="1230">
      <c r="A1230" s="1"/>
      <c r="C1230" s="4"/>
    </row>
    <row r="1231">
      <c r="A1231" s="1"/>
      <c r="C1231" s="4"/>
    </row>
    <row r="1232">
      <c r="A1232" s="1"/>
      <c r="C1232" s="4"/>
    </row>
    <row r="1233">
      <c r="A1233" s="1"/>
      <c r="C1233" s="4"/>
    </row>
    <row r="1234">
      <c r="A1234" s="1"/>
      <c r="C1234" s="4"/>
    </row>
    <row r="1235">
      <c r="A1235" s="1"/>
      <c r="C1235" s="4"/>
    </row>
    <row r="1236">
      <c r="A1236" s="1"/>
      <c r="C1236" s="4"/>
    </row>
    <row r="1237">
      <c r="A1237" s="1"/>
      <c r="C1237" s="4"/>
    </row>
    <row r="1238">
      <c r="A1238" s="1"/>
      <c r="C1238" s="4"/>
    </row>
    <row r="1239">
      <c r="A1239" s="1"/>
      <c r="C1239" s="4"/>
    </row>
    <row r="1240">
      <c r="A1240" s="1"/>
      <c r="C1240" s="4"/>
    </row>
    <row r="1241">
      <c r="A1241" s="1"/>
      <c r="C1241" s="4"/>
    </row>
    <row r="1242">
      <c r="A1242" s="1"/>
      <c r="C1242" s="4"/>
    </row>
    <row r="1243">
      <c r="A1243" s="1"/>
      <c r="C1243" s="4"/>
    </row>
    <row r="1244">
      <c r="A1244" s="1"/>
      <c r="C1244" s="4"/>
    </row>
    <row r="1245">
      <c r="A1245" s="1"/>
      <c r="C1245" s="4"/>
    </row>
    <row r="1246">
      <c r="A1246" s="1"/>
      <c r="C1246" s="4"/>
    </row>
    <row r="1247">
      <c r="A1247" s="1"/>
      <c r="C1247" s="4"/>
    </row>
    <row r="1248">
      <c r="A1248" s="1"/>
      <c r="C1248" s="4"/>
    </row>
    <row r="1249">
      <c r="A1249" s="1"/>
      <c r="C1249" s="4"/>
    </row>
    <row r="1250">
      <c r="A1250" s="1"/>
      <c r="C1250" s="4"/>
    </row>
    <row r="1251">
      <c r="A1251" s="1"/>
      <c r="C1251" s="4"/>
    </row>
    <row r="1252">
      <c r="A1252" s="1"/>
      <c r="C1252" s="4"/>
    </row>
    <row r="1253">
      <c r="A1253" s="1"/>
      <c r="C1253" s="4"/>
    </row>
    <row r="1254">
      <c r="A1254" s="1"/>
      <c r="C1254" s="4"/>
    </row>
    <row r="1255">
      <c r="A1255" s="1"/>
      <c r="C1255" s="4"/>
    </row>
    <row r="1256">
      <c r="A1256" s="1"/>
      <c r="C1256" s="4"/>
    </row>
    <row r="1257">
      <c r="A1257" s="1"/>
      <c r="C1257" s="4"/>
    </row>
    <row r="1258">
      <c r="A1258" s="1"/>
      <c r="C1258" s="4"/>
    </row>
    <row r="1259">
      <c r="A1259" s="1"/>
      <c r="C1259" s="4"/>
    </row>
    <row r="1260">
      <c r="A1260" s="1"/>
      <c r="C1260" s="4"/>
    </row>
    <row r="1261">
      <c r="A1261" s="1"/>
      <c r="C1261" s="4"/>
    </row>
    <row r="1262">
      <c r="A1262" s="1"/>
      <c r="C1262" s="4"/>
    </row>
    <row r="1263">
      <c r="A1263" s="1"/>
      <c r="C1263" s="4"/>
    </row>
    <row r="1264">
      <c r="A1264" s="1"/>
      <c r="C1264" s="4"/>
    </row>
    <row r="1265">
      <c r="A1265" s="1"/>
      <c r="C1265" s="4"/>
    </row>
    <row r="1266">
      <c r="A1266" s="1"/>
      <c r="C1266" s="4"/>
    </row>
    <row r="1267">
      <c r="A1267" s="1"/>
      <c r="C1267" s="4"/>
    </row>
    <row r="1268">
      <c r="A1268" s="1"/>
      <c r="C1268" s="4"/>
    </row>
    <row r="1269">
      <c r="A1269" s="1"/>
      <c r="C1269" s="4"/>
    </row>
    <row r="1270">
      <c r="A1270" s="1"/>
      <c r="C1270" s="4"/>
    </row>
    <row r="1271">
      <c r="A1271" s="1"/>
      <c r="C1271" s="4"/>
    </row>
    <row r="1272">
      <c r="A1272" s="1"/>
      <c r="C1272" s="4"/>
    </row>
    <row r="1273">
      <c r="A1273" s="1"/>
      <c r="C1273" s="4"/>
    </row>
    <row r="1274">
      <c r="A1274" s="1"/>
      <c r="C1274" s="4"/>
    </row>
    <row r="1275">
      <c r="A1275" s="1"/>
      <c r="C1275" s="4"/>
    </row>
    <row r="1276">
      <c r="A1276" s="1"/>
      <c r="C1276" s="4"/>
    </row>
    <row r="1277">
      <c r="A1277" s="1"/>
      <c r="C1277" s="4"/>
    </row>
    <row r="1278">
      <c r="A1278" s="1"/>
      <c r="C1278" s="4"/>
    </row>
    <row r="1279">
      <c r="A1279" s="1"/>
      <c r="C1279" s="4"/>
    </row>
    <row r="1280">
      <c r="A1280" s="1"/>
      <c r="C1280" s="4"/>
    </row>
    <row r="1281">
      <c r="A1281" s="1"/>
      <c r="C1281" s="4"/>
    </row>
    <row r="1282">
      <c r="A1282" s="1"/>
      <c r="C1282" s="4"/>
    </row>
    <row r="1283">
      <c r="A1283" s="1"/>
      <c r="C1283" s="4"/>
    </row>
    <row r="1284">
      <c r="A1284" s="1"/>
      <c r="C1284" s="4"/>
    </row>
    <row r="1285">
      <c r="A1285" s="1"/>
      <c r="C1285" s="4"/>
    </row>
    <row r="1286">
      <c r="A1286" s="1"/>
      <c r="C1286" s="4"/>
    </row>
    <row r="1287">
      <c r="A1287" s="1"/>
      <c r="C1287" s="4"/>
    </row>
    <row r="1288">
      <c r="A1288" s="1"/>
      <c r="C1288" s="4"/>
    </row>
    <row r="1289">
      <c r="A1289" s="1"/>
      <c r="C1289" s="4"/>
    </row>
    <row r="1290">
      <c r="A1290" s="1"/>
      <c r="C1290" s="4"/>
    </row>
    <row r="1291">
      <c r="A1291" s="1"/>
      <c r="C1291" s="4"/>
    </row>
    <row r="1292">
      <c r="A1292" s="1"/>
      <c r="C1292" s="4"/>
    </row>
    <row r="1293">
      <c r="A1293" s="1"/>
      <c r="C1293" s="4"/>
    </row>
    <row r="1294">
      <c r="A1294" s="1"/>
      <c r="C1294" s="4"/>
    </row>
    <row r="1295">
      <c r="A1295" s="1"/>
      <c r="C1295" s="4"/>
    </row>
    <row r="1296">
      <c r="A1296" s="1"/>
      <c r="C1296" s="4"/>
    </row>
    <row r="1297">
      <c r="A1297" s="1"/>
      <c r="C1297" s="4"/>
    </row>
    <row r="1298">
      <c r="A1298" s="1"/>
      <c r="C1298" s="4"/>
    </row>
    <row r="1299">
      <c r="A1299" s="1"/>
      <c r="C1299" s="4"/>
    </row>
    <row r="1300">
      <c r="A1300" s="1"/>
      <c r="C1300" s="4"/>
    </row>
    <row r="1301">
      <c r="A1301" s="1"/>
      <c r="C1301" s="4"/>
    </row>
    <row r="1302">
      <c r="A1302" s="1"/>
      <c r="C1302" s="4"/>
    </row>
    <row r="1303">
      <c r="A1303" s="1"/>
      <c r="C1303" s="4"/>
    </row>
    <row r="1304">
      <c r="A1304" s="1"/>
      <c r="C1304" s="4"/>
    </row>
    <row r="1305">
      <c r="A1305" s="1"/>
      <c r="C1305" s="4"/>
    </row>
    <row r="1306">
      <c r="A1306" s="1"/>
      <c r="C1306" s="4"/>
    </row>
    <row r="1307">
      <c r="A1307" s="1"/>
      <c r="C1307" s="4"/>
    </row>
    <row r="1308">
      <c r="A1308" s="1"/>
      <c r="C1308" s="4"/>
    </row>
    <row r="1309">
      <c r="A1309" s="1"/>
      <c r="C1309" s="4"/>
    </row>
    <row r="1310">
      <c r="A1310" s="1"/>
      <c r="C1310" s="4"/>
    </row>
    <row r="1311">
      <c r="A1311" s="1"/>
      <c r="C1311" s="4"/>
    </row>
    <row r="1312">
      <c r="A1312" s="1"/>
      <c r="C1312" s="4"/>
    </row>
    <row r="1313">
      <c r="A1313" s="1"/>
      <c r="C1313" s="4"/>
    </row>
    <row r="1314">
      <c r="A1314" s="1"/>
      <c r="C1314" s="4"/>
    </row>
    <row r="1315">
      <c r="A1315" s="1"/>
      <c r="C1315" s="4"/>
    </row>
    <row r="1316">
      <c r="A1316" s="1"/>
      <c r="C1316" s="4"/>
    </row>
    <row r="1317">
      <c r="A1317" s="1"/>
      <c r="C1317" s="4"/>
    </row>
    <row r="1318">
      <c r="A1318" s="1"/>
      <c r="C1318" s="4"/>
    </row>
    <row r="1319">
      <c r="A1319" s="1"/>
      <c r="C1319" s="4"/>
    </row>
    <row r="1320">
      <c r="A1320" s="1"/>
      <c r="C1320" s="4"/>
    </row>
    <row r="1321">
      <c r="A1321" s="1"/>
      <c r="C1321" s="4"/>
    </row>
    <row r="1322">
      <c r="A1322" s="1"/>
      <c r="C1322" s="4"/>
    </row>
    <row r="1323">
      <c r="A1323" s="1"/>
      <c r="C1323" s="4"/>
    </row>
    <row r="1324">
      <c r="A1324" s="1"/>
      <c r="C1324" s="4"/>
    </row>
    <row r="1325">
      <c r="A1325" s="1"/>
      <c r="C1325" s="4"/>
    </row>
    <row r="1326">
      <c r="A1326" s="1"/>
      <c r="C1326" s="4"/>
    </row>
    <row r="1327">
      <c r="A1327" s="1"/>
      <c r="C1327" s="4"/>
    </row>
    <row r="1328">
      <c r="A1328" s="1"/>
      <c r="C1328" s="4"/>
    </row>
    <row r="1329">
      <c r="A1329" s="1"/>
      <c r="C1329" s="4"/>
    </row>
    <row r="1330">
      <c r="A1330" s="1"/>
      <c r="C1330" s="4"/>
    </row>
    <row r="1331">
      <c r="A1331" s="1"/>
      <c r="C1331" s="4"/>
    </row>
    <row r="1332">
      <c r="A1332" s="1"/>
      <c r="C1332" s="4"/>
    </row>
    <row r="1333">
      <c r="A1333" s="1"/>
      <c r="C1333" s="4"/>
    </row>
    <row r="1334">
      <c r="A1334" s="1"/>
      <c r="C1334" s="4"/>
    </row>
    <row r="1335">
      <c r="A1335" s="1"/>
      <c r="C1335" s="4"/>
    </row>
    <row r="1336">
      <c r="A1336" s="1"/>
      <c r="C1336" s="4"/>
    </row>
    <row r="1337">
      <c r="A1337" s="1"/>
      <c r="C1337" s="4"/>
    </row>
    <row r="1338">
      <c r="A1338" s="1"/>
      <c r="C1338" s="4"/>
    </row>
    <row r="1339">
      <c r="A1339" s="1"/>
      <c r="C1339" s="4"/>
    </row>
    <row r="1340">
      <c r="A1340" s="1"/>
      <c r="C1340" s="4"/>
    </row>
    <row r="1341">
      <c r="A1341" s="1"/>
      <c r="C1341" s="4"/>
    </row>
    <row r="1342">
      <c r="A1342" s="1"/>
      <c r="C1342" s="4"/>
    </row>
    <row r="1343">
      <c r="A1343" s="1"/>
      <c r="C1343" s="4"/>
    </row>
    <row r="1344">
      <c r="A1344" s="1"/>
      <c r="C1344" s="4"/>
    </row>
    <row r="1345">
      <c r="A1345" s="1"/>
      <c r="C1345" s="4"/>
    </row>
    <row r="1346">
      <c r="A1346" s="1"/>
      <c r="C1346" s="4"/>
    </row>
    <row r="1347">
      <c r="A1347" s="1"/>
      <c r="C1347" s="4"/>
    </row>
    <row r="1348">
      <c r="A1348" s="1"/>
      <c r="C1348" s="4"/>
    </row>
    <row r="1349">
      <c r="A1349" s="1"/>
      <c r="C1349" s="4"/>
    </row>
    <row r="1350">
      <c r="A1350" s="1"/>
      <c r="C1350" s="4"/>
    </row>
    <row r="1351">
      <c r="A1351" s="1"/>
      <c r="C1351" s="4"/>
    </row>
    <row r="1352">
      <c r="A1352" s="1"/>
      <c r="C1352" s="4"/>
    </row>
    <row r="1353">
      <c r="A1353" s="1"/>
      <c r="C1353" s="4"/>
    </row>
    <row r="1354">
      <c r="A1354" s="1"/>
      <c r="C1354" s="4"/>
    </row>
    <row r="1355">
      <c r="A1355" s="1"/>
      <c r="C1355" s="4"/>
    </row>
    <row r="1356">
      <c r="A1356" s="1"/>
      <c r="C1356" s="4"/>
    </row>
    <row r="1357">
      <c r="A1357" s="1"/>
      <c r="C1357" s="4"/>
    </row>
    <row r="1358">
      <c r="A1358" s="1"/>
      <c r="C1358" s="4"/>
    </row>
    <row r="1359">
      <c r="A1359" s="1"/>
      <c r="C1359" s="4"/>
    </row>
    <row r="1360">
      <c r="A1360" s="1"/>
      <c r="C1360" s="4"/>
    </row>
    <row r="1361">
      <c r="A1361" s="1"/>
      <c r="C1361" s="4"/>
    </row>
    <row r="1362">
      <c r="A1362" s="1"/>
      <c r="C1362" s="4"/>
    </row>
    <row r="1363">
      <c r="A1363" s="1"/>
      <c r="C1363" s="4"/>
    </row>
    <row r="1364">
      <c r="A1364" s="1"/>
      <c r="C1364" s="4"/>
    </row>
    <row r="1365">
      <c r="A1365" s="1"/>
      <c r="C1365" s="4"/>
    </row>
    <row r="1366">
      <c r="A1366" s="1"/>
      <c r="C1366" s="4"/>
    </row>
    <row r="1367">
      <c r="A1367" s="1"/>
      <c r="C1367" s="4"/>
    </row>
    <row r="1368">
      <c r="A1368" s="1"/>
      <c r="C1368" s="4"/>
    </row>
    <row r="1369">
      <c r="A1369" s="1"/>
      <c r="C1369" s="4"/>
    </row>
    <row r="1370">
      <c r="A1370" s="1"/>
      <c r="C1370" s="4"/>
    </row>
    <row r="1371">
      <c r="A1371" s="1"/>
      <c r="C1371" s="4"/>
    </row>
    <row r="1372">
      <c r="A1372" s="1"/>
      <c r="C1372" s="4"/>
    </row>
    <row r="1373">
      <c r="A1373" s="1"/>
      <c r="C1373" s="4"/>
    </row>
    <row r="1374">
      <c r="A1374" s="1"/>
      <c r="C1374" s="4"/>
    </row>
    <row r="1375">
      <c r="A1375" s="1"/>
      <c r="C1375" s="4"/>
    </row>
    <row r="1376">
      <c r="A1376" s="1"/>
      <c r="C1376" s="4"/>
    </row>
    <row r="1377">
      <c r="A1377" s="1"/>
      <c r="C1377" s="4"/>
    </row>
    <row r="1378">
      <c r="A1378" s="1"/>
      <c r="C1378" s="4"/>
    </row>
    <row r="1379">
      <c r="A1379" s="1"/>
      <c r="C1379" s="4"/>
    </row>
    <row r="1380">
      <c r="A1380" s="1"/>
      <c r="C1380" s="4"/>
    </row>
    <row r="1381">
      <c r="A1381" s="1"/>
      <c r="C1381" s="4"/>
    </row>
    <row r="1382">
      <c r="A1382" s="1"/>
      <c r="C1382" s="4"/>
    </row>
    <row r="1383">
      <c r="A1383" s="1"/>
      <c r="C1383" s="4"/>
    </row>
    <row r="1384">
      <c r="A1384" s="1"/>
      <c r="C1384" s="4"/>
    </row>
    <row r="1385">
      <c r="A1385" s="1"/>
      <c r="C1385" s="4"/>
    </row>
    <row r="1386">
      <c r="A1386" s="1"/>
      <c r="C1386" s="4"/>
    </row>
    <row r="1387">
      <c r="A1387" s="1"/>
      <c r="C1387" s="4"/>
    </row>
    <row r="1388">
      <c r="A1388" s="1"/>
      <c r="C1388" s="4"/>
    </row>
    <row r="1389">
      <c r="A1389" s="1"/>
      <c r="C1389" s="4"/>
    </row>
    <row r="1390">
      <c r="A1390" s="1"/>
      <c r="C1390" s="4"/>
    </row>
    <row r="1391">
      <c r="A1391" s="1"/>
      <c r="C1391" s="4"/>
    </row>
    <row r="1392">
      <c r="A1392" s="1"/>
      <c r="C1392" s="4"/>
    </row>
    <row r="1393">
      <c r="A1393" s="1"/>
      <c r="C1393" s="4"/>
    </row>
    <row r="1394">
      <c r="A1394" s="1"/>
      <c r="C1394" s="4"/>
    </row>
    <row r="1395">
      <c r="A1395" s="1"/>
      <c r="C1395" s="4"/>
    </row>
    <row r="1396">
      <c r="A1396" s="1"/>
      <c r="C1396" s="4"/>
    </row>
    <row r="1397">
      <c r="A1397" s="1"/>
      <c r="C1397" s="4"/>
    </row>
    <row r="1398">
      <c r="A1398" s="1"/>
      <c r="C1398" s="4"/>
    </row>
    <row r="1399">
      <c r="A1399" s="1"/>
      <c r="C1399" s="4"/>
    </row>
    <row r="1400">
      <c r="A1400" s="1"/>
      <c r="C1400" s="4"/>
    </row>
    <row r="1401">
      <c r="A1401" s="1"/>
      <c r="C1401" s="4"/>
    </row>
    <row r="1402">
      <c r="A1402" s="1"/>
      <c r="C1402" s="4"/>
    </row>
    <row r="1403">
      <c r="A1403" s="1"/>
      <c r="C1403" s="4"/>
    </row>
    <row r="1404">
      <c r="A1404" s="1"/>
      <c r="C1404" s="4"/>
    </row>
    <row r="1405">
      <c r="A1405" s="1"/>
      <c r="C1405" s="4"/>
    </row>
    <row r="1406">
      <c r="A1406" s="1"/>
      <c r="C1406" s="4"/>
    </row>
    <row r="1407">
      <c r="A1407" s="1"/>
      <c r="C1407" s="4"/>
    </row>
    <row r="1408">
      <c r="A1408" s="1"/>
      <c r="C1408" s="4"/>
    </row>
    <row r="1409">
      <c r="A1409" s="1"/>
      <c r="C1409" s="4"/>
    </row>
    <row r="1410">
      <c r="A1410" s="1"/>
      <c r="C1410" s="4"/>
    </row>
    <row r="1411">
      <c r="A1411" s="1"/>
      <c r="C1411" s="4"/>
    </row>
    <row r="1412">
      <c r="A1412" s="1"/>
      <c r="C1412" s="4"/>
    </row>
    <row r="1413">
      <c r="A1413" s="1"/>
      <c r="C1413" s="4"/>
    </row>
    <row r="1414">
      <c r="A1414" s="1"/>
      <c r="C1414" s="4"/>
    </row>
    <row r="1415">
      <c r="A1415" s="1"/>
      <c r="C1415" s="4"/>
    </row>
    <row r="1416">
      <c r="A1416" s="1"/>
      <c r="C1416" s="4"/>
    </row>
    <row r="1417">
      <c r="A1417" s="1"/>
      <c r="C1417" s="4"/>
    </row>
    <row r="1418">
      <c r="A1418" s="1"/>
      <c r="C1418" s="4"/>
    </row>
    <row r="1419">
      <c r="A1419" s="1"/>
      <c r="C1419" s="4"/>
    </row>
    <row r="1420">
      <c r="A1420" s="1"/>
      <c r="C1420" s="4"/>
    </row>
    <row r="1421">
      <c r="A1421" s="1"/>
      <c r="C1421" s="4"/>
    </row>
    <row r="1422">
      <c r="A1422" s="1"/>
      <c r="C1422" s="4"/>
    </row>
    <row r="1423">
      <c r="A1423" s="1"/>
      <c r="C1423" s="4"/>
    </row>
    <row r="1424">
      <c r="A1424" s="1"/>
      <c r="C1424" s="4"/>
    </row>
    <row r="1425">
      <c r="A1425" s="1"/>
      <c r="C1425" s="4"/>
    </row>
    <row r="1426">
      <c r="A1426" s="1"/>
      <c r="C1426" s="4"/>
    </row>
    <row r="1427">
      <c r="A1427" s="1"/>
      <c r="C1427" s="4"/>
    </row>
    <row r="1428">
      <c r="A1428" s="1"/>
      <c r="C1428" s="4"/>
    </row>
    <row r="1429">
      <c r="A1429" s="1"/>
      <c r="C1429" s="4"/>
    </row>
    <row r="1430">
      <c r="A1430" s="1"/>
      <c r="C1430" s="4"/>
    </row>
    <row r="1431">
      <c r="A1431" s="1"/>
      <c r="C1431" s="4"/>
    </row>
    <row r="1432">
      <c r="A1432" s="1"/>
      <c r="C1432" s="4"/>
    </row>
    <row r="1433">
      <c r="A1433" s="1"/>
      <c r="C1433" s="4"/>
    </row>
    <row r="1434">
      <c r="A1434" s="1"/>
      <c r="C1434" s="4"/>
    </row>
    <row r="1435">
      <c r="A1435" s="1"/>
      <c r="C1435" s="4"/>
    </row>
    <row r="1436">
      <c r="A1436" s="1"/>
      <c r="C1436" s="4"/>
    </row>
    <row r="1437">
      <c r="A1437" s="1"/>
      <c r="C1437" s="4"/>
    </row>
    <row r="1438">
      <c r="A1438" s="1"/>
      <c r="C1438" s="4"/>
    </row>
    <row r="1439">
      <c r="A1439" s="1"/>
      <c r="C1439" s="4"/>
    </row>
    <row r="1440">
      <c r="A1440" s="1"/>
      <c r="C1440" s="4"/>
    </row>
    <row r="1441">
      <c r="A1441" s="1"/>
      <c r="C1441" s="4"/>
    </row>
    <row r="1442">
      <c r="A1442" s="1"/>
      <c r="C1442" s="4"/>
    </row>
    <row r="1443">
      <c r="A1443" s="1"/>
      <c r="C1443" s="4"/>
    </row>
    <row r="1444">
      <c r="A1444" s="1"/>
      <c r="C1444" s="4"/>
    </row>
    <row r="1445">
      <c r="A1445" s="1"/>
      <c r="C1445" s="4"/>
    </row>
    <row r="1446">
      <c r="A1446" s="1"/>
      <c r="C1446" s="4"/>
    </row>
    <row r="1447">
      <c r="A1447" s="1"/>
      <c r="C1447" s="4"/>
    </row>
    <row r="1448">
      <c r="A1448" s="1"/>
      <c r="C1448" s="4"/>
    </row>
    <row r="1449">
      <c r="A1449" s="1"/>
      <c r="C1449" s="4"/>
    </row>
    <row r="1450">
      <c r="A1450" s="1"/>
      <c r="C1450" s="4"/>
    </row>
    <row r="1451">
      <c r="A1451" s="1"/>
      <c r="C1451" s="4"/>
    </row>
    <row r="1452">
      <c r="A1452" s="1"/>
      <c r="C1452" s="4"/>
    </row>
    <row r="1453">
      <c r="A1453" s="1"/>
      <c r="C1453" s="4"/>
    </row>
    <row r="1454">
      <c r="A1454" s="1"/>
      <c r="C1454" s="4"/>
    </row>
    <row r="1455">
      <c r="A1455" s="1"/>
      <c r="C1455" s="4"/>
    </row>
    <row r="1456">
      <c r="A1456" s="1"/>
      <c r="C1456" s="4"/>
    </row>
    <row r="1457">
      <c r="A1457" s="1"/>
      <c r="C1457" s="4"/>
    </row>
    <row r="1458">
      <c r="A1458" s="1"/>
      <c r="C1458" s="4"/>
    </row>
    <row r="1459">
      <c r="A1459" s="1"/>
      <c r="C1459" s="4"/>
    </row>
    <row r="1460">
      <c r="A1460" s="1"/>
      <c r="C1460" s="4"/>
    </row>
    <row r="1461">
      <c r="A1461" s="1"/>
      <c r="C1461" s="4"/>
    </row>
    <row r="1462">
      <c r="A1462" s="1"/>
      <c r="C1462" s="4"/>
    </row>
    <row r="1463">
      <c r="A1463" s="1"/>
      <c r="C1463" s="4"/>
    </row>
    <row r="1464">
      <c r="A1464" s="1"/>
      <c r="C1464" s="4"/>
    </row>
    <row r="1465">
      <c r="A1465" s="1"/>
      <c r="C1465" s="4"/>
    </row>
    <row r="1466">
      <c r="A1466" s="1"/>
      <c r="C1466" s="4"/>
    </row>
    <row r="1467">
      <c r="A1467" s="1"/>
      <c r="C1467" s="4"/>
    </row>
    <row r="1468">
      <c r="A1468" s="1"/>
      <c r="C1468" s="4"/>
    </row>
    <row r="1469">
      <c r="A1469" s="1"/>
      <c r="C1469" s="4"/>
    </row>
    <row r="1470">
      <c r="A1470" s="1"/>
      <c r="C1470" s="4"/>
    </row>
    <row r="1471">
      <c r="A1471" s="1"/>
      <c r="C1471" s="4"/>
    </row>
    <row r="1472">
      <c r="A1472" s="1"/>
      <c r="C1472" s="4"/>
    </row>
    <row r="1473">
      <c r="A1473" s="1"/>
      <c r="C1473" s="4"/>
    </row>
    <row r="1474">
      <c r="A1474" s="1"/>
      <c r="C1474" s="4"/>
    </row>
    <row r="1475">
      <c r="A1475" s="1"/>
      <c r="C1475" s="4"/>
    </row>
    <row r="1476">
      <c r="A1476" s="1"/>
      <c r="C1476" s="4"/>
    </row>
    <row r="1477">
      <c r="A1477" s="1"/>
      <c r="C1477" s="4"/>
    </row>
    <row r="1478">
      <c r="A1478" s="1"/>
      <c r="C1478" s="4"/>
    </row>
    <row r="1479">
      <c r="A1479" s="1"/>
      <c r="C1479" s="4"/>
    </row>
    <row r="1480">
      <c r="A1480" s="1"/>
      <c r="C1480" s="4"/>
    </row>
    <row r="1481">
      <c r="A1481" s="1"/>
      <c r="C1481" s="4"/>
    </row>
    <row r="1482">
      <c r="A1482" s="1"/>
      <c r="C1482" s="4"/>
    </row>
    <row r="1483">
      <c r="A1483" s="1"/>
      <c r="C1483" s="4"/>
    </row>
    <row r="1484">
      <c r="A1484" s="1"/>
      <c r="C1484" s="4"/>
    </row>
    <row r="1485">
      <c r="A1485" s="1"/>
      <c r="C1485" s="4"/>
    </row>
    <row r="1486">
      <c r="A1486" s="1"/>
      <c r="C1486" s="4"/>
    </row>
    <row r="1487">
      <c r="A1487" s="1"/>
      <c r="C1487" s="4"/>
    </row>
    <row r="1488">
      <c r="A1488" s="1"/>
      <c r="C1488" s="4"/>
    </row>
    <row r="1489">
      <c r="A1489" s="1"/>
      <c r="C1489" s="4"/>
    </row>
    <row r="1490">
      <c r="A1490" s="1"/>
      <c r="C1490" s="4"/>
    </row>
    <row r="1491">
      <c r="A1491" s="1"/>
      <c r="C1491" s="4"/>
    </row>
    <row r="1492">
      <c r="A1492" s="1"/>
      <c r="C1492" s="4"/>
    </row>
    <row r="1493">
      <c r="A1493" s="1"/>
      <c r="C1493" s="4"/>
    </row>
    <row r="1494">
      <c r="A1494" s="1"/>
      <c r="C1494" s="4"/>
    </row>
    <row r="1495">
      <c r="A1495" s="1"/>
      <c r="C1495" s="4"/>
    </row>
    <row r="1496">
      <c r="A1496" s="1"/>
      <c r="C1496" s="4"/>
    </row>
    <row r="1497">
      <c r="A1497" s="1"/>
      <c r="C1497" s="4"/>
    </row>
    <row r="1498">
      <c r="A1498" s="1"/>
      <c r="C1498" s="4"/>
    </row>
    <row r="1499">
      <c r="A1499" s="1"/>
      <c r="C1499" s="4"/>
    </row>
    <row r="1500">
      <c r="A1500" s="1"/>
      <c r="C1500" s="4"/>
    </row>
    <row r="1501">
      <c r="A1501" s="1"/>
      <c r="C1501" s="4"/>
    </row>
    <row r="1502">
      <c r="A1502" s="1"/>
      <c r="C1502" s="4"/>
    </row>
    <row r="1503">
      <c r="A1503" s="1"/>
      <c r="C1503" s="4"/>
    </row>
    <row r="1504">
      <c r="A1504" s="1"/>
      <c r="C1504" s="4"/>
    </row>
    <row r="1505">
      <c r="A1505" s="1"/>
      <c r="C1505" s="4"/>
    </row>
    <row r="1506">
      <c r="A1506" s="1"/>
      <c r="C1506" s="4"/>
    </row>
    <row r="1507">
      <c r="A1507" s="1"/>
      <c r="C1507" s="4"/>
    </row>
    <row r="1508">
      <c r="A1508" s="1"/>
      <c r="C1508" s="4"/>
    </row>
    <row r="1509">
      <c r="A1509" s="1"/>
      <c r="C1509" s="4"/>
    </row>
    <row r="1510">
      <c r="A1510" s="1"/>
      <c r="C1510" s="4"/>
    </row>
    <row r="1511">
      <c r="A1511" s="1"/>
      <c r="C1511" s="4"/>
    </row>
    <row r="1512">
      <c r="A1512" s="1"/>
      <c r="C1512" s="4"/>
    </row>
    <row r="1513">
      <c r="A1513" s="1"/>
      <c r="C1513" s="4"/>
    </row>
    <row r="1514">
      <c r="A1514" s="1"/>
      <c r="C1514" s="4"/>
    </row>
    <row r="1515">
      <c r="A1515" s="1"/>
      <c r="C1515" s="4"/>
    </row>
    <row r="1516">
      <c r="A1516" s="1"/>
      <c r="C1516" s="4"/>
    </row>
    <row r="1517">
      <c r="A1517" s="1"/>
      <c r="C1517" s="4"/>
    </row>
    <row r="1518">
      <c r="A1518" s="1"/>
      <c r="C1518" s="4"/>
    </row>
    <row r="1519">
      <c r="A1519" s="1"/>
      <c r="C1519" s="4"/>
    </row>
    <row r="1520">
      <c r="A1520" s="1"/>
      <c r="C1520" s="4"/>
    </row>
    <row r="1521">
      <c r="A1521" s="1"/>
      <c r="C1521" s="4"/>
    </row>
    <row r="1522">
      <c r="A1522" s="1"/>
      <c r="C1522" s="4"/>
    </row>
    <row r="1523">
      <c r="A1523" s="1"/>
      <c r="C1523" s="4"/>
    </row>
    <row r="1524">
      <c r="A1524" s="1"/>
      <c r="C1524" s="4"/>
    </row>
    <row r="1525">
      <c r="A1525" s="1"/>
      <c r="C1525" s="4"/>
    </row>
    <row r="1526">
      <c r="A1526" s="1"/>
      <c r="C1526" s="4"/>
    </row>
    <row r="1527">
      <c r="A1527" s="1"/>
      <c r="C1527" s="4"/>
    </row>
    <row r="1528">
      <c r="A1528" s="1"/>
      <c r="C1528" s="4"/>
    </row>
    <row r="1529">
      <c r="A1529" s="1"/>
      <c r="C1529" s="4"/>
    </row>
    <row r="1530">
      <c r="A1530" s="1"/>
      <c r="C1530" s="4"/>
    </row>
    <row r="1531">
      <c r="A1531" s="1"/>
      <c r="C1531" s="4"/>
    </row>
    <row r="1532">
      <c r="A1532" s="1"/>
      <c r="C1532" s="4"/>
    </row>
    <row r="1533">
      <c r="A1533" s="1"/>
      <c r="C1533" s="4"/>
    </row>
    <row r="1534">
      <c r="A1534" s="1"/>
      <c r="C1534" s="4"/>
    </row>
    <row r="1535">
      <c r="A1535" s="1"/>
      <c r="C1535" s="4"/>
    </row>
    <row r="1536">
      <c r="A1536" s="1"/>
      <c r="C1536" s="4"/>
    </row>
    <row r="1537">
      <c r="A1537" s="1"/>
      <c r="C1537" s="4"/>
    </row>
    <row r="1538">
      <c r="A1538" s="1"/>
      <c r="C1538" s="4"/>
    </row>
    <row r="1539">
      <c r="A1539" s="1"/>
      <c r="C1539" s="4"/>
    </row>
    <row r="1540">
      <c r="A1540" s="1"/>
      <c r="C1540" s="4"/>
    </row>
    <row r="1541">
      <c r="A1541" s="1"/>
      <c r="C1541" s="4"/>
    </row>
    <row r="1542">
      <c r="A1542" s="1"/>
      <c r="C1542" s="4"/>
    </row>
    <row r="1543">
      <c r="A1543" s="1"/>
      <c r="C1543" s="4"/>
    </row>
    <row r="1544">
      <c r="A1544" s="1"/>
      <c r="C1544" s="4"/>
    </row>
    <row r="1545">
      <c r="A1545" s="1"/>
      <c r="C1545" s="4"/>
    </row>
    <row r="1546">
      <c r="A1546" s="1"/>
      <c r="C1546" s="4"/>
    </row>
    <row r="1547">
      <c r="A1547" s="1"/>
      <c r="C1547" s="4"/>
    </row>
    <row r="1548">
      <c r="A1548" s="1"/>
      <c r="C1548" s="4"/>
    </row>
    <row r="1549">
      <c r="A1549" s="1"/>
      <c r="C1549" s="4"/>
    </row>
    <row r="1550">
      <c r="A1550" s="1"/>
      <c r="C1550" s="4"/>
    </row>
    <row r="1551">
      <c r="A1551" s="1"/>
      <c r="C1551" s="4"/>
    </row>
    <row r="1552">
      <c r="A1552" s="1"/>
      <c r="C1552" s="4"/>
    </row>
    <row r="1553">
      <c r="A1553" s="1"/>
      <c r="C1553" s="4"/>
    </row>
    <row r="1554">
      <c r="A1554" s="1"/>
      <c r="C1554" s="4"/>
    </row>
    <row r="1555">
      <c r="A1555" s="1"/>
      <c r="C1555" s="4"/>
    </row>
    <row r="1556">
      <c r="A1556" s="1"/>
      <c r="C1556" s="4"/>
    </row>
    <row r="1557">
      <c r="A1557" s="1"/>
      <c r="C1557" s="4"/>
    </row>
    <row r="1558">
      <c r="A1558" s="1"/>
      <c r="C1558" s="4"/>
    </row>
    <row r="1559">
      <c r="A1559" s="1"/>
      <c r="C1559" s="4"/>
    </row>
    <row r="1560">
      <c r="A1560" s="1"/>
      <c r="C1560" s="4"/>
    </row>
    <row r="1561">
      <c r="A1561" s="1"/>
      <c r="C1561" s="4"/>
    </row>
    <row r="1562">
      <c r="A1562" s="1"/>
      <c r="C1562" s="4"/>
    </row>
    <row r="1563">
      <c r="A1563" s="1"/>
      <c r="C1563" s="4"/>
    </row>
    <row r="1564">
      <c r="A1564" s="1"/>
      <c r="C1564" s="4"/>
    </row>
    <row r="1565">
      <c r="A1565" s="1"/>
      <c r="C1565" s="4"/>
    </row>
    <row r="1566">
      <c r="A1566" s="1"/>
      <c r="C1566" s="4"/>
    </row>
    <row r="1567">
      <c r="A1567" s="1"/>
      <c r="C1567" s="4"/>
    </row>
    <row r="1568">
      <c r="A1568" s="1"/>
      <c r="C1568" s="4"/>
    </row>
    <row r="1569">
      <c r="A1569" s="1"/>
      <c r="C1569" s="4"/>
    </row>
    <row r="1570">
      <c r="A1570" s="1"/>
      <c r="C1570" s="4"/>
    </row>
    <row r="1571">
      <c r="A1571" s="1"/>
      <c r="C1571" s="4"/>
    </row>
    <row r="1572">
      <c r="A1572" s="1"/>
      <c r="C1572" s="4"/>
    </row>
    <row r="1573">
      <c r="A1573" s="1"/>
      <c r="C1573" s="4"/>
    </row>
    <row r="1574">
      <c r="A1574" s="1"/>
      <c r="C1574" s="4"/>
    </row>
    <row r="1575">
      <c r="A1575" s="1"/>
      <c r="C1575" s="4"/>
    </row>
    <row r="1576">
      <c r="A1576" s="1"/>
      <c r="C1576" s="4"/>
    </row>
    <row r="1577">
      <c r="A1577" s="1"/>
      <c r="C1577" s="4"/>
    </row>
    <row r="1578">
      <c r="A1578" s="1"/>
      <c r="C1578" s="4"/>
    </row>
    <row r="1579">
      <c r="A1579" s="1"/>
      <c r="C157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0</v>
      </c>
    </row>
    <row r="2">
      <c r="A2" s="5">
        <v>0.0</v>
      </c>
      <c r="B2" s="6">
        <v>43832.0</v>
      </c>
      <c r="C2" s="5">
        <v>11.851043787</v>
      </c>
      <c r="D2" s="5">
        <v>-7.60747742800261</v>
      </c>
      <c r="E2" s="5">
        <v>67.0874512885171</v>
      </c>
      <c r="F2" s="5">
        <v>11.851043787</v>
      </c>
      <c r="G2" s="5">
        <v>11.851043787</v>
      </c>
      <c r="H2" s="5">
        <v>18.100247526974</v>
      </c>
      <c r="I2" s="5">
        <v>18.100247526974</v>
      </c>
      <c r="J2" s="5">
        <v>18.100247526974</v>
      </c>
      <c r="K2" s="5">
        <v>-3.81984217889564</v>
      </c>
      <c r="L2" s="5">
        <v>-3.81984217889564</v>
      </c>
      <c r="M2" s="5">
        <v>-3.81984217889564</v>
      </c>
      <c r="N2" s="5">
        <v>21.9200897058697</v>
      </c>
      <c r="O2" s="5">
        <v>21.9200897058697</v>
      </c>
      <c r="P2" s="5">
        <v>21.9200897058697</v>
      </c>
      <c r="Q2" s="5">
        <v>0.0</v>
      </c>
      <c r="R2" s="5">
        <v>0.0</v>
      </c>
      <c r="S2" s="5">
        <v>0.0</v>
      </c>
      <c r="T2" s="5">
        <v>29.951291313974</v>
      </c>
    </row>
    <row r="3">
      <c r="A3" s="5">
        <v>1.0</v>
      </c>
      <c r="B3" s="6">
        <v>43833.0</v>
      </c>
      <c r="C3" s="5">
        <v>12.3618480696837</v>
      </c>
      <c r="D3" s="5">
        <v>-8.9369370089652</v>
      </c>
      <c r="E3" s="5">
        <v>66.2037960801172</v>
      </c>
      <c r="F3" s="5">
        <v>12.3618480696837</v>
      </c>
      <c r="G3" s="5">
        <v>12.3618480696837</v>
      </c>
      <c r="H3" s="5">
        <v>18.3952438334757</v>
      </c>
      <c r="I3" s="5">
        <v>18.3952438334757</v>
      </c>
      <c r="J3" s="5">
        <v>18.3952438334757</v>
      </c>
      <c r="K3" s="5">
        <v>-4.30979350806993</v>
      </c>
      <c r="L3" s="5">
        <v>-4.30979350806993</v>
      </c>
      <c r="M3" s="5">
        <v>-4.30979350806993</v>
      </c>
      <c r="N3" s="5">
        <v>22.7050373415457</v>
      </c>
      <c r="O3" s="5">
        <v>22.7050373415457</v>
      </c>
      <c r="P3" s="5">
        <v>22.7050373415457</v>
      </c>
      <c r="Q3" s="5">
        <v>0.0</v>
      </c>
      <c r="R3" s="5">
        <v>0.0</v>
      </c>
      <c r="S3" s="5">
        <v>0.0</v>
      </c>
      <c r="T3" s="5">
        <v>30.7570919031594</v>
      </c>
    </row>
    <row r="4">
      <c r="A4" s="5">
        <v>2.0</v>
      </c>
      <c r="B4" s="6">
        <v>43836.0</v>
      </c>
      <c r="C4" s="5">
        <v>13.8942609177348</v>
      </c>
      <c r="D4" s="5">
        <v>0.404867523181732</v>
      </c>
      <c r="E4" s="5">
        <v>76.1005342392454</v>
      </c>
      <c r="F4" s="5">
        <v>13.8942609177348</v>
      </c>
      <c r="G4" s="5">
        <v>13.8942609177348</v>
      </c>
      <c r="H4" s="5">
        <v>22.0909139140075</v>
      </c>
      <c r="I4" s="5">
        <v>22.0909139140075</v>
      </c>
      <c r="J4" s="5">
        <v>22.0909139140075</v>
      </c>
      <c r="K4" s="5">
        <v>-2.38141692800167</v>
      </c>
      <c r="L4" s="5">
        <v>-2.38141692800167</v>
      </c>
      <c r="M4" s="5">
        <v>-2.38141692800167</v>
      </c>
      <c r="N4" s="5">
        <v>24.4723308420092</v>
      </c>
      <c r="O4" s="5">
        <v>24.4723308420092</v>
      </c>
      <c r="P4" s="5">
        <v>24.4723308420092</v>
      </c>
      <c r="Q4" s="5">
        <v>0.0</v>
      </c>
      <c r="R4" s="5">
        <v>0.0</v>
      </c>
      <c r="S4" s="5">
        <v>0.0</v>
      </c>
      <c r="T4" s="5">
        <v>35.9851748317424</v>
      </c>
    </row>
    <row r="5">
      <c r="A5" s="5">
        <v>3.0</v>
      </c>
      <c r="B5" s="6">
        <v>43837.0</v>
      </c>
      <c r="C5" s="5">
        <v>14.4050652004185</v>
      </c>
      <c r="D5" s="5">
        <v>0.270474520467259</v>
      </c>
      <c r="E5" s="5">
        <v>73.6477657575428</v>
      </c>
      <c r="F5" s="5">
        <v>14.4050652004185</v>
      </c>
      <c r="G5" s="5">
        <v>14.4050652004185</v>
      </c>
      <c r="H5" s="5">
        <v>21.6544444235715</v>
      </c>
      <c r="I5" s="5">
        <v>21.6544444235715</v>
      </c>
      <c r="J5" s="5">
        <v>21.6544444235715</v>
      </c>
      <c r="K5" s="5">
        <v>-3.15186846715576</v>
      </c>
      <c r="L5" s="5">
        <v>-3.15186846715576</v>
      </c>
      <c r="M5" s="5">
        <v>-3.15186846715576</v>
      </c>
      <c r="N5" s="5">
        <v>24.8063128907273</v>
      </c>
      <c r="O5" s="5">
        <v>24.8063128907273</v>
      </c>
      <c r="P5" s="5">
        <v>24.8063128907273</v>
      </c>
      <c r="Q5" s="5">
        <v>0.0</v>
      </c>
      <c r="R5" s="5">
        <v>0.0</v>
      </c>
      <c r="S5" s="5">
        <v>0.0</v>
      </c>
      <c r="T5" s="5">
        <v>36.0595096239901</v>
      </c>
    </row>
    <row r="6">
      <c r="A6" s="5">
        <v>4.0</v>
      </c>
      <c r="B6" s="6">
        <v>43838.0</v>
      </c>
      <c r="C6" s="5">
        <v>14.9158694831022</v>
      </c>
      <c r="D6" s="5">
        <v>-0.105728303977581</v>
      </c>
      <c r="E6" s="5">
        <v>74.7654089378204</v>
      </c>
      <c r="F6" s="5">
        <v>14.9158694831022</v>
      </c>
      <c r="G6" s="5">
        <v>14.9158694831022</v>
      </c>
      <c r="H6" s="5">
        <v>22.0952776986939</v>
      </c>
      <c r="I6" s="5">
        <v>22.0952776986939</v>
      </c>
      <c r="J6" s="5">
        <v>22.0952776986939</v>
      </c>
      <c r="K6" s="5">
        <v>-2.89597583530396</v>
      </c>
      <c r="L6" s="5">
        <v>-2.89597583530396</v>
      </c>
      <c r="M6" s="5">
        <v>-2.89597583530396</v>
      </c>
      <c r="N6" s="5">
        <v>24.9912535339979</v>
      </c>
      <c r="O6" s="5">
        <v>24.9912535339979</v>
      </c>
      <c r="P6" s="5">
        <v>24.9912535339979</v>
      </c>
      <c r="Q6" s="5">
        <v>0.0</v>
      </c>
      <c r="R6" s="5">
        <v>0.0</v>
      </c>
      <c r="S6" s="5">
        <v>0.0</v>
      </c>
      <c r="T6" s="5">
        <v>37.0111471817961</v>
      </c>
    </row>
    <row r="7">
      <c r="A7" s="5">
        <v>5.0</v>
      </c>
      <c r="B7" s="6">
        <v>43839.0</v>
      </c>
      <c r="C7" s="5">
        <v>15.4266737657859</v>
      </c>
      <c r="D7" s="5">
        <v>-1.46696404138471</v>
      </c>
      <c r="E7" s="5">
        <v>72.2153808911748</v>
      </c>
      <c r="F7" s="5">
        <v>15.4266737657859</v>
      </c>
      <c r="G7" s="5">
        <v>15.4266737657859</v>
      </c>
      <c r="H7" s="5">
        <v>21.2001032703395</v>
      </c>
      <c r="I7" s="5">
        <v>21.2001032703395</v>
      </c>
      <c r="J7" s="5">
        <v>21.2001032703395</v>
      </c>
      <c r="K7" s="5">
        <v>-3.81984217889881</v>
      </c>
      <c r="L7" s="5">
        <v>-3.81984217889881</v>
      </c>
      <c r="M7" s="5">
        <v>-3.81984217889881</v>
      </c>
      <c r="N7" s="5">
        <v>25.0199454492383</v>
      </c>
      <c r="O7" s="5">
        <v>25.0199454492383</v>
      </c>
      <c r="P7" s="5">
        <v>25.0199454492383</v>
      </c>
      <c r="Q7" s="5">
        <v>0.0</v>
      </c>
      <c r="R7" s="5">
        <v>0.0</v>
      </c>
      <c r="S7" s="5">
        <v>0.0</v>
      </c>
      <c r="T7" s="5">
        <v>36.6267770361254</v>
      </c>
    </row>
    <row r="8">
      <c r="A8" s="5">
        <v>6.0</v>
      </c>
      <c r="B8" s="6">
        <v>43840.0</v>
      </c>
      <c r="C8" s="5">
        <v>15.9374780484696</v>
      </c>
      <c r="D8" s="5">
        <v>-2.18548010791963</v>
      </c>
      <c r="E8" s="5">
        <v>72.3433947898132</v>
      </c>
      <c r="F8" s="5">
        <v>15.9374780484696</v>
      </c>
      <c r="G8" s="5">
        <v>15.9374780484696</v>
      </c>
      <c r="H8" s="5">
        <v>20.5795158340689</v>
      </c>
      <c r="I8" s="5">
        <v>20.5795158340689</v>
      </c>
      <c r="J8" s="5">
        <v>20.5795158340689</v>
      </c>
      <c r="K8" s="5">
        <v>-4.30979350810272</v>
      </c>
      <c r="L8" s="5">
        <v>-4.30979350810272</v>
      </c>
      <c r="M8" s="5">
        <v>-4.30979350810272</v>
      </c>
      <c r="N8" s="5">
        <v>24.8893093421716</v>
      </c>
      <c r="O8" s="5">
        <v>24.8893093421716</v>
      </c>
      <c r="P8" s="5">
        <v>24.8893093421716</v>
      </c>
      <c r="Q8" s="5">
        <v>0.0</v>
      </c>
      <c r="R8" s="5">
        <v>0.0</v>
      </c>
      <c r="S8" s="5">
        <v>0.0</v>
      </c>
      <c r="T8" s="5">
        <v>36.5169938825386</v>
      </c>
    </row>
    <row r="9">
      <c r="A9" s="5">
        <v>7.0</v>
      </c>
      <c r="B9" s="6">
        <v>43843.0</v>
      </c>
      <c r="C9" s="5">
        <v>17.4698908965207</v>
      </c>
      <c r="D9" s="5">
        <v>3.99576490864884</v>
      </c>
      <c r="E9" s="5">
        <v>77.0233369588706</v>
      </c>
      <c r="F9" s="5">
        <v>17.4698908965207</v>
      </c>
      <c r="G9" s="5">
        <v>17.4698908965207</v>
      </c>
      <c r="H9" s="5">
        <v>21.1923074133066</v>
      </c>
      <c r="I9" s="5">
        <v>21.1923074133066</v>
      </c>
      <c r="J9" s="5">
        <v>21.1923074133066</v>
      </c>
      <c r="K9" s="5">
        <v>-2.38141692800106</v>
      </c>
      <c r="L9" s="5">
        <v>-2.38141692800106</v>
      </c>
      <c r="M9" s="5">
        <v>-2.38141692800106</v>
      </c>
      <c r="N9" s="5">
        <v>23.5737243413077</v>
      </c>
      <c r="O9" s="5">
        <v>23.5737243413077</v>
      </c>
      <c r="P9" s="5">
        <v>23.5737243413077</v>
      </c>
      <c r="Q9" s="5">
        <v>0.0</v>
      </c>
      <c r="R9" s="5">
        <v>0.0</v>
      </c>
      <c r="S9" s="5">
        <v>0.0</v>
      </c>
      <c r="T9" s="5">
        <v>38.6621983098274</v>
      </c>
    </row>
    <row r="10">
      <c r="A10" s="5">
        <v>8.0</v>
      </c>
      <c r="B10" s="6">
        <v>43844.0</v>
      </c>
      <c r="C10" s="5">
        <v>17.9806951792044</v>
      </c>
      <c r="D10" s="5">
        <v>0.987284905616621</v>
      </c>
      <c r="E10" s="5">
        <v>71.4576916796989</v>
      </c>
      <c r="F10" s="5">
        <v>17.9806951792044</v>
      </c>
      <c r="G10" s="5">
        <v>17.9806951792044</v>
      </c>
      <c r="H10" s="5">
        <v>19.7065338463843</v>
      </c>
      <c r="I10" s="5">
        <v>19.7065338463843</v>
      </c>
      <c r="J10" s="5">
        <v>19.7065338463843</v>
      </c>
      <c r="K10" s="5">
        <v>-3.15186846715846</v>
      </c>
      <c r="L10" s="5">
        <v>-3.15186846715846</v>
      </c>
      <c r="M10" s="5">
        <v>-3.15186846715846</v>
      </c>
      <c r="N10" s="5">
        <v>22.8584023135427</v>
      </c>
      <c r="O10" s="5">
        <v>22.8584023135427</v>
      </c>
      <c r="P10" s="5">
        <v>22.8584023135427</v>
      </c>
      <c r="Q10" s="5">
        <v>0.0</v>
      </c>
      <c r="R10" s="5">
        <v>0.0</v>
      </c>
      <c r="S10" s="5">
        <v>0.0</v>
      </c>
      <c r="T10" s="5">
        <v>37.6872290255887</v>
      </c>
    </row>
    <row r="11">
      <c r="A11" s="5">
        <v>9.0</v>
      </c>
      <c r="B11" s="6">
        <v>43845.0</v>
      </c>
      <c r="C11" s="5">
        <v>18.4914994618881</v>
      </c>
      <c r="D11" s="5">
        <v>1.65699629982868</v>
      </c>
      <c r="E11" s="5">
        <v>73.9198901289595</v>
      </c>
      <c r="F11" s="5">
        <v>18.4914994618881</v>
      </c>
      <c r="G11" s="5">
        <v>18.4914994618881</v>
      </c>
      <c r="H11" s="5">
        <v>19.1335517265719</v>
      </c>
      <c r="I11" s="5">
        <v>19.1335517265719</v>
      </c>
      <c r="J11" s="5">
        <v>19.1335517265719</v>
      </c>
      <c r="K11" s="5">
        <v>-2.89597583530281</v>
      </c>
      <c r="L11" s="5">
        <v>-2.89597583530281</v>
      </c>
      <c r="M11" s="5">
        <v>-2.89597583530281</v>
      </c>
      <c r="N11" s="5">
        <v>22.0295275618748</v>
      </c>
      <c r="O11" s="5">
        <v>22.0295275618748</v>
      </c>
      <c r="P11" s="5">
        <v>22.0295275618748</v>
      </c>
      <c r="Q11" s="5">
        <v>0.0</v>
      </c>
      <c r="R11" s="5">
        <v>0.0</v>
      </c>
      <c r="S11" s="5">
        <v>0.0</v>
      </c>
      <c r="T11" s="5">
        <v>37.6250511884601</v>
      </c>
    </row>
    <row r="12">
      <c r="A12" s="5">
        <v>10.0</v>
      </c>
      <c r="B12" s="6">
        <v>43846.0</v>
      </c>
      <c r="C12" s="5">
        <v>19.0023037445718</v>
      </c>
      <c r="D12" s="5">
        <v>-1.19892762710405</v>
      </c>
      <c r="E12" s="5">
        <v>74.5720239397512</v>
      </c>
      <c r="F12" s="5">
        <v>19.0023037445718</v>
      </c>
      <c r="G12" s="5">
        <v>19.0023037445718</v>
      </c>
      <c r="H12" s="5">
        <v>17.2869253439037</v>
      </c>
      <c r="I12" s="5">
        <v>17.2869253439037</v>
      </c>
      <c r="J12" s="5">
        <v>17.2869253439037</v>
      </c>
      <c r="K12" s="5">
        <v>-3.81984217890198</v>
      </c>
      <c r="L12" s="5">
        <v>-3.81984217890198</v>
      </c>
      <c r="M12" s="5">
        <v>-3.81984217890198</v>
      </c>
      <c r="N12" s="5">
        <v>21.1067675228057</v>
      </c>
      <c r="O12" s="5">
        <v>21.1067675228057</v>
      </c>
      <c r="P12" s="5">
        <v>21.1067675228057</v>
      </c>
      <c r="Q12" s="5">
        <v>0.0</v>
      </c>
      <c r="R12" s="5">
        <v>0.0</v>
      </c>
      <c r="S12" s="5">
        <v>0.0</v>
      </c>
      <c r="T12" s="5">
        <v>36.2892290884756</v>
      </c>
    </row>
    <row r="13">
      <c r="A13" s="5">
        <v>11.0</v>
      </c>
      <c r="B13" s="6">
        <v>43847.0</v>
      </c>
      <c r="C13" s="5">
        <v>19.5131080272555</v>
      </c>
      <c r="D13" s="5">
        <v>-2.5281356795303</v>
      </c>
      <c r="E13" s="5">
        <v>73.5198888542096</v>
      </c>
      <c r="F13" s="5">
        <v>19.5131080272555</v>
      </c>
      <c r="G13" s="5">
        <v>19.5131080272555</v>
      </c>
      <c r="H13" s="5">
        <v>15.802455282215</v>
      </c>
      <c r="I13" s="5">
        <v>15.802455282215</v>
      </c>
      <c r="J13" s="5">
        <v>15.802455282215</v>
      </c>
      <c r="K13" s="5">
        <v>-4.30979350808375</v>
      </c>
      <c r="L13" s="5">
        <v>-4.30979350808375</v>
      </c>
      <c r="M13" s="5">
        <v>-4.30979350808375</v>
      </c>
      <c r="N13" s="5">
        <v>20.1122487902988</v>
      </c>
      <c r="O13" s="5">
        <v>20.1122487902988</v>
      </c>
      <c r="P13" s="5">
        <v>20.1122487902988</v>
      </c>
      <c r="Q13" s="5">
        <v>0.0</v>
      </c>
      <c r="R13" s="5">
        <v>0.0</v>
      </c>
      <c r="S13" s="5">
        <v>0.0</v>
      </c>
      <c r="T13" s="5">
        <v>35.3155633094706</v>
      </c>
    </row>
    <row r="14">
      <c r="A14" s="5">
        <v>12.0</v>
      </c>
      <c r="B14" s="6">
        <v>43851.0</v>
      </c>
      <c r="C14" s="5">
        <v>21.5563251579904</v>
      </c>
      <c r="D14" s="5">
        <v>-5.37888280137652</v>
      </c>
      <c r="E14" s="5">
        <v>69.9864193853894</v>
      </c>
      <c r="F14" s="5">
        <v>21.5563251579904</v>
      </c>
      <c r="G14" s="5">
        <v>21.5563251579904</v>
      </c>
      <c r="H14" s="5">
        <v>12.7578080119844</v>
      </c>
      <c r="I14" s="5">
        <v>12.7578080119844</v>
      </c>
      <c r="J14" s="5">
        <v>12.7578080119844</v>
      </c>
      <c r="K14" s="5">
        <v>-3.15186846716116</v>
      </c>
      <c r="L14" s="5">
        <v>-3.15186846716116</v>
      </c>
      <c r="M14" s="5">
        <v>-3.15186846716116</v>
      </c>
      <c r="N14" s="5">
        <v>15.9096764791455</v>
      </c>
      <c r="O14" s="5">
        <v>15.9096764791455</v>
      </c>
      <c r="P14" s="5">
        <v>15.9096764791455</v>
      </c>
      <c r="Q14" s="5">
        <v>0.0</v>
      </c>
      <c r="R14" s="5">
        <v>0.0</v>
      </c>
      <c r="S14" s="5">
        <v>0.0</v>
      </c>
      <c r="T14" s="5">
        <v>34.3141331699748</v>
      </c>
    </row>
    <row r="15">
      <c r="A15" s="5">
        <v>13.0</v>
      </c>
      <c r="B15" s="6">
        <v>43852.0</v>
      </c>
      <c r="C15" s="5">
        <v>22.0671294406741</v>
      </c>
      <c r="D15" s="5">
        <v>-5.0566993390093</v>
      </c>
      <c r="E15" s="5">
        <v>74.0834834094674</v>
      </c>
      <c r="F15" s="5">
        <v>22.0671294406741</v>
      </c>
      <c r="G15" s="5">
        <v>22.0671294406741</v>
      </c>
      <c r="H15" s="5">
        <v>12.0331672579329</v>
      </c>
      <c r="I15" s="5">
        <v>12.0331672579329</v>
      </c>
      <c r="J15" s="5">
        <v>12.0331672579329</v>
      </c>
      <c r="K15" s="5">
        <v>-2.89597583530124</v>
      </c>
      <c r="L15" s="5">
        <v>-2.89597583530124</v>
      </c>
      <c r="M15" s="5">
        <v>-2.89597583530124</v>
      </c>
      <c r="N15" s="5">
        <v>14.9291430932341</v>
      </c>
      <c r="O15" s="5">
        <v>14.9291430932341</v>
      </c>
      <c r="P15" s="5">
        <v>14.9291430932341</v>
      </c>
      <c r="Q15" s="5">
        <v>0.0</v>
      </c>
      <c r="R15" s="5">
        <v>0.0</v>
      </c>
      <c r="S15" s="5">
        <v>0.0</v>
      </c>
      <c r="T15" s="5">
        <v>34.100296698607</v>
      </c>
    </row>
    <row r="16">
      <c r="A16" s="5">
        <v>14.0</v>
      </c>
      <c r="B16" s="6">
        <v>43853.0</v>
      </c>
      <c r="C16" s="5">
        <v>22.5779337233578</v>
      </c>
      <c r="D16" s="5">
        <v>-5.4020208570246</v>
      </c>
      <c r="E16" s="5">
        <v>67.3814585551951</v>
      </c>
      <c r="F16" s="5">
        <v>22.5779337233578</v>
      </c>
      <c r="G16" s="5">
        <v>22.5779337233578</v>
      </c>
      <c r="H16" s="5">
        <v>10.2045263073572</v>
      </c>
      <c r="I16" s="5">
        <v>10.2045263073572</v>
      </c>
      <c r="J16" s="5">
        <v>10.2045263073572</v>
      </c>
      <c r="K16" s="5">
        <v>-3.81984217890515</v>
      </c>
      <c r="L16" s="5">
        <v>-3.81984217890515</v>
      </c>
      <c r="M16" s="5">
        <v>-3.81984217890515</v>
      </c>
      <c r="N16" s="5">
        <v>14.0243684862623</v>
      </c>
      <c r="O16" s="5">
        <v>14.0243684862623</v>
      </c>
      <c r="P16" s="5">
        <v>14.0243684862623</v>
      </c>
      <c r="Q16" s="5">
        <v>0.0</v>
      </c>
      <c r="R16" s="5">
        <v>0.0</v>
      </c>
      <c r="S16" s="5">
        <v>0.0</v>
      </c>
      <c r="T16" s="5">
        <v>32.782460030715</v>
      </c>
    </row>
    <row r="17">
      <c r="A17" s="5">
        <v>15.0</v>
      </c>
      <c r="B17" s="6">
        <v>43854.0</v>
      </c>
      <c r="C17" s="5">
        <v>23.0887380060415</v>
      </c>
      <c r="D17" s="5">
        <v>-2.67397696552116</v>
      </c>
      <c r="E17" s="5">
        <v>68.4290887567332</v>
      </c>
      <c r="F17" s="5">
        <v>23.0887380060415</v>
      </c>
      <c r="G17" s="5">
        <v>23.0887380060415</v>
      </c>
      <c r="H17" s="5">
        <v>8.90611597634675</v>
      </c>
      <c r="I17" s="5">
        <v>8.90611597634675</v>
      </c>
      <c r="J17" s="5">
        <v>8.90611597634675</v>
      </c>
      <c r="K17" s="5">
        <v>-4.30979350808184</v>
      </c>
      <c r="L17" s="5">
        <v>-4.30979350808184</v>
      </c>
      <c r="M17" s="5">
        <v>-4.30979350808184</v>
      </c>
      <c r="N17" s="5">
        <v>13.2159094844285</v>
      </c>
      <c r="O17" s="5">
        <v>13.2159094844285</v>
      </c>
      <c r="P17" s="5">
        <v>13.2159094844285</v>
      </c>
      <c r="Q17" s="5">
        <v>0.0</v>
      </c>
      <c r="R17" s="5">
        <v>0.0</v>
      </c>
      <c r="S17" s="5">
        <v>0.0</v>
      </c>
      <c r="T17" s="5">
        <v>31.9948539823882</v>
      </c>
    </row>
    <row r="18">
      <c r="A18" s="5">
        <v>16.0</v>
      </c>
      <c r="B18" s="6">
        <v>43857.0</v>
      </c>
      <c r="C18" s="5">
        <v>24.6211508540926</v>
      </c>
      <c r="D18" s="5">
        <v>-3.49993233122873</v>
      </c>
      <c r="E18" s="5">
        <v>71.6852041455923</v>
      </c>
      <c r="F18" s="5">
        <v>24.6211508540926</v>
      </c>
      <c r="G18" s="5">
        <v>24.6211508540926</v>
      </c>
      <c r="H18" s="5">
        <v>9.14648627976577</v>
      </c>
      <c r="I18" s="5">
        <v>9.14648627976577</v>
      </c>
      <c r="J18" s="5">
        <v>9.14648627976577</v>
      </c>
      <c r="K18" s="5">
        <v>-2.38141692801753</v>
      </c>
      <c r="L18" s="5">
        <v>-2.38141692801753</v>
      </c>
      <c r="M18" s="5">
        <v>-2.38141692801753</v>
      </c>
      <c r="N18" s="5">
        <v>11.5279032077833</v>
      </c>
      <c r="O18" s="5">
        <v>11.5279032077833</v>
      </c>
      <c r="P18" s="5">
        <v>11.5279032077833</v>
      </c>
      <c r="Q18" s="5">
        <v>0.0</v>
      </c>
      <c r="R18" s="5">
        <v>0.0</v>
      </c>
      <c r="S18" s="5">
        <v>0.0</v>
      </c>
      <c r="T18" s="5">
        <v>33.7676371338584</v>
      </c>
    </row>
    <row r="19">
      <c r="A19" s="5">
        <v>17.0</v>
      </c>
      <c r="B19" s="6">
        <v>43858.0</v>
      </c>
      <c r="C19" s="5">
        <v>25.1319551367763</v>
      </c>
      <c r="D19" s="5">
        <v>-6.8410127652947</v>
      </c>
      <c r="E19" s="5">
        <v>69.6879821475624</v>
      </c>
      <c r="F19" s="5">
        <v>25.1319551367763</v>
      </c>
      <c r="G19" s="5">
        <v>25.1319551367763</v>
      </c>
      <c r="H19" s="5">
        <v>8.09378647898017</v>
      </c>
      <c r="I19" s="5">
        <v>8.09378647898017</v>
      </c>
      <c r="J19" s="5">
        <v>8.09378647898017</v>
      </c>
      <c r="K19" s="5">
        <v>-3.15186846715123</v>
      </c>
      <c r="L19" s="5">
        <v>-3.15186846715123</v>
      </c>
      <c r="M19" s="5">
        <v>-3.15186846715123</v>
      </c>
      <c r="N19" s="5">
        <v>11.2456549461314</v>
      </c>
      <c r="O19" s="5">
        <v>11.2456549461314</v>
      </c>
      <c r="P19" s="5">
        <v>11.2456549461314</v>
      </c>
      <c r="Q19" s="5">
        <v>0.0</v>
      </c>
      <c r="R19" s="5">
        <v>0.0</v>
      </c>
      <c r="S19" s="5">
        <v>0.0</v>
      </c>
      <c r="T19" s="5">
        <v>33.2257416157565</v>
      </c>
    </row>
    <row r="20">
      <c r="A20" s="5">
        <v>18.0</v>
      </c>
      <c r="B20" s="6">
        <v>43859.0</v>
      </c>
      <c r="C20" s="5">
        <v>25.64275941946</v>
      </c>
      <c r="D20" s="5">
        <v>-2.99174264837855</v>
      </c>
      <c r="E20" s="5">
        <v>69.0955099255683</v>
      </c>
      <c r="F20" s="5">
        <v>25.64275941946</v>
      </c>
      <c r="G20" s="5">
        <v>25.64275941946</v>
      </c>
      <c r="H20" s="5">
        <v>8.21457479611394</v>
      </c>
      <c r="I20" s="5">
        <v>8.21457479611394</v>
      </c>
      <c r="J20" s="5">
        <v>8.21457479611394</v>
      </c>
      <c r="K20" s="5">
        <v>-2.89597583530473</v>
      </c>
      <c r="L20" s="5">
        <v>-2.89597583530473</v>
      </c>
      <c r="M20" s="5">
        <v>-2.89597583530473</v>
      </c>
      <c r="N20" s="5">
        <v>11.1105506314186</v>
      </c>
      <c r="O20" s="5">
        <v>11.1105506314186</v>
      </c>
      <c r="P20" s="5">
        <v>11.1105506314186</v>
      </c>
      <c r="Q20" s="5">
        <v>0.0</v>
      </c>
      <c r="R20" s="5">
        <v>0.0</v>
      </c>
      <c r="S20" s="5">
        <v>0.0</v>
      </c>
      <c r="T20" s="5">
        <v>33.857334215574</v>
      </c>
    </row>
    <row r="21">
      <c r="A21" s="5">
        <v>19.0</v>
      </c>
      <c r="B21" s="6">
        <v>43860.0</v>
      </c>
      <c r="C21" s="5">
        <v>26.1535637021437</v>
      </c>
      <c r="D21" s="5">
        <v>-6.17095329220059</v>
      </c>
      <c r="E21" s="5">
        <v>70.3520212833111</v>
      </c>
      <c r="F21" s="5">
        <v>26.1535637021437</v>
      </c>
      <c r="G21" s="5">
        <v>26.1535637021437</v>
      </c>
      <c r="H21" s="5">
        <v>7.3003210979448</v>
      </c>
      <c r="I21" s="5">
        <v>7.3003210979448</v>
      </c>
      <c r="J21" s="5">
        <v>7.3003210979448</v>
      </c>
      <c r="K21" s="5">
        <v>-3.81984217890657</v>
      </c>
      <c r="L21" s="5">
        <v>-3.81984217890657</v>
      </c>
      <c r="M21" s="5">
        <v>-3.81984217890657</v>
      </c>
      <c r="N21" s="5">
        <v>11.1201632768513</v>
      </c>
      <c r="O21" s="5">
        <v>11.1201632768513</v>
      </c>
      <c r="P21" s="5">
        <v>11.1201632768513</v>
      </c>
      <c r="Q21" s="5">
        <v>0.0</v>
      </c>
      <c r="R21" s="5">
        <v>0.0</v>
      </c>
      <c r="S21" s="5">
        <v>0.0</v>
      </c>
      <c r="T21" s="5">
        <v>33.4538848000885</v>
      </c>
    </row>
    <row r="22">
      <c r="A22" s="5">
        <v>20.0</v>
      </c>
      <c r="B22" s="6">
        <v>43861.0</v>
      </c>
      <c r="C22" s="5">
        <v>26.6643679848274</v>
      </c>
      <c r="D22" s="5">
        <v>-1.98357463349471</v>
      </c>
      <c r="E22" s="5">
        <v>69.9273341013303</v>
      </c>
      <c r="F22" s="5">
        <v>26.6643679848274</v>
      </c>
      <c r="G22" s="5">
        <v>26.6643679848274</v>
      </c>
      <c r="H22" s="5">
        <v>6.9578626041715</v>
      </c>
      <c r="I22" s="5">
        <v>6.9578626041715</v>
      </c>
      <c r="J22" s="5">
        <v>6.9578626041715</v>
      </c>
      <c r="K22" s="5">
        <v>-4.30979350810894</v>
      </c>
      <c r="L22" s="5">
        <v>-4.30979350810894</v>
      </c>
      <c r="M22" s="5">
        <v>-4.30979350810894</v>
      </c>
      <c r="N22" s="5">
        <v>11.2676561122804</v>
      </c>
      <c r="O22" s="5">
        <v>11.2676561122804</v>
      </c>
      <c r="P22" s="5">
        <v>11.2676561122804</v>
      </c>
      <c r="Q22" s="5">
        <v>0.0</v>
      </c>
      <c r="R22" s="5">
        <v>0.0</v>
      </c>
      <c r="S22" s="5">
        <v>0.0</v>
      </c>
      <c r="T22" s="5">
        <v>33.6222305889989</v>
      </c>
    </row>
    <row r="23">
      <c r="A23" s="5">
        <v>21.0</v>
      </c>
      <c r="B23" s="6">
        <v>43864.0</v>
      </c>
      <c r="C23" s="5">
        <v>28.1967808328786</v>
      </c>
      <c r="D23" s="5">
        <v>-1.29025697747544</v>
      </c>
      <c r="E23" s="5">
        <v>76.3778533042016</v>
      </c>
      <c r="F23" s="5">
        <v>28.1967808328786</v>
      </c>
      <c r="G23" s="5">
        <v>28.1967808328786</v>
      </c>
      <c r="H23" s="5">
        <v>10.0253712009994</v>
      </c>
      <c r="I23" s="5">
        <v>10.0253712009994</v>
      </c>
      <c r="J23" s="5">
        <v>10.0253712009994</v>
      </c>
      <c r="K23" s="5">
        <v>-2.38141692799149</v>
      </c>
      <c r="L23" s="5">
        <v>-2.38141692799149</v>
      </c>
      <c r="M23" s="5">
        <v>-2.38141692799149</v>
      </c>
      <c r="N23" s="5">
        <v>12.4067881289908</v>
      </c>
      <c r="O23" s="5">
        <v>12.4067881289908</v>
      </c>
      <c r="P23" s="5">
        <v>12.4067881289908</v>
      </c>
      <c r="Q23" s="5">
        <v>0.0</v>
      </c>
      <c r="R23" s="5">
        <v>0.0</v>
      </c>
      <c r="S23" s="5">
        <v>0.0</v>
      </c>
      <c r="T23" s="5">
        <v>38.222152033878</v>
      </c>
    </row>
    <row r="24">
      <c r="A24" s="5">
        <v>22.0</v>
      </c>
      <c r="B24" s="6">
        <v>43865.0</v>
      </c>
      <c r="C24" s="5">
        <v>28.7075851155623</v>
      </c>
      <c r="D24" s="5">
        <v>-1.29847081872526</v>
      </c>
      <c r="E24" s="5">
        <v>75.9759748004765</v>
      </c>
      <c r="F24" s="5">
        <v>28.7075851155623</v>
      </c>
      <c r="G24" s="5">
        <v>28.7075851155623</v>
      </c>
      <c r="H24" s="5">
        <v>9.80489356292849</v>
      </c>
      <c r="I24" s="5">
        <v>9.80489356292849</v>
      </c>
      <c r="J24" s="5">
        <v>9.80489356292849</v>
      </c>
      <c r="K24" s="5">
        <v>-3.15186846715394</v>
      </c>
      <c r="L24" s="5">
        <v>-3.15186846715394</v>
      </c>
      <c r="M24" s="5">
        <v>-3.15186846715394</v>
      </c>
      <c r="N24" s="5">
        <v>12.9567620300824</v>
      </c>
      <c r="O24" s="5">
        <v>12.9567620300824</v>
      </c>
      <c r="P24" s="5">
        <v>12.9567620300824</v>
      </c>
      <c r="Q24" s="5">
        <v>0.0</v>
      </c>
      <c r="R24" s="5">
        <v>0.0</v>
      </c>
      <c r="S24" s="5">
        <v>0.0</v>
      </c>
      <c r="T24" s="5">
        <v>38.5124786784907</v>
      </c>
    </row>
    <row r="25">
      <c r="A25" s="5">
        <v>23.0</v>
      </c>
      <c r="B25" s="6">
        <v>43866.0</v>
      </c>
      <c r="C25" s="5">
        <v>29.218389398246</v>
      </c>
      <c r="D25" s="5">
        <v>2.63241883240747</v>
      </c>
      <c r="E25" s="5">
        <v>78.8534173245833</v>
      </c>
      <c r="F25" s="5">
        <v>29.218389398246</v>
      </c>
      <c r="G25" s="5">
        <v>29.218389398246</v>
      </c>
      <c r="H25" s="5">
        <v>10.6573480837315</v>
      </c>
      <c r="I25" s="5">
        <v>10.6573480837315</v>
      </c>
      <c r="J25" s="5">
        <v>10.6573480837315</v>
      </c>
      <c r="K25" s="5">
        <v>-2.89597583530316</v>
      </c>
      <c r="L25" s="5">
        <v>-2.89597583530316</v>
      </c>
      <c r="M25" s="5">
        <v>-2.89597583530316</v>
      </c>
      <c r="N25" s="5">
        <v>13.5533239190347</v>
      </c>
      <c r="O25" s="5">
        <v>13.5533239190347</v>
      </c>
      <c r="P25" s="5">
        <v>13.5533239190347</v>
      </c>
      <c r="Q25" s="5">
        <v>0.0</v>
      </c>
      <c r="R25" s="5">
        <v>0.0</v>
      </c>
      <c r="S25" s="5">
        <v>0.0</v>
      </c>
      <c r="T25" s="5">
        <v>39.8757374819776</v>
      </c>
    </row>
    <row r="26">
      <c r="A26" s="5">
        <v>24.0</v>
      </c>
      <c r="B26" s="6">
        <v>43867.0</v>
      </c>
      <c r="C26" s="5">
        <v>29.7291936809297</v>
      </c>
      <c r="D26" s="5">
        <v>0.108994630130324</v>
      </c>
      <c r="E26" s="5">
        <v>76.0157857645505</v>
      </c>
      <c r="F26" s="5">
        <v>29.7291936809297</v>
      </c>
      <c r="G26" s="5">
        <v>29.7291936809297</v>
      </c>
      <c r="H26" s="5">
        <v>10.3501864509983</v>
      </c>
      <c r="I26" s="5">
        <v>10.3501864509983</v>
      </c>
      <c r="J26" s="5">
        <v>10.3501864509983</v>
      </c>
      <c r="K26" s="5">
        <v>-3.81984217889448</v>
      </c>
      <c r="L26" s="5">
        <v>-3.81984217889448</v>
      </c>
      <c r="M26" s="5">
        <v>-3.81984217889448</v>
      </c>
      <c r="N26" s="5">
        <v>14.1700286298927</v>
      </c>
      <c r="O26" s="5">
        <v>14.1700286298927</v>
      </c>
      <c r="P26" s="5">
        <v>14.1700286298927</v>
      </c>
      <c r="Q26" s="5">
        <v>0.0</v>
      </c>
      <c r="R26" s="5">
        <v>0.0</v>
      </c>
      <c r="S26" s="5">
        <v>0.0</v>
      </c>
      <c r="T26" s="5">
        <v>40.079380131928</v>
      </c>
    </row>
    <row r="27">
      <c r="A27" s="5">
        <v>25.0</v>
      </c>
      <c r="B27" s="6">
        <v>43868.0</v>
      </c>
      <c r="C27" s="5">
        <v>30.2399979636134</v>
      </c>
      <c r="D27" s="5">
        <v>1.34842919575537</v>
      </c>
      <c r="E27" s="5">
        <v>76.2568974542888</v>
      </c>
      <c r="F27" s="5">
        <v>30.2399979636134</v>
      </c>
      <c r="G27" s="5">
        <v>30.2399979636134</v>
      </c>
      <c r="H27" s="5">
        <v>10.4693601204328</v>
      </c>
      <c r="I27" s="5">
        <v>10.4693601204328</v>
      </c>
      <c r="J27" s="5">
        <v>10.4693601204328</v>
      </c>
      <c r="K27" s="5">
        <v>-4.30979350810704</v>
      </c>
      <c r="L27" s="5">
        <v>-4.30979350810704</v>
      </c>
      <c r="M27" s="5">
        <v>-4.30979350810704</v>
      </c>
      <c r="N27" s="5">
        <v>14.7791536285398</v>
      </c>
      <c r="O27" s="5">
        <v>14.7791536285398</v>
      </c>
      <c r="P27" s="5">
        <v>14.7791536285398</v>
      </c>
      <c r="Q27" s="5">
        <v>0.0</v>
      </c>
      <c r="R27" s="5">
        <v>0.0</v>
      </c>
      <c r="S27" s="5">
        <v>0.0</v>
      </c>
      <c r="T27" s="5">
        <v>40.7093580840462</v>
      </c>
    </row>
    <row r="28">
      <c r="A28" s="5">
        <v>26.0</v>
      </c>
      <c r="B28" s="6">
        <v>43871.0</v>
      </c>
      <c r="C28" s="5">
        <v>31.7724108116645</v>
      </c>
      <c r="D28" s="5">
        <v>7.37456249357841</v>
      </c>
      <c r="E28" s="5">
        <v>81.3521517762246</v>
      </c>
      <c r="F28" s="5">
        <v>31.7724108116645</v>
      </c>
      <c r="G28" s="5">
        <v>31.7724108116645</v>
      </c>
      <c r="H28" s="5">
        <v>13.8985762908918</v>
      </c>
      <c r="I28" s="5">
        <v>13.8985762908918</v>
      </c>
      <c r="J28" s="5">
        <v>13.8985762908918</v>
      </c>
      <c r="K28" s="5">
        <v>-2.38141692799973</v>
      </c>
      <c r="L28" s="5">
        <v>-2.38141692799973</v>
      </c>
      <c r="M28" s="5">
        <v>-2.38141692799973</v>
      </c>
      <c r="N28" s="5">
        <v>16.2799932188916</v>
      </c>
      <c r="O28" s="5">
        <v>16.2799932188916</v>
      </c>
      <c r="P28" s="5">
        <v>16.2799932188916</v>
      </c>
      <c r="Q28" s="5">
        <v>0.0</v>
      </c>
      <c r="R28" s="5">
        <v>0.0</v>
      </c>
      <c r="S28" s="5">
        <v>0.0</v>
      </c>
      <c r="T28" s="5">
        <v>45.6709871025564</v>
      </c>
    </row>
    <row r="29">
      <c r="A29" s="5">
        <v>27.0</v>
      </c>
      <c r="B29" s="6">
        <v>43872.0</v>
      </c>
      <c r="C29" s="5">
        <v>32.2832150943482</v>
      </c>
      <c r="D29" s="5">
        <v>7.395418423654</v>
      </c>
      <c r="E29" s="5">
        <v>82.840861975533</v>
      </c>
      <c r="F29" s="5">
        <v>32.2832150943482</v>
      </c>
      <c r="G29" s="5">
        <v>32.2832150943482</v>
      </c>
      <c r="H29" s="5">
        <v>13.4297702633121</v>
      </c>
      <c r="I29" s="5">
        <v>13.4297702633121</v>
      </c>
      <c r="J29" s="5">
        <v>13.4297702633121</v>
      </c>
      <c r="K29" s="5">
        <v>-3.1518684671623</v>
      </c>
      <c r="L29" s="5">
        <v>-3.1518684671623</v>
      </c>
      <c r="M29" s="5">
        <v>-3.1518684671623</v>
      </c>
      <c r="N29" s="5">
        <v>16.5816387304744</v>
      </c>
      <c r="O29" s="5">
        <v>16.5816387304744</v>
      </c>
      <c r="P29" s="5">
        <v>16.5816387304744</v>
      </c>
      <c r="Q29" s="5">
        <v>0.0</v>
      </c>
      <c r="R29" s="5">
        <v>0.0</v>
      </c>
      <c r="S29" s="5">
        <v>0.0</v>
      </c>
      <c r="T29" s="5">
        <v>45.7129853576603</v>
      </c>
    </row>
    <row r="30">
      <c r="A30" s="5">
        <v>28.0</v>
      </c>
      <c r="B30" s="6">
        <v>43873.0</v>
      </c>
      <c r="C30" s="5">
        <v>32.7940193770319</v>
      </c>
      <c r="D30" s="5">
        <v>11.4619091595935</v>
      </c>
      <c r="E30" s="5">
        <v>84.605723354475</v>
      </c>
      <c r="F30" s="5">
        <v>32.7940193770319</v>
      </c>
      <c r="G30" s="5">
        <v>32.7940193770319</v>
      </c>
      <c r="H30" s="5">
        <v>13.8475462819219</v>
      </c>
      <c r="I30" s="5">
        <v>13.8475462819219</v>
      </c>
      <c r="J30" s="5">
        <v>13.8475462819219</v>
      </c>
      <c r="K30" s="5">
        <v>-2.89597583530159</v>
      </c>
      <c r="L30" s="5">
        <v>-2.89597583530159</v>
      </c>
      <c r="M30" s="5">
        <v>-2.89597583530159</v>
      </c>
      <c r="N30" s="5">
        <v>16.7435221172235</v>
      </c>
      <c r="O30" s="5">
        <v>16.7435221172235</v>
      </c>
      <c r="P30" s="5">
        <v>16.7435221172235</v>
      </c>
      <c r="Q30" s="5">
        <v>0.0</v>
      </c>
      <c r="R30" s="5">
        <v>0.0</v>
      </c>
      <c r="S30" s="5">
        <v>0.0</v>
      </c>
      <c r="T30" s="5">
        <v>46.6415656589539</v>
      </c>
    </row>
    <row r="31">
      <c r="A31" s="5">
        <v>29.0</v>
      </c>
      <c r="B31" s="6">
        <v>43874.0</v>
      </c>
      <c r="C31" s="5">
        <v>33.3048236597156</v>
      </c>
      <c r="D31" s="5">
        <v>8.14615124582965</v>
      </c>
      <c r="E31" s="5">
        <v>82.4672795896236</v>
      </c>
      <c r="F31" s="5">
        <v>33.3048236597156</v>
      </c>
      <c r="G31" s="5">
        <v>33.3048236597156</v>
      </c>
      <c r="H31" s="5">
        <v>12.9255854874253</v>
      </c>
      <c r="I31" s="5">
        <v>12.9255854874253</v>
      </c>
      <c r="J31" s="5">
        <v>12.9255854874253</v>
      </c>
      <c r="K31" s="5">
        <v>-3.8198421788959</v>
      </c>
      <c r="L31" s="5">
        <v>-3.8198421788959</v>
      </c>
      <c r="M31" s="5">
        <v>-3.8198421788959</v>
      </c>
      <c r="N31" s="5">
        <v>16.7454276663212</v>
      </c>
      <c r="O31" s="5">
        <v>16.7454276663212</v>
      </c>
      <c r="P31" s="5">
        <v>16.7454276663212</v>
      </c>
      <c r="Q31" s="5">
        <v>0.0</v>
      </c>
      <c r="R31" s="5">
        <v>0.0</v>
      </c>
      <c r="S31" s="5">
        <v>0.0</v>
      </c>
      <c r="T31" s="5">
        <v>46.2304091471409</v>
      </c>
    </row>
    <row r="32">
      <c r="A32" s="5">
        <v>30.0</v>
      </c>
      <c r="B32" s="6">
        <v>43875.0</v>
      </c>
      <c r="C32" s="5">
        <v>33.8156279423993</v>
      </c>
      <c r="D32" s="5">
        <v>9.09762371189128</v>
      </c>
      <c r="E32" s="5">
        <v>84.2561357762622</v>
      </c>
      <c r="F32" s="5">
        <v>33.8156279423993</v>
      </c>
      <c r="G32" s="5">
        <v>33.8156279423993</v>
      </c>
      <c r="H32" s="5">
        <v>12.2608464708586</v>
      </c>
      <c r="I32" s="5">
        <v>12.2608464708586</v>
      </c>
      <c r="J32" s="5">
        <v>12.2608464708586</v>
      </c>
      <c r="K32" s="5">
        <v>-4.30979350809944</v>
      </c>
      <c r="L32" s="5">
        <v>-4.30979350809944</v>
      </c>
      <c r="M32" s="5">
        <v>-4.30979350809944</v>
      </c>
      <c r="N32" s="5">
        <v>16.570639978958</v>
      </c>
      <c r="O32" s="5">
        <v>16.570639978958</v>
      </c>
      <c r="P32" s="5">
        <v>16.570639978958</v>
      </c>
      <c r="Q32" s="5">
        <v>0.0</v>
      </c>
      <c r="R32" s="5">
        <v>0.0</v>
      </c>
      <c r="S32" s="5">
        <v>0.0</v>
      </c>
      <c r="T32" s="5">
        <v>46.076474413258</v>
      </c>
    </row>
    <row r="33">
      <c r="A33" s="5">
        <v>31.0</v>
      </c>
      <c r="B33" s="6">
        <v>43879.0</v>
      </c>
      <c r="C33" s="5">
        <v>35.8588450731341</v>
      </c>
      <c r="D33" s="5">
        <v>9.08001656373404</v>
      </c>
      <c r="E33" s="5">
        <v>85.3334924527315</v>
      </c>
      <c r="F33" s="5">
        <v>35.8588450731341</v>
      </c>
      <c r="G33" s="5">
        <v>35.8588450731341</v>
      </c>
      <c r="H33" s="5">
        <v>10.7636517515734</v>
      </c>
      <c r="I33" s="5">
        <v>10.7636517515734</v>
      </c>
      <c r="J33" s="5">
        <v>10.7636517515734</v>
      </c>
      <c r="K33" s="5">
        <v>-3.151868467165</v>
      </c>
      <c r="L33" s="5">
        <v>-3.151868467165</v>
      </c>
      <c r="M33" s="5">
        <v>-3.151868467165</v>
      </c>
      <c r="N33" s="5">
        <v>13.9155202187384</v>
      </c>
      <c r="O33" s="5">
        <v>13.9155202187384</v>
      </c>
      <c r="P33" s="5">
        <v>13.9155202187384</v>
      </c>
      <c r="Q33" s="5">
        <v>0.0</v>
      </c>
      <c r="R33" s="5">
        <v>0.0</v>
      </c>
      <c r="S33" s="5">
        <v>0.0</v>
      </c>
      <c r="T33" s="5">
        <v>46.6224968247076</v>
      </c>
    </row>
    <row r="34">
      <c r="A34" s="5">
        <v>32.0</v>
      </c>
      <c r="B34" s="6">
        <v>43880.0</v>
      </c>
      <c r="C34" s="5">
        <v>36.3696493558179</v>
      </c>
      <c r="D34" s="5">
        <v>10.9136525454258</v>
      </c>
      <c r="E34" s="5">
        <v>82.6750973311484</v>
      </c>
      <c r="F34" s="5">
        <v>36.3696493558179</v>
      </c>
      <c r="G34" s="5">
        <v>36.3696493558179</v>
      </c>
      <c r="H34" s="5">
        <v>9.85926039971255</v>
      </c>
      <c r="I34" s="5">
        <v>9.85926039971255</v>
      </c>
      <c r="J34" s="5">
        <v>9.85926039971255</v>
      </c>
      <c r="K34" s="5">
        <v>-2.89597583530508</v>
      </c>
      <c r="L34" s="5">
        <v>-2.89597583530508</v>
      </c>
      <c r="M34" s="5">
        <v>-2.89597583530508</v>
      </c>
      <c r="N34" s="5">
        <v>12.7552362350176</v>
      </c>
      <c r="O34" s="5">
        <v>12.7552362350176</v>
      </c>
      <c r="P34" s="5">
        <v>12.7552362350176</v>
      </c>
      <c r="Q34" s="5">
        <v>0.0</v>
      </c>
      <c r="R34" s="5">
        <v>0.0</v>
      </c>
      <c r="S34" s="5">
        <v>0.0</v>
      </c>
      <c r="T34" s="5">
        <v>46.2289097555304</v>
      </c>
    </row>
    <row r="35">
      <c r="A35" s="5">
        <v>33.0</v>
      </c>
      <c r="B35" s="6">
        <v>43881.0</v>
      </c>
      <c r="C35" s="5">
        <v>36.8804536385016</v>
      </c>
      <c r="D35" s="5">
        <v>8.20442434322876</v>
      </c>
      <c r="E35" s="5">
        <v>79.6001024473715</v>
      </c>
      <c r="F35" s="5">
        <v>36.8804536385016</v>
      </c>
      <c r="G35" s="5">
        <v>36.8804536385016</v>
      </c>
      <c r="H35" s="5">
        <v>7.5898014856185</v>
      </c>
      <c r="I35" s="5">
        <v>7.5898014856185</v>
      </c>
      <c r="J35" s="5">
        <v>7.5898014856185</v>
      </c>
      <c r="K35" s="5">
        <v>-3.81984217890257</v>
      </c>
      <c r="L35" s="5">
        <v>-3.81984217890257</v>
      </c>
      <c r="M35" s="5">
        <v>-3.81984217890257</v>
      </c>
      <c r="N35" s="5">
        <v>11.409643664521</v>
      </c>
      <c r="O35" s="5">
        <v>11.409643664521</v>
      </c>
      <c r="P35" s="5">
        <v>11.409643664521</v>
      </c>
      <c r="Q35" s="5">
        <v>0.0</v>
      </c>
      <c r="R35" s="5">
        <v>0.0</v>
      </c>
      <c r="S35" s="5">
        <v>0.0</v>
      </c>
      <c r="T35" s="5">
        <v>44.4702551241201</v>
      </c>
    </row>
    <row r="36">
      <c r="A36" s="5">
        <v>34.0</v>
      </c>
      <c r="B36" s="6">
        <v>43882.0</v>
      </c>
      <c r="C36" s="5">
        <v>37.3912579211853</v>
      </c>
      <c r="D36" s="5">
        <v>8.03707171551986</v>
      </c>
      <c r="E36" s="5">
        <v>81.2687876589329</v>
      </c>
      <c r="F36" s="5">
        <v>37.3912579211853</v>
      </c>
      <c r="G36" s="5">
        <v>37.3912579211853</v>
      </c>
      <c r="H36" s="5">
        <v>5.58344857654568</v>
      </c>
      <c r="I36" s="5">
        <v>5.58344857654568</v>
      </c>
      <c r="J36" s="5">
        <v>5.58344857654568</v>
      </c>
      <c r="K36" s="5">
        <v>-4.30979350809185</v>
      </c>
      <c r="L36" s="5">
        <v>-4.30979350809185</v>
      </c>
      <c r="M36" s="5">
        <v>-4.30979350809185</v>
      </c>
      <c r="N36" s="5">
        <v>9.89324208463753</v>
      </c>
      <c r="O36" s="5">
        <v>9.89324208463753</v>
      </c>
      <c r="P36" s="5">
        <v>9.89324208463753</v>
      </c>
      <c r="Q36" s="5">
        <v>0.0</v>
      </c>
      <c r="R36" s="5">
        <v>0.0</v>
      </c>
      <c r="S36" s="5">
        <v>0.0</v>
      </c>
      <c r="T36" s="5">
        <v>42.9747064977309</v>
      </c>
    </row>
    <row r="37">
      <c r="A37" s="5">
        <v>35.0</v>
      </c>
      <c r="B37" s="6">
        <v>43885.0</v>
      </c>
      <c r="C37" s="5">
        <v>38.9236707823214</v>
      </c>
      <c r="D37" s="5">
        <v>2.98885006168399</v>
      </c>
      <c r="E37" s="5">
        <v>78.9664297102768</v>
      </c>
      <c r="F37" s="5">
        <v>38.9236707823214</v>
      </c>
      <c r="G37" s="5">
        <v>38.9236707823214</v>
      </c>
      <c r="H37" s="5">
        <v>2.14076134997513</v>
      </c>
      <c r="I37" s="5">
        <v>2.14076134997513</v>
      </c>
      <c r="J37" s="5">
        <v>2.14076134997513</v>
      </c>
      <c r="K37" s="5">
        <v>-2.38141692800736</v>
      </c>
      <c r="L37" s="5">
        <v>-2.38141692800736</v>
      </c>
      <c r="M37" s="5">
        <v>-2.38141692800736</v>
      </c>
      <c r="N37" s="5">
        <v>4.52217827798249</v>
      </c>
      <c r="O37" s="5">
        <v>4.52217827798249</v>
      </c>
      <c r="P37" s="5">
        <v>4.52217827798249</v>
      </c>
      <c r="Q37" s="5">
        <v>0.0</v>
      </c>
      <c r="R37" s="5">
        <v>0.0</v>
      </c>
      <c r="S37" s="5">
        <v>0.0</v>
      </c>
      <c r="T37" s="5">
        <v>41.0644321322965</v>
      </c>
    </row>
    <row r="38">
      <c r="A38" s="5">
        <v>36.0</v>
      </c>
      <c r="B38" s="6">
        <v>43886.0</v>
      </c>
      <c r="C38" s="5">
        <v>39.4344750693667</v>
      </c>
      <c r="D38" s="5">
        <v>0.68630214012576</v>
      </c>
      <c r="E38" s="5">
        <v>75.0864705453527</v>
      </c>
      <c r="F38" s="5">
        <v>39.4344750693667</v>
      </c>
      <c r="G38" s="5">
        <v>39.4344750693667</v>
      </c>
      <c r="H38" s="5">
        <v>-0.610421721517196</v>
      </c>
      <c r="I38" s="5">
        <v>-0.610421721517196</v>
      </c>
      <c r="J38" s="5">
        <v>-0.610421721517196</v>
      </c>
      <c r="K38" s="5">
        <v>-3.15186846716139</v>
      </c>
      <c r="L38" s="5">
        <v>-3.15186846716139</v>
      </c>
      <c r="M38" s="5">
        <v>-3.15186846716139</v>
      </c>
      <c r="N38" s="5">
        <v>2.54144674564419</v>
      </c>
      <c r="O38" s="5">
        <v>2.54144674564419</v>
      </c>
      <c r="P38" s="5">
        <v>2.54144674564419</v>
      </c>
      <c r="Q38" s="5">
        <v>0.0</v>
      </c>
      <c r="R38" s="5">
        <v>0.0</v>
      </c>
      <c r="S38" s="5">
        <v>0.0</v>
      </c>
      <c r="T38" s="5">
        <v>38.8240533478495</v>
      </c>
    </row>
    <row r="39">
      <c r="A39" s="5">
        <v>37.0</v>
      </c>
      <c r="B39" s="6">
        <v>43887.0</v>
      </c>
      <c r="C39" s="5">
        <v>39.9452793564121</v>
      </c>
      <c r="D39" s="5">
        <v>0.987161747135524</v>
      </c>
      <c r="E39" s="5">
        <v>75.4552920649044</v>
      </c>
      <c r="F39" s="5">
        <v>39.9452793564121</v>
      </c>
      <c r="G39" s="5">
        <v>39.9452793564121</v>
      </c>
      <c r="H39" s="5">
        <v>-2.3827704155071</v>
      </c>
      <c r="I39" s="5">
        <v>-2.3827704155071</v>
      </c>
      <c r="J39" s="5">
        <v>-2.3827704155071</v>
      </c>
      <c r="K39" s="5">
        <v>-2.89597583530351</v>
      </c>
      <c r="L39" s="5">
        <v>-2.89597583530351</v>
      </c>
      <c r="M39" s="5">
        <v>-2.89597583530351</v>
      </c>
      <c r="N39" s="5">
        <v>0.513205419796406</v>
      </c>
      <c r="O39" s="5">
        <v>0.513205419796406</v>
      </c>
      <c r="P39" s="5">
        <v>0.513205419796406</v>
      </c>
      <c r="Q39" s="5">
        <v>0.0</v>
      </c>
      <c r="R39" s="5">
        <v>0.0</v>
      </c>
      <c r="S39" s="5">
        <v>0.0</v>
      </c>
      <c r="T39" s="5">
        <v>37.562508940905</v>
      </c>
    </row>
    <row r="40">
      <c r="A40" s="5">
        <v>38.0</v>
      </c>
      <c r="B40" s="6">
        <v>43888.0</v>
      </c>
      <c r="C40" s="5">
        <v>40.4560836434575</v>
      </c>
      <c r="D40" s="5">
        <v>-3.01171696758514</v>
      </c>
      <c r="E40" s="5">
        <v>72.3568782638978</v>
      </c>
      <c r="F40" s="5">
        <v>40.4560836434575</v>
      </c>
      <c r="G40" s="5">
        <v>40.4560836434575</v>
      </c>
      <c r="H40" s="5">
        <v>-5.35164072648703</v>
      </c>
      <c r="I40" s="5">
        <v>-5.35164072648703</v>
      </c>
      <c r="J40" s="5">
        <v>-5.35164072648703</v>
      </c>
      <c r="K40" s="5">
        <v>-3.81984217888873</v>
      </c>
      <c r="L40" s="5">
        <v>-3.81984217888873</v>
      </c>
      <c r="M40" s="5">
        <v>-3.81984217888873</v>
      </c>
      <c r="N40" s="5">
        <v>-1.5317985475983</v>
      </c>
      <c r="O40" s="5">
        <v>-1.5317985475983</v>
      </c>
      <c r="P40" s="5">
        <v>-1.5317985475983</v>
      </c>
      <c r="Q40" s="5">
        <v>0.0</v>
      </c>
      <c r="R40" s="5">
        <v>0.0</v>
      </c>
      <c r="S40" s="5">
        <v>0.0</v>
      </c>
      <c r="T40" s="5">
        <v>35.1044429169704</v>
      </c>
    </row>
    <row r="41">
      <c r="A41" s="5">
        <v>39.0</v>
      </c>
      <c r="B41" s="6">
        <v>43889.0</v>
      </c>
      <c r="C41" s="5">
        <v>40.9668879305028</v>
      </c>
      <c r="D41" s="5">
        <v>-1.80582848088703</v>
      </c>
      <c r="E41" s="5">
        <v>71.2792667926791</v>
      </c>
      <c r="F41" s="5">
        <v>40.9668879305028</v>
      </c>
      <c r="G41" s="5">
        <v>40.9668879305028</v>
      </c>
      <c r="H41" s="5">
        <v>-7.87217618296575</v>
      </c>
      <c r="I41" s="5">
        <v>-7.87217618296575</v>
      </c>
      <c r="J41" s="5">
        <v>-7.87217618296575</v>
      </c>
      <c r="K41" s="5">
        <v>-4.30979350808425</v>
      </c>
      <c r="L41" s="5">
        <v>-4.30979350808425</v>
      </c>
      <c r="M41" s="5">
        <v>-4.30979350808425</v>
      </c>
      <c r="N41" s="5">
        <v>-3.56238267488149</v>
      </c>
      <c r="O41" s="5">
        <v>-3.56238267488149</v>
      </c>
      <c r="P41" s="5">
        <v>-3.56238267488149</v>
      </c>
      <c r="Q41" s="5">
        <v>0.0</v>
      </c>
      <c r="R41" s="5">
        <v>0.0</v>
      </c>
      <c r="S41" s="5">
        <v>0.0</v>
      </c>
      <c r="T41" s="5">
        <v>33.0947117475371</v>
      </c>
    </row>
    <row r="42">
      <c r="A42" s="5">
        <v>40.0</v>
      </c>
      <c r="B42" s="6">
        <v>43892.0</v>
      </c>
      <c r="C42" s="5">
        <v>42.4993007916389</v>
      </c>
      <c r="D42" s="5">
        <v>-6.15242150549967</v>
      </c>
      <c r="E42" s="5">
        <v>65.7134438315703</v>
      </c>
      <c r="F42" s="5">
        <v>42.4993007916389</v>
      </c>
      <c r="G42" s="5">
        <v>42.4993007916389</v>
      </c>
      <c r="H42" s="5">
        <v>-11.6456897997969</v>
      </c>
      <c r="I42" s="5">
        <v>-11.6456897997969</v>
      </c>
      <c r="J42" s="5">
        <v>-11.6456897997969</v>
      </c>
      <c r="K42" s="5">
        <v>-2.38141692802444</v>
      </c>
      <c r="L42" s="5">
        <v>-2.38141692802444</v>
      </c>
      <c r="M42" s="5">
        <v>-2.38141692802444</v>
      </c>
      <c r="N42" s="5">
        <v>-9.26427287177247</v>
      </c>
      <c r="O42" s="5">
        <v>-9.26427287177247</v>
      </c>
      <c r="P42" s="5">
        <v>-9.26427287177247</v>
      </c>
      <c r="Q42" s="5">
        <v>0.0</v>
      </c>
      <c r="R42" s="5">
        <v>0.0</v>
      </c>
      <c r="S42" s="5">
        <v>0.0</v>
      </c>
      <c r="T42" s="5">
        <v>30.853610991842</v>
      </c>
    </row>
    <row r="43">
      <c r="A43" s="5">
        <v>41.0</v>
      </c>
      <c r="B43" s="6">
        <v>43893.0</v>
      </c>
      <c r="C43" s="5">
        <v>43.0101050786843</v>
      </c>
      <c r="D43" s="5">
        <v>-7.98055376202369</v>
      </c>
      <c r="E43" s="5">
        <v>65.8412533967103</v>
      </c>
      <c r="F43" s="5">
        <v>43.0101050786843</v>
      </c>
      <c r="G43" s="5">
        <v>43.0101050786843</v>
      </c>
      <c r="H43" s="5">
        <v>-14.0933033713014</v>
      </c>
      <c r="I43" s="5">
        <v>-14.0933033713014</v>
      </c>
      <c r="J43" s="5">
        <v>-14.0933033713014</v>
      </c>
      <c r="K43" s="5">
        <v>-3.15186846715778</v>
      </c>
      <c r="L43" s="5">
        <v>-3.15186846715778</v>
      </c>
      <c r="M43" s="5">
        <v>-3.15186846715778</v>
      </c>
      <c r="N43" s="5">
        <v>-10.9414349041436</v>
      </c>
      <c r="O43" s="5">
        <v>-10.9414349041436</v>
      </c>
      <c r="P43" s="5">
        <v>-10.9414349041436</v>
      </c>
      <c r="Q43" s="5">
        <v>0.0</v>
      </c>
      <c r="R43" s="5">
        <v>0.0</v>
      </c>
      <c r="S43" s="5">
        <v>0.0</v>
      </c>
      <c r="T43" s="5">
        <v>28.9168017073828</v>
      </c>
    </row>
    <row r="44">
      <c r="A44" s="5">
        <v>42.0</v>
      </c>
      <c r="B44" s="6">
        <v>43894.0</v>
      </c>
      <c r="C44" s="5">
        <v>43.5209093657297</v>
      </c>
      <c r="D44" s="5">
        <v>-6.63672381309104</v>
      </c>
      <c r="E44" s="5">
        <v>67.6871368058485</v>
      </c>
      <c r="F44" s="5">
        <v>43.5209093657297</v>
      </c>
      <c r="G44" s="5">
        <v>43.5209093657297</v>
      </c>
      <c r="H44" s="5">
        <v>-15.3620506055585</v>
      </c>
      <c r="I44" s="5">
        <v>-15.3620506055585</v>
      </c>
      <c r="J44" s="5">
        <v>-15.3620506055585</v>
      </c>
      <c r="K44" s="5">
        <v>-2.89597583530235</v>
      </c>
      <c r="L44" s="5">
        <v>-2.89597583530235</v>
      </c>
      <c r="M44" s="5">
        <v>-2.89597583530235</v>
      </c>
      <c r="N44" s="5">
        <v>-12.4660747702562</v>
      </c>
      <c r="O44" s="5">
        <v>-12.4660747702562</v>
      </c>
      <c r="P44" s="5">
        <v>-12.4660747702562</v>
      </c>
      <c r="Q44" s="5">
        <v>0.0</v>
      </c>
      <c r="R44" s="5">
        <v>0.0</v>
      </c>
      <c r="S44" s="5">
        <v>0.0</v>
      </c>
      <c r="T44" s="5">
        <v>28.1588587601711</v>
      </c>
    </row>
    <row r="45">
      <c r="A45" s="5">
        <v>43.0</v>
      </c>
      <c r="B45" s="6">
        <v>43895.0</v>
      </c>
      <c r="C45" s="5">
        <v>44.031713652775</v>
      </c>
      <c r="D45" s="5">
        <v>-12.6154414794203</v>
      </c>
      <c r="E45" s="5">
        <v>61.022948819158</v>
      </c>
      <c r="F45" s="5">
        <v>44.031713652775</v>
      </c>
      <c r="G45" s="5">
        <v>44.031713652775</v>
      </c>
      <c r="H45" s="5">
        <v>-17.6382585087565</v>
      </c>
      <c r="I45" s="5">
        <v>-17.6382585087565</v>
      </c>
      <c r="J45" s="5">
        <v>-17.6382585087565</v>
      </c>
      <c r="K45" s="5">
        <v>-3.8198421788919</v>
      </c>
      <c r="L45" s="5">
        <v>-3.8198421788919</v>
      </c>
      <c r="M45" s="5">
        <v>-3.8198421788919</v>
      </c>
      <c r="N45" s="5">
        <v>-13.8184163298646</v>
      </c>
      <c r="O45" s="5">
        <v>-13.8184163298646</v>
      </c>
      <c r="P45" s="5">
        <v>-13.8184163298646</v>
      </c>
      <c r="Q45" s="5">
        <v>0.0</v>
      </c>
      <c r="R45" s="5">
        <v>0.0</v>
      </c>
      <c r="S45" s="5">
        <v>0.0</v>
      </c>
      <c r="T45" s="5">
        <v>26.3934551440185</v>
      </c>
    </row>
    <row r="46">
      <c r="A46" s="5">
        <v>44.0</v>
      </c>
      <c r="B46" s="6">
        <v>43896.0</v>
      </c>
      <c r="C46" s="5">
        <v>44.5425179398204</v>
      </c>
      <c r="D46" s="5">
        <v>-11.1130265997292</v>
      </c>
      <c r="E46" s="5">
        <v>61.0539126952453</v>
      </c>
      <c r="F46" s="5">
        <v>44.5425179398204</v>
      </c>
      <c r="G46" s="5">
        <v>44.5425179398204</v>
      </c>
      <c r="H46" s="5">
        <v>-19.292197169307</v>
      </c>
      <c r="I46" s="5">
        <v>-19.292197169307</v>
      </c>
      <c r="J46" s="5">
        <v>-19.292197169307</v>
      </c>
      <c r="K46" s="5">
        <v>-4.30979350808235</v>
      </c>
      <c r="L46" s="5">
        <v>-4.30979350808235</v>
      </c>
      <c r="M46" s="5">
        <v>-4.30979350808235</v>
      </c>
      <c r="N46" s="5">
        <v>-14.9824036612247</v>
      </c>
      <c r="O46" s="5">
        <v>-14.9824036612247</v>
      </c>
      <c r="P46" s="5">
        <v>-14.9824036612247</v>
      </c>
      <c r="Q46" s="5">
        <v>0.0</v>
      </c>
      <c r="R46" s="5">
        <v>0.0</v>
      </c>
      <c r="S46" s="5">
        <v>0.0</v>
      </c>
      <c r="T46" s="5">
        <v>25.2503207705133</v>
      </c>
    </row>
    <row r="47">
      <c r="A47" s="5">
        <v>45.0</v>
      </c>
      <c r="B47" s="6">
        <v>43899.0</v>
      </c>
      <c r="C47" s="5">
        <v>46.0749308009565</v>
      </c>
      <c r="D47" s="5">
        <v>-9.58034710407778</v>
      </c>
      <c r="E47" s="5">
        <v>64.4741494988282</v>
      </c>
      <c r="F47" s="5">
        <v>46.0749308009565</v>
      </c>
      <c r="G47" s="5">
        <v>46.0749308009565</v>
      </c>
      <c r="H47" s="5">
        <v>-19.6263330709919</v>
      </c>
      <c r="I47" s="5">
        <v>-19.6263330709919</v>
      </c>
      <c r="J47" s="5">
        <v>-19.6263330709919</v>
      </c>
      <c r="K47" s="5">
        <v>-2.38141692798956</v>
      </c>
      <c r="L47" s="5">
        <v>-2.38141692798956</v>
      </c>
      <c r="M47" s="5">
        <v>-2.38141692798956</v>
      </c>
      <c r="N47" s="5">
        <v>-17.2449161430024</v>
      </c>
      <c r="O47" s="5">
        <v>-17.2449161430024</v>
      </c>
      <c r="P47" s="5">
        <v>-17.2449161430024</v>
      </c>
      <c r="Q47" s="5">
        <v>0.0</v>
      </c>
      <c r="R47" s="5">
        <v>0.0</v>
      </c>
      <c r="S47" s="5">
        <v>0.0</v>
      </c>
      <c r="T47" s="5">
        <v>26.4485977299645</v>
      </c>
    </row>
    <row r="48">
      <c r="A48" s="5">
        <v>46.0</v>
      </c>
      <c r="B48" s="6">
        <v>43900.0</v>
      </c>
      <c r="C48" s="5">
        <v>46.5857350880019</v>
      </c>
      <c r="D48" s="5">
        <v>-14.9768640934699</v>
      </c>
      <c r="E48" s="5">
        <v>62.739339994481</v>
      </c>
      <c r="F48" s="5">
        <v>46.5857350880019</v>
      </c>
      <c r="G48" s="5">
        <v>46.5857350880019</v>
      </c>
      <c r="H48" s="5">
        <v>-20.7292706512933</v>
      </c>
      <c r="I48" s="5">
        <v>-20.7292706512933</v>
      </c>
      <c r="J48" s="5">
        <v>-20.7292706512933</v>
      </c>
      <c r="K48" s="5">
        <v>-3.15186846715417</v>
      </c>
      <c r="L48" s="5">
        <v>-3.15186846715417</v>
      </c>
      <c r="M48" s="5">
        <v>-3.15186846715417</v>
      </c>
      <c r="N48" s="5">
        <v>-17.5774021841391</v>
      </c>
      <c r="O48" s="5">
        <v>-17.5774021841391</v>
      </c>
      <c r="P48" s="5">
        <v>-17.5774021841391</v>
      </c>
      <c r="Q48" s="5">
        <v>0.0</v>
      </c>
      <c r="R48" s="5">
        <v>0.0</v>
      </c>
      <c r="S48" s="5">
        <v>0.0</v>
      </c>
      <c r="T48" s="5">
        <v>25.8564644367086</v>
      </c>
    </row>
    <row r="49">
      <c r="A49" s="5">
        <v>47.0</v>
      </c>
      <c r="B49" s="6">
        <v>43901.0</v>
      </c>
      <c r="C49" s="5">
        <v>47.0965393750473</v>
      </c>
      <c r="D49" s="5">
        <v>-9.84017945498522</v>
      </c>
      <c r="E49" s="5">
        <v>64.044426228683</v>
      </c>
      <c r="F49" s="5">
        <v>47.0965393750473</v>
      </c>
      <c r="G49" s="5">
        <v>47.0965393750473</v>
      </c>
      <c r="H49" s="5">
        <v>-20.5996255416283</v>
      </c>
      <c r="I49" s="5">
        <v>-20.5996255416283</v>
      </c>
      <c r="J49" s="5">
        <v>-20.5996255416283</v>
      </c>
      <c r="K49" s="5">
        <v>-2.89597583530078</v>
      </c>
      <c r="L49" s="5">
        <v>-2.89597583530078</v>
      </c>
      <c r="M49" s="5">
        <v>-2.89597583530078</v>
      </c>
      <c r="N49" s="5">
        <v>-17.7036497063275</v>
      </c>
      <c r="O49" s="5">
        <v>-17.7036497063275</v>
      </c>
      <c r="P49" s="5">
        <v>-17.7036497063275</v>
      </c>
      <c r="Q49" s="5">
        <v>0.0</v>
      </c>
      <c r="R49" s="5">
        <v>0.0</v>
      </c>
      <c r="S49" s="5">
        <v>0.0</v>
      </c>
      <c r="T49" s="5">
        <v>26.4969138334189</v>
      </c>
    </row>
    <row r="50">
      <c r="A50" s="5">
        <v>48.0</v>
      </c>
      <c r="B50" s="6">
        <v>43902.0</v>
      </c>
      <c r="C50" s="5">
        <v>47.6073436620926</v>
      </c>
      <c r="D50" s="5">
        <v>-10.8389735302771</v>
      </c>
      <c r="E50" s="5">
        <v>62.5345030296729</v>
      </c>
      <c r="F50" s="5">
        <v>47.6073436620926</v>
      </c>
      <c r="G50" s="5">
        <v>47.6073436620926</v>
      </c>
      <c r="H50" s="5">
        <v>-21.4522495085972</v>
      </c>
      <c r="I50" s="5">
        <v>-21.4522495085972</v>
      </c>
      <c r="J50" s="5">
        <v>-21.4522495085972</v>
      </c>
      <c r="K50" s="5">
        <v>-3.81984217889331</v>
      </c>
      <c r="L50" s="5">
        <v>-3.81984217889331</v>
      </c>
      <c r="M50" s="5">
        <v>-3.81984217889331</v>
      </c>
      <c r="N50" s="5">
        <v>-17.6324073297039</v>
      </c>
      <c r="O50" s="5">
        <v>-17.6324073297039</v>
      </c>
      <c r="P50" s="5">
        <v>-17.6324073297039</v>
      </c>
      <c r="Q50" s="5">
        <v>0.0</v>
      </c>
      <c r="R50" s="5">
        <v>0.0</v>
      </c>
      <c r="S50" s="5">
        <v>0.0</v>
      </c>
      <c r="T50" s="5">
        <v>26.1550941534954</v>
      </c>
    </row>
    <row r="51">
      <c r="A51" s="5">
        <v>49.0</v>
      </c>
      <c r="B51" s="6">
        <v>43903.0</v>
      </c>
      <c r="C51" s="5">
        <v>48.118147949138</v>
      </c>
      <c r="D51" s="5">
        <v>-10.173203377</v>
      </c>
      <c r="E51" s="5">
        <v>66.3263207183003</v>
      </c>
      <c r="F51" s="5">
        <v>48.118147949138</v>
      </c>
      <c r="G51" s="5">
        <v>48.118147949138</v>
      </c>
      <c r="H51" s="5">
        <v>-21.6858070619217</v>
      </c>
      <c r="I51" s="5">
        <v>-21.6858070619217</v>
      </c>
      <c r="J51" s="5">
        <v>-21.6858070619217</v>
      </c>
      <c r="K51" s="5">
        <v>-4.30979350806906</v>
      </c>
      <c r="L51" s="5">
        <v>-4.30979350806906</v>
      </c>
      <c r="M51" s="5">
        <v>-4.30979350806906</v>
      </c>
      <c r="N51" s="5">
        <v>-17.3760135538527</v>
      </c>
      <c r="O51" s="5">
        <v>-17.3760135538527</v>
      </c>
      <c r="P51" s="5">
        <v>-17.3760135538527</v>
      </c>
      <c r="Q51" s="5">
        <v>0.0</v>
      </c>
      <c r="R51" s="5">
        <v>0.0</v>
      </c>
      <c r="S51" s="5">
        <v>0.0</v>
      </c>
      <c r="T51" s="5">
        <v>26.4323408872162</v>
      </c>
    </row>
    <row r="52">
      <c r="A52" s="5">
        <v>50.0</v>
      </c>
      <c r="B52" s="6">
        <v>43906.0</v>
      </c>
      <c r="C52" s="5">
        <v>49.6505608102741</v>
      </c>
      <c r="D52" s="5">
        <v>-4.80009790499977</v>
      </c>
      <c r="E52" s="5">
        <v>71.3792884769571</v>
      </c>
      <c r="F52" s="5">
        <v>49.6505608102741</v>
      </c>
      <c r="G52" s="5">
        <v>49.6505608102741</v>
      </c>
      <c r="H52" s="5">
        <v>-18.045788389801</v>
      </c>
      <c r="I52" s="5">
        <v>-18.045788389801</v>
      </c>
      <c r="J52" s="5">
        <v>-18.045788389801</v>
      </c>
      <c r="K52" s="5">
        <v>-2.38141692799779</v>
      </c>
      <c r="L52" s="5">
        <v>-2.38141692799779</v>
      </c>
      <c r="M52" s="5">
        <v>-2.38141692799779</v>
      </c>
      <c r="N52" s="5">
        <v>-15.6643714618032</v>
      </c>
      <c r="O52" s="5">
        <v>-15.6643714618032</v>
      </c>
      <c r="P52" s="5">
        <v>-15.6643714618032</v>
      </c>
      <c r="Q52" s="5">
        <v>0.0</v>
      </c>
      <c r="R52" s="5">
        <v>0.0</v>
      </c>
      <c r="S52" s="5">
        <v>0.0</v>
      </c>
      <c r="T52" s="5">
        <v>31.604772420473</v>
      </c>
    </row>
    <row r="53">
      <c r="A53" s="5">
        <v>51.0</v>
      </c>
      <c r="B53" s="6">
        <v>43907.0</v>
      </c>
      <c r="C53" s="5">
        <v>50.1613650973194</v>
      </c>
      <c r="D53" s="5">
        <v>-5.15600627511653</v>
      </c>
      <c r="E53" s="5">
        <v>70.2315114411483</v>
      </c>
      <c r="F53" s="5">
        <v>50.1613650973194</v>
      </c>
      <c r="G53" s="5">
        <v>50.1613650973194</v>
      </c>
      <c r="H53" s="5">
        <v>-17.9992290164059</v>
      </c>
      <c r="I53" s="5">
        <v>-17.9992290164059</v>
      </c>
      <c r="J53" s="5">
        <v>-17.9992290164059</v>
      </c>
      <c r="K53" s="5">
        <v>-3.15186846715687</v>
      </c>
      <c r="L53" s="5">
        <v>-3.15186846715687</v>
      </c>
      <c r="M53" s="5">
        <v>-3.15186846715687</v>
      </c>
      <c r="N53" s="5">
        <v>-14.847360549249</v>
      </c>
      <c r="O53" s="5">
        <v>-14.847360549249</v>
      </c>
      <c r="P53" s="5">
        <v>-14.847360549249</v>
      </c>
      <c r="Q53" s="5">
        <v>0.0</v>
      </c>
      <c r="R53" s="5">
        <v>0.0</v>
      </c>
      <c r="S53" s="5">
        <v>0.0</v>
      </c>
      <c r="T53" s="5">
        <v>32.1621360809135</v>
      </c>
    </row>
    <row r="54">
      <c r="A54" s="5">
        <v>52.0</v>
      </c>
      <c r="B54" s="6">
        <v>43908.0</v>
      </c>
      <c r="C54" s="5">
        <v>50.6721693843648</v>
      </c>
      <c r="D54" s="5">
        <v>-3.7597451853436</v>
      </c>
      <c r="E54" s="5">
        <v>70.43210202296</v>
      </c>
      <c r="F54" s="5">
        <v>50.6721693843648</v>
      </c>
      <c r="G54" s="5">
        <v>50.6721693843648</v>
      </c>
      <c r="H54" s="5">
        <v>-16.840782586936</v>
      </c>
      <c r="I54" s="5">
        <v>-16.840782586936</v>
      </c>
      <c r="J54" s="5">
        <v>-16.840782586936</v>
      </c>
      <c r="K54" s="5">
        <v>-2.89597583530427</v>
      </c>
      <c r="L54" s="5">
        <v>-2.89597583530427</v>
      </c>
      <c r="M54" s="5">
        <v>-2.89597583530427</v>
      </c>
      <c r="N54" s="5">
        <v>-13.9448067516318</v>
      </c>
      <c r="O54" s="5">
        <v>-13.9448067516318</v>
      </c>
      <c r="P54" s="5">
        <v>-13.9448067516318</v>
      </c>
      <c r="Q54" s="5">
        <v>0.0</v>
      </c>
      <c r="R54" s="5">
        <v>0.0</v>
      </c>
      <c r="S54" s="5">
        <v>0.0</v>
      </c>
      <c r="T54" s="5">
        <v>33.8313867974287</v>
      </c>
    </row>
    <row r="55">
      <c r="A55" s="5">
        <v>53.0</v>
      </c>
      <c r="B55" s="6">
        <v>43909.0</v>
      </c>
      <c r="C55" s="5">
        <v>51.1829736714102</v>
      </c>
      <c r="D55" s="5">
        <v>-3.24460104972563</v>
      </c>
      <c r="E55" s="5">
        <v>71.6479337664973</v>
      </c>
      <c r="F55" s="5">
        <v>51.1829736714102</v>
      </c>
      <c r="G55" s="5">
        <v>51.1829736714102</v>
      </c>
      <c r="H55" s="5">
        <v>-16.8002610900094</v>
      </c>
      <c r="I55" s="5">
        <v>-16.8002610900094</v>
      </c>
      <c r="J55" s="5">
        <v>-16.8002610900094</v>
      </c>
      <c r="K55" s="5">
        <v>-3.81984217889473</v>
      </c>
      <c r="L55" s="5">
        <v>-3.81984217889473</v>
      </c>
      <c r="M55" s="5">
        <v>-3.81984217889473</v>
      </c>
      <c r="N55" s="5">
        <v>-12.9804189111147</v>
      </c>
      <c r="O55" s="5">
        <v>-12.9804189111147</v>
      </c>
      <c r="P55" s="5">
        <v>-12.9804189111147</v>
      </c>
      <c r="Q55" s="5">
        <v>0.0</v>
      </c>
      <c r="R55" s="5">
        <v>0.0</v>
      </c>
      <c r="S55" s="5">
        <v>0.0</v>
      </c>
      <c r="T55" s="5">
        <v>34.3827125814007</v>
      </c>
    </row>
    <row r="56">
      <c r="A56" s="5">
        <v>54.0</v>
      </c>
      <c r="B56" s="6">
        <v>43910.0</v>
      </c>
      <c r="C56" s="5">
        <v>51.6937779584556</v>
      </c>
      <c r="D56" s="5">
        <v>-1.93473152334431</v>
      </c>
      <c r="E56" s="5">
        <v>71.6485735766274</v>
      </c>
      <c r="F56" s="5">
        <v>51.6937779584556</v>
      </c>
      <c r="G56" s="5">
        <v>51.6937779584556</v>
      </c>
      <c r="H56" s="5">
        <v>-16.2876245707553</v>
      </c>
      <c r="I56" s="5">
        <v>-16.2876245707553</v>
      </c>
      <c r="J56" s="5">
        <v>-16.2876245707553</v>
      </c>
      <c r="K56" s="5">
        <v>-4.30979350810185</v>
      </c>
      <c r="L56" s="5">
        <v>-4.30979350810185</v>
      </c>
      <c r="M56" s="5">
        <v>-4.30979350810185</v>
      </c>
      <c r="N56" s="5">
        <v>-11.9778310626535</v>
      </c>
      <c r="O56" s="5">
        <v>-11.9778310626535</v>
      </c>
      <c r="P56" s="5">
        <v>-11.9778310626535</v>
      </c>
      <c r="Q56" s="5">
        <v>0.0</v>
      </c>
      <c r="R56" s="5">
        <v>0.0</v>
      </c>
      <c r="S56" s="5">
        <v>0.0</v>
      </c>
      <c r="T56" s="5">
        <v>35.4061533877002</v>
      </c>
    </row>
    <row r="57">
      <c r="A57" s="5">
        <v>55.0</v>
      </c>
      <c r="B57" s="6">
        <v>43913.0</v>
      </c>
      <c r="C57" s="5">
        <v>53.2261908195917</v>
      </c>
      <c r="D57" s="5">
        <v>2.69169801920311</v>
      </c>
      <c r="E57" s="5">
        <v>76.8818758358801</v>
      </c>
      <c r="F57" s="5">
        <v>53.2261908195917</v>
      </c>
      <c r="G57" s="5">
        <v>53.2261908195917</v>
      </c>
      <c r="H57" s="5">
        <v>-11.3463129846423</v>
      </c>
      <c r="I57" s="5">
        <v>-11.3463129846423</v>
      </c>
      <c r="J57" s="5">
        <v>-11.3463129846423</v>
      </c>
      <c r="K57" s="5">
        <v>-2.38141692799719</v>
      </c>
      <c r="L57" s="5">
        <v>-2.38141692799719</v>
      </c>
      <c r="M57" s="5">
        <v>-2.38141692799719</v>
      </c>
      <c r="N57" s="5">
        <v>-8.96489605664515</v>
      </c>
      <c r="O57" s="5">
        <v>-8.96489605664515</v>
      </c>
      <c r="P57" s="5">
        <v>-8.96489605664515</v>
      </c>
      <c r="Q57" s="5">
        <v>0.0</v>
      </c>
      <c r="R57" s="5">
        <v>0.0</v>
      </c>
      <c r="S57" s="5">
        <v>0.0</v>
      </c>
      <c r="T57" s="5">
        <v>41.8798778349493</v>
      </c>
    </row>
    <row r="58">
      <c r="A58" s="5">
        <v>56.0</v>
      </c>
      <c r="B58" s="6">
        <v>43914.0</v>
      </c>
      <c r="C58" s="5">
        <v>53.736995106637</v>
      </c>
      <c r="D58" s="5">
        <v>6.2111268201657</v>
      </c>
      <c r="E58" s="5">
        <v>77.280890804513</v>
      </c>
      <c r="F58" s="5">
        <v>53.736995106637</v>
      </c>
      <c r="G58" s="5">
        <v>53.736995106637</v>
      </c>
      <c r="H58" s="5">
        <v>-11.1780110071276</v>
      </c>
      <c r="I58" s="5">
        <v>-11.1780110071276</v>
      </c>
      <c r="J58" s="5">
        <v>-11.1780110071276</v>
      </c>
      <c r="K58" s="5">
        <v>-3.15186846714694</v>
      </c>
      <c r="L58" s="5">
        <v>-3.15186846714694</v>
      </c>
      <c r="M58" s="5">
        <v>-3.15186846714694</v>
      </c>
      <c r="N58" s="5">
        <v>-8.02614253998073</v>
      </c>
      <c r="O58" s="5">
        <v>-8.02614253998073</v>
      </c>
      <c r="P58" s="5">
        <v>-8.02614253998073</v>
      </c>
      <c r="Q58" s="5">
        <v>0.0</v>
      </c>
      <c r="R58" s="5">
        <v>0.0</v>
      </c>
      <c r="S58" s="5">
        <v>0.0</v>
      </c>
      <c r="T58" s="5">
        <v>42.5589840995093</v>
      </c>
    </row>
    <row r="59">
      <c r="A59" s="5">
        <v>57.0</v>
      </c>
      <c r="B59" s="6">
        <v>43915.0</v>
      </c>
      <c r="C59" s="5">
        <v>54.2477993936824</v>
      </c>
      <c r="D59" s="5">
        <v>6.64520203194243</v>
      </c>
      <c r="E59" s="5">
        <v>81.4701654305764</v>
      </c>
      <c r="F59" s="5">
        <v>54.2477993936824</v>
      </c>
      <c r="G59" s="5">
        <v>54.2477993936824</v>
      </c>
      <c r="H59" s="5">
        <v>-10.0447309505189</v>
      </c>
      <c r="I59" s="5">
        <v>-10.0447309505189</v>
      </c>
      <c r="J59" s="5">
        <v>-10.0447309505189</v>
      </c>
      <c r="K59" s="5">
        <v>-2.89597583530312</v>
      </c>
      <c r="L59" s="5">
        <v>-2.89597583530312</v>
      </c>
      <c r="M59" s="5">
        <v>-2.89597583530312</v>
      </c>
      <c r="N59" s="5">
        <v>-7.14875511521581</v>
      </c>
      <c r="O59" s="5">
        <v>-7.14875511521581</v>
      </c>
      <c r="P59" s="5">
        <v>-7.14875511521581</v>
      </c>
      <c r="Q59" s="5">
        <v>0.0</v>
      </c>
      <c r="R59" s="5">
        <v>0.0</v>
      </c>
      <c r="S59" s="5">
        <v>0.0</v>
      </c>
      <c r="T59" s="5">
        <v>44.2030684431635</v>
      </c>
    </row>
    <row r="60">
      <c r="A60" s="5">
        <v>58.0</v>
      </c>
      <c r="B60" s="6">
        <v>43916.0</v>
      </c>
      <c r="C60" s="5">
        <v>54.7586036807278</v>
      </c>
      <c r="D60" s="5">
        <v>6.83827887028858</v>
      </c>
      <c r="E60" s="5">
        <v>83.4953855333539</v>
      </c>
      <c r="F60" s="5">
        <v>54.7586036807278</v>
      </c>
      <c r="G60" s="5">
        <v>54.7586036807278</v>
      </c>
      <c r="H60" s="5">
        <v>-10.1660865063884</v>
      </c>
      <c r="I60" s="5">
        <v>-10.1660865063884</v>
      </c>
      <c r="J60" s="5">
        <v>-10.1660865063884</v>
      </c>
      <c r="K60" s="5">
        <v>-3.81984217889965</v>
      </c>
      <c r="L60" s="5">
        <v>-3.81984217889965</v>
      </c>
      <c r="M60" s="5">
        <v>-3.81984217889965</v>
      </c>
      <c r="N60" s="5">
        <v>-6.34624432748878</v>
      </c>
      <c r="O60" s="5">
        <v>-6.34624432748878</v>
      </c>
      <c r="P60" s="5">
        <v>-6.34624432748878</v>
      </c>
      <c r="Q60" s="5">
        <v>0.0</v>
      </c>
      <c r="R60" s="5">
        <v>0.0</v>
      </c>
      <c r="S60" s="5">
        <v>0.0</v>
      </c>
      <c r="T60" s="5">
        <v>44.5925171743393</v>
      </c>
    </row>
    <row r="61">
      <c r="A61" s="5">
        <v>59.0</v>
      </c>
      <c r="B61" s="6">
        <v>43917.0</v>
      </c>
      <c r="C61" s="5">
        <v>55.2694079677731</v>
      </c>
      <c r="D61" s="5">
        <v>8.48386054343053</v>
      </c>
      <c r="E61" s="5">
        <v>82.6066838773627</v>
      </c>
      <c r="F61" s="5">
        <v>55.2694079677731</v>
      </c>
      <c r="G61" s="5">
        <v>55.2694079677731</v>
      </c>
      <c r="H61" s="5">
        <v>-9.93923109242018</v>
      </c>
      <c r="I61" s="5">
        <v>-9.93923109242018</v>
      </c>
      <c r="J61" s="5">
        <v>-9.93923109242018</v>
      </c>
      <c r="K61" s="5">
        <v>-4.30979350809426</v>
      </c>
      <c r="L61" s="5">
        <v>-4.30979350809426</v>
      </c>
      <c r="M61" s="5">
        <v>-4.30979350809426</v>
      </c>
      <c r="N61" s="5">
        <v>-5.62943758432592</v>
      </c>
      <c r="O61" s="5">
        <v>-5.62943758432592</v>
      </c>
      <c r="P61" s="5">
        <v>-5.62943758432592</v>
      </c>
      <c r="Q61" s="5">
        <v>0.0</v>
      </c>
      <c r="R61" s="5">
        <v>0.0</v>
      </c>
      <c r="S61" s="5">
        <v>0.0</v>
      </c>
      <c r="T61" s="5">
        <v>45.330176875353</v>
      </c>
    </row>
    <row r="62">
      <c r="A62" s="5">
        <v>60.0</v>
      </c>
      <c r="B62" s="6">
        <v>43920.0</v>
      </c>
      <c r="C62" s="5">
        <v>56.8018208289092</v>
      </c>
      <c r="D62" s="5">
        <v>13.1910573963882</v>
      </c>
      <c r="E62" s="5">
        <v>85.297797112552</v>
      </c>
      <c r="F62" s="5">
        <v>56.8018208289092</v>
      </c>
      <c r="G62" s="5">
        <v>56.8018208289092</v>
      </c>
      <c r="H62" s="5">
        <v>-6.44180433817424</v>
      </c>
      <c r="I62" s="5">
        <v>-6.44180433817424</v>
      </c>
      <c r="J62" s="5">
        <v>-6.44180433817424</v>
      </c>
      <c r="K62" s="5">
        <v>-2.38141692799658</v>
      </c>
      <c r="L62" s="5">
        <v>-2.38141692799658</v>
      </c>
      <c r="M62" s="5">
        <v>-2.38141692799658</v>
      </c>
      <c r="N62" s="5">
        <v>-4.06038741017766</v>
      </c>
      <c r="O62" s="5">
        <v>-4.06038741017766</v>
      </c>
      <c r="P62" s="5">
        <v>-4.06038741017766</v>
      </c>
      <c r="Q62" s="5">
        <v>0.0</v>
      </c>
      <c r="R62" s="5">
        <v>0.0</v>
      </c>
      <c r="S62" s="5">
        <v>0.0</v>
      </c>
      <c r="T62" s="5">
        <v>50.360016490735</v>
      </c>
    </row>
    <row r="63">
      <c r="A63" s="5">
        <v>61.0</v>
      </c>
      <c r="B63" s="6">
        <v>43921.0</v>
      </c>
      <c r="C63" s="5">
        <v>57.3126251159546</v>
      </c>
      <c r="D63" s="5">
        <v>14.5788056854728</v>
      </c>
      <c r="E63" s="5">
        <v>87.4327503851596</v>
      </c>
      <c r="F63" s="5">
        <v>57.3126251159546</v>
      </c>
      <c r="G63" s="5">
        <v>57.3126251159546</v>
      </c>
      <c r="H63" s="5">
        <v>-6.89217130261045</v>
      </c>
      <c r="I63" s="5">
        <v>-6.89217130261045</v>
      </c>
      <c r="J63" s="5">
        <v>-6.89217130261045</v>
      </c>
      <c r="K63" s="5">
        <v>-3.15186846716162</v>
      </c>
      <c r="L63" s="5">
        <v>-3.15186846716162</v>
      </c>
      <c r="M63" s="5">
        <v>-3.15186846716162</v>
      </c>
      <c r="N63" s="5">
        <v>-3.74030283544882</v>
      </c>
      <c r="O63" s="5">
        <v>-3.74030283544882</v>
      </c>
      <c r="P63" s="5">
        <v>-3.74030283544882</v>
      </c>
      <c r="Q63" s="5">
        <v>0.0</v>
      </c>
      <c r="R63" s="5">
        <v>0.0</v>
      </c>
      <c r="S63" s="5">
        <v>0.0</v>
      </c>
      <c r="T63" s="5">
        <v>50.4204538133442</v>
      </c>
    </row>
    <row r="64">
      <c r="A64" s="5">
        <v>62.0</v>
      </c>
      <c r="B64" s="6">
        <v>43922.0</v>
      </c>
      <c r="C64" s="5">
        <v>57.823429403</v>
      </c>
      <c r="D64" s="5">
        <v>16.896293331006</v>
      </c>
      <c r="E64" s="5">
        <v>90.3523267887438</v>
      </c>
      <c r="F64" s="5">
        <v>57.823429403</v>
      </c>
      <c r="G64" s="5">
        <v>57.823429403</v>
      </c>
      <c r="H64" s="5">
        <v>-6.41619687147601</v>
      </c>
      <c r="I64" s="5">
        <v>-6.41619687147601</v>
      </c>
      <c r="J64" s="5">
        <v>-6.41619687147601</v>
      </c>
      <c r="K64" s="5">
        <v>-2.89597583530408</v>
      </c>
      <c r="L64" s="5">
        <v>-2.89597583530408</v>
      </c>
      <c r="M64" s="5">
        <v>-2.89597583530408</v>
      </c>
      <c r="N64" s="5">
        <v>-3.52022103617192</v>
      </c>
      <c r="O64" s="5">
        <v>-3.52022103617192</v>
      </c>
      <c r="P64" s="5">
        <v>-3.52022103617192</v>
      </c>
      <c r="Q64" s="5">
        <v>0.0</v>
      </c>
      <c r="R64" s="5">
        <v>0.0</v>
      </c>
      <c r="S64" s="5">
        <v>0.0</v>
      </c>
      <c r="T64" s="5">
        <v>51.407232531524</v>
      </c>
    </row>
    <row r="65">
      <c r="A65" s="5">
        <v>63.0</v>
      </c>
      <c r="B65" s="6">
        <v>43923.0</v>
      </c>
      <c r="C65" s="5">
        <v>58.3342336900453</v>
      </c>
      <c r="D65" s="5">
        <v>14.0731309050604</v>
      </c>
      <c r="E65" s="5">
        <v>88.2958027523978</v>
      </c>
      <c r="F65" s="5">
        <v>58.3342336900453</v>
      </c>
      <c r="G65" s="5">
        <v>58.3342336900453</v>
      </c>
      <c r="H65" s="5">
        <v>-7.21601919782242</v>
      </c>
      <c r="I65" s="5">
        <v>-7.21601919782242</v>
      </c>
      <c r="J65" s="5">
        <v>-7.21601919782242</v>
      </c>
      <c r="K65" s="5">
        <v>-3.81984217890107</v>
      </c>
      <c r="L65" s="5">
        <v>-3.81984217890107</v>
      </c>
      <c r="M65" s="5">
        <v>-3.81984217890107</v>
      </c>
      <c r="N65" s="5">
        <v>-3.39617701892134</v>
      </c>
      <c r="O65" s="5">
        <v>-3.39617701892134</v>
      </c>
      <c r="P65" s="5">
        <v>-3.39617701892134</v>
      </c>
      <c r="Q65" s="5">
        <v>0.0</v>
      </c>
      <c r="R65" s="5">
        <v>0.0</v>
      </c>
      <c r="S65" s="5">
        <v>0.0</v>
      </c>
      <c r="T65" s="5">
        <v>51.1182144922229</v>
      </c>
    </row>
    <row r="66">
      <c r="A66" s="5">
        <v>64.0</v>
      </c>
      <c r="B66" s="6">
        <v>43924.0</v>
      </c>
      <c r="C66" s="5">
        <v>58.8450379770907</v>
      </c>
      <c r="D66" s="5">
        <v>13.3610924707853</v>
      </c>
      <c r="E66" s="5">
        <v>90.3815753234475</v>
      </c>
      <c r="F66" s="5">
        <v>58.8450379770907</v>
      </c>
      <c r="G66" s="5">
        <v>58.8450379770907</v>
      </c>
      <c r="H66" s="5">
        <v>-7.67239439983928</v>
      </c>
      <c r="I66" s="5">
        <v>-7.67239439983928</v>
      </c>
      <c r="J66" s="5">
        <v>-7.67239439983928</v>
      </c>
      <c r="K66" s="5">
        <v>-4.30979350809235</v>
      </c>
      <c r="L66" s="5">
        <v>-4.30979350809235</v>
      </c>
      <c r="M66" s="5">
        <v>-4.30979350809235</v>
      </c>
      <c r="N66" s="5">
        <v>-3.36260089174693</v>
      </c>
      <c r="O66" s="5">
        <v>-3.36260089174693</v>
      </c>
      <c r="P66" s="5">
        <v>-3.36260089174693</v>
      </c>
      <c r="Q66" s="5">
        <v>0.0</v>
      </c>
      <c r="R66" s="5">
        <v>0.0</v>
      </c>
      <c r="S66" s="5">
        <v>0.0</v>
      </c>
      <c r="T66" s="5">
        <v>51.1726435772514</v>
      </c>
    </row>
    <row r="67">
      <c r="A67" s="5">
        <v>65.0</v>
      </c>
      <c r="B67" s="6">
        <v>43927.0</v>
      </c>
      <c r="C67" s="5">
        <v>60.3774508382268</v>
      </c>
      <c r="D67" s="5">
        <v>13.6673877272248</v>
      </c>
      <c r="E67" s="5">
        <v>93.1070165876135</v>
      </c>
      <c r="F67" s="5">
        <v>60.3774508382268</v>
      </c>
      <c r="G67" s="5">
        <v>60.3774508382268</v>
      </c>
      <c r="H67" s="5">
        <v>-6.11428540647458</v>
      </c>
      <c r="I67" s="5">
        <v>-6.11428540647458</v>
      </c>
      <c r="J67" s="5">
        <v>-6.11428540647458</v>
      </c>
      <c r="K67" s="5">
        <v>-2.38141692801366</v>
      </c>
      <c r="L67" s="5">
        <v>-2.38141692801366</v>
      </c>
      <c r="M67" s="5">
        <v>-2.38141692801366</v>
      </c>
      <c r="N67" s="5">
        <v>-3.73286847846091</v>
      </c>
      <c r="O67" s="5">
        <v>-3.73286847846091</v>
      </c>
      <c r="P67" s="5">
        <v>-3.73286847846091</v>
      </c>
      <c r="Q67" s="5">
        <v>0.0</v>
      </c>
      <c r="R67" s="5">
        <v>0.0</v>
      </c>
      <c r="S67" s="5">
        <v>0.0</v>
      </c>
      <c r="T67" s="5">
        <v>54.2631654317522</v>
      </c>
    </row>
    <row r="68">
      <c r="A68" s="5">
        <v>66.0</v>
      </c>
      <c r="B68" s="6">
        <v>43928.0</v>
      </c>
      <c r="C68" s="5">
        <v>60.8882551252722</v>
      </c>
      <c r="D68" s="5">
        <v>13.0728131226406</v>
      </c>
      <c r="E68" s="5">
        <v>91.1697126375617</v>
      </c>
      <c r="F68" s="5">
        <v>60.8882551252722</v>
      </c>
      <c r="G68" s="5">
        <v>60.8882551252722</v>
      </c>
      <c r="H68" s="5">
        <v>-7.13862140919658</v>
      </c>
      <c r="I68" s="5">
        <v>-7.13862140919658</v>
      </c>
      <c r="J68" s="5">
        <v>-7.13862140919658</v>
      </c>
      <c r="K68" s="5">
        <v>-3.15186846715801</v>
      </c>
      <c r="L68" s="5">
        <v>-3.15186846715801</v>
      </c>
      <c r="M68" s="5">
        <v>-3.15186846715801</v>
      </c>
      <c r="N68" s="5">
        <v>-3.98675294203857</v>
      </c>
      <c r="O68" s="5">
        <v>-3.98675294203857</v>
      </c>
      <c r="P68" s="5">
        <v>-3.98675294203857</v>
      </c>
      <c r="Q68" s="5">
        <v>0.0</v>
      </c>
      <c r="R68" s="5">
        <v>0.0</v>
      </c>
      <c r="S68" s="5">
        <v>0.0</v>
      </c>
      <c r="T68" s="5">
        <v>53.7496337160756</v>
      </c>
    </row>
    <row r="69">
      <c r="A69" s="5">
        <v>67.0</v>
      </c>
      <c r="B69" s="6">
        <v>43929.0</v>
      </c>
      <c r="C69" s="5">
        <v>61.3990594123176</v>
      </c>
      <c r="D69" s="5">
        <v>15.821491065801</v>
      </c>
      <c r="E69" s="5">
        <v>90.1987768699735</v>
      </c>
      <c r="F69" s="5">
        <v>61.3990594123176</v>
      </c>
      <c r="G69" s="5">
        <v>61.3990594123176</v>
      </c>
      <c r="H69" s="5">
        <v>-7.18864002655206</v>
      </c>
      <c r="I69" s="5">
        <v>-7.18864002655206</v>
      </c>
      <c r="J69" s="5">
        <v>-7.18864002655206</v>
      </c>
      <c r="K69" s="5">
        <v>-2.89597583530251</v>
      </c>
      <c r="L69" s="5">
        <v>-2.89597583530251</v>
      </c>
      <c r="M69" s="5">
        <v>-2.89597583530251</v>
      </c>
      <c r="N69" s="5">
        <v>-4.29266419124955</v>
      </c>
      <c r="O69" s="5">
        <v>-4.29266419124955</v>
      </c>
      <c r="P69" s="5">
        <v>-4.29266419124955</v>
      </c>
      <c r="Q69" s="5">
        <v>0.0</v>
      </c>
      <c r="R69" s="5">
        <v>0.0</v>
      </c>
      <c r="S69" s="5">
        <v>0.0</v>
      </c>
      <c r="T69" s="5">
        <v>54.2104193857655</v>
      </c>
    </row>
    <row r="70">
      <c r="A70" s="5">
        <v>68.0</v>
      </c>
      <c r="B70" s="6">
        <v>43930.0</v>
      </c>
      <c r="C70" s="5">
        <v>61.9098636993629</v>
      </c>
      <c r="D70" s="5">
        <v>18.83373868623</v>
      </c>
      <c r="E70" s="5">
        <v>91.1774647039694</v>
      </c>
      <c r="F70" s="5">
        <v>61.9098636993629</v>
      </c>
      <c r="G70" s="5">
        <v>61.9098636993629</v>
      </c>
      <c r="H70" s="5">
        <v>-8.46331949733846</v>
      </c>
      <c r="I70" s="5">
        <v>-8.46331949733846</v>
      </c>
      <c r="J70" s="5">
        <v>-8.46331949733846</v>
      </c>
      <c r="K70" s="5">
        <v>-3.81984217890424</v>
      </c>
      <c r="L70" s="5">
        <v>-3.81984217890424</v>
      </c>
      <c r="M70" s="5">
        <v>-3.81984217890424</v>
      </c>
      <c r="N70" s="5">
        <v>-4.64347731843421</v>
      </c>
      <c r="O70" s="5">
        <v>-4.64347731843421</v>
      </c>
      <c r="P70" s="5">
        <v>-4.64347731843421</v>
      </c>
      <c r="Q70" s="5">
        <v>0.0</v>
      </c>
      <c r="R70" s="5">
        <v>0.0</v>
      </c>
      <c r="S70" s="5">
        <v>0.0</v>
      </c>
      <c r="T70" s="5">
        <v>53.4465442020245</v>
      </c>
    </row>
    <row r="71">
      <c r="A71" s="5">
        <v>69.0</v>
      </c>
      <c r="B71" s="6">
        <v>43934.0</v>
      </c>
      <c r="C71" s="5">
        <v>63.9530808475444</v>
      </c>
      <c r="D71" s="5">
        <v>18.3378567719693</v>
      </c>
      <c r="E71" s="5">
        <v>92.7739930877038</v>
      </c>
      <c r="F71" s="5">
        <v>63.9530808475444</v>
      </c>
      <c r="G71" s="5">
        <v>63.9530808475444</v>
      </c>
      <c r="H71" s="5">
        <v>-8.77339691197468</v>
      </c>
      <c r="I71" s="5">
        <v>-8.77339691197468</v>
      </c>
      <c r="J71" s="5">
        <v>-8.77339691197468</v>
      </c>
      <c r="K71" s="5">
        <v>-2.38141692801305</v>
      </c>
      <c r="L71" s="5">
        <v>-2.38141692801305</v>
      </c>
      <c r="M71" s="5">
        <v>-2.38141692801305</v>
      </c>
      <c r="N71" s="5">
        <v>-6.39197998396162</v>
      </c>
      <c r="O71" s="5">
        <v>-6.39197998396162</v>
      </c>
      <c r="P71" s="5">
        <v>-6.39197998396162</v>
      </c>
      <c r="Q71" s="5">
        <v>0.0</v>
      </c>
      <c r="R71" s="5">
        <v>0.0</v>
      </c>
      <c r="S71" s="5">
        <v>0.0</v>
      </c>
      <c r="T71" s="5">
        <v>55.1796839355697</v>
      </c>
    </row>
    <row r="72">
      <c r="A72" s="5">
        <v>70.0</v>
      </c>
      <c r="B72" s="6">
        <v>43935.0</v>
      </c>
      <c r="C72" s="5">
        <v>64.463885143573</v>
      </c>
      <c r="D72" s="5">
        <v>15.3979514395573</v>
      </c>
      <c r="E72" s="5">
        <v>90.1339439766262</v>
      </c>
      <c r="F72" s="5">
        <v>64.463885143573</v>
      </c>
      <c r="G72" s="5">
        <v>64.463885143573</v>
      </c>
      <c r="H72" s="5">
        <v>-10.0536290628226</v>
      </c>
      <c r="I72" s="5">
        <v>-10.0536290628226</v>
      </c>
      <c r="J72" s="5">
        <v>-10.0536290628226</v>
      </c>
      <c r="K72" s="5">
        <v>-3.1518684671544</v>
      </c>
      <c r="L72" s="5">
        <v>-3.1518684671544</v>
      </c>
      <c r="M72" s="5">
        <v>-3.1518684671544</v>
      </c>
      <c r="N72" s="5">
        <v>-6.90176059566821</v>
      </c>
      <c r="O72" s="5">
        <v>-6.90176059566821</v>
      </c>
      <c r="P72" s="5">
        <v>-6.90176059566821</v>
      </c>
      <c r="Q72" s="5">
        <v>0.0</v>
      </c>
      <c r="R72" s="5">
        <v>0.0</v>
      </c>
      <c r="S72" s="5">
        <v>0.0</v>
      </c>
      <c r="T72" s="5">
        <v>54.4102560807504</v>
      </c>
    </row>
    <row r="73">
      <c r="A73" s="5">
        <v>71.0</v>
      </c>
      <c r="B73" s="6">
        <v>43936.0</v>
      </c>
      <c r="C73" s="5">
        <v>64.9746894396016</v>
      </c>
      <c r="D73" s="5">
        <v>18.3719618579222</v>
      </c>
      <c r="E73" s="5">
        <v>91.2321573628084</v>
      </c>
      <c r="F73" s="5">
        <v>64.9746894396016</v>
      </c>
      <c r="G73" s="5">
        <v>64.9746894396016</v>
      </c>
      <c r="H73" s="5">
        <v>-10.3365240926702</v>
      </c>
      <c r="I73" s="5">
        <v>-10.3365240926702</v>
      </c>
      <c r="J73" s="5">
        <v>-10.3365240926702</v>
      </c>
      <c r="K73" s="5">
        <v>-2.89597583530347</v>
      </c>
      <c r="L73" s="5">
        <v>-2.89597583530347</v>
      </c>
      <c r="M73" s="5">
        <v>-2.89597583530347</v>
      </c>
      <c r="N73" s="5">
        <v>-7.44054825736672</v>
      </c>
      <c r="O73" s="5">
        <v>-7.44054825736672</v>
      </c>
      <c r="P73" s="5">
        <v>-7.44054825736672</v>
      </c>
      <c r="Q73" s="5">
        <v>0.0</v>
      </c>
      <c r="R73" s="5">
        <v>0.0</v>
      </c>
      <c r="S73" s="5">
        <v>0.0</v>
      </c>
      <c r="T73" s="5">
        <v>54.6381653469314</v>
      </c>
    </row>
    <row r="74">
      <c r="A74" s="5">
        <v>72.0</v>
      </c>
      <c r="B74" s="6">
        <v>43937.0</v>
      </c>
      <c r="C74" s="5">
        <v>65.4854937356302</v>
      </c>
      <c r="D74" s="5">
        <v>17.0985835368248</v>
      </c>
      <c r="E74" s="5">
        <v>87.8923057001851</v>
      </c>
      <c r="F74" s="5">
        <v>65.4854937356302</v>
      </c>
      <c r="G74" s="5">
        <v>65.4854937356302</v>
      </c>
      <c r="H74" s="5">
        <v>-11.8308226601933</v>
      </c>
      <c r="I74" s="5">
        <v>-11.8308226601933</v>
      </c>
      <c r="J74" s="5">
        <v>-11.8308226601933</v>
      </c>
      <c r="K74" s="5">
        <v>-3.81984217889215</v>
      </c>
      <c r="L74" s="5">
        <v>-3.81984217889215</v>
      </c>
      <c r="M74" s="5">
        <v>-3.81984217889215</v>
      </c>
      <c r="N74" s="5">
        <v>-8.0109804813012</v>
      </c>
      <c r="O74" s="5">
        <v>-8.0109804813012</v>
      </c>
      <c r="P74" s="5">
        <v>-8.0109804813012</v>
      </c>
      <c r="Q74" s="5">
        <v>0.0</v>
      </c>
      <c r="R74" s="5">
        <v>0.0</v>
      </c>
      <c r="S74" s="5">
        <v>0.0</v>
      </c>
      <c r="T74" s="5">
        <v>53.6546710754368</v>
      </c>
    </row>
    <row r="75">
      <c r="A75" s="5">
        <v>73.0</v>
      </c>
      <c r="B75" s="6">
        <v>43938.0</v>
      </c>
      <c r="C75" s="5">
        <v>65.9962980316588</v>
      </c>
      <c r="D75" s="5">
        <v>14.7286854061677</v>
      </c>
      <c r="E75" s="5">
        <v>90.6682165522867</v>
      </c>
      <c r="F75" s="5">
        <v>65.9962980316588</v>
      </c>
      <c r="G75" s="5">
        <v>65.9962980316588</v>
      </c>
      <c r="H75" s="5">
        <v>-12.926828424323</v>
      </c>
      <c r="I75" s="5">
        <v>-12.926828424323</v>
      </c>
      <c r="J75" s="5">
        <v>-12.926828424323</v>
      </c>
      <c r="K75" s="5">
        <v>-4.30979350807716</v>
      </c>
      <c r="L75" s="5">
        <v>-4.30979350807716</v>
      </c>
      <c r="M75" s="5">
        <v>-4.30979350807716</v>
      </c>
      <c r="N75" s="5">
        <v>-8.61703491624583</v>
      </c>
      <c r="O75" s="5">
        <v>-8.61703491624583</v>
      </c>
      <c r="P75" s="5">
        <v>-8.61703491624583</v>
      </c>
      <c r="Q75" s="5">
        <v>0.0</v>
      </c>
      <c r="R75" s="5">
        <v>0.0</v>
      </c>
      <c r="S75" s="5">
        <v>0.0</v>
      </c>
      <c r="T75" s="5">
        <v>53.0694696073358</v>
      </c>
    </row>
    <row r="76">
      <c r="A76" s="5">
        <v>74.0</v>
      </c>
      <c r="B76" s="6">
        <v>43941.0</v>
      </c>
      <c r="C76" s="5">
        <v>67.5287109197447</v>
      </c>
      <c r="D76" s="5">
        <v>15.6338372227579</v>
      </c>
      <c r="E76" s="5">
        <v>91.109832010298</v>
      </c>
      <c r="F76" s="5">
        <v>67.5287109197447</v>
      </c>
      <c r="G76" s="5">
        <v>67.5287109197447</v>
      </c>
      <c r="H76" s="5">
        <v>-13.0855481650776</v>
      </c>
      <c r="I76" s="5">
        <v>-13.0855481650776</v>
      </c>
      <c r="J76" s="5">
        <v>-13.0855481650776</v>
      </c>
      <c r="K76" s="5">
        <v>-2.38141692802129</v>
      </c>
      <c r="L76" s="5">
        <v>-2.38141692802129</v>
      </c>
      <c r="M76" s="5">
        <v>-2.38141692802129</v>
      </c>
      <c r="N76" s="5">
        <v>-10.7041312370563</v>
      </c>
      <c r="O76" s="5">
        <v>-10.7041312370563</v>
      </c>
      <c r="P76" s="5">
        <v>-10.7041312370563</v>
      </c>
      <c r="Q76" s="5">
        <v>0.0</v>
      </c>
      <c r="R76" s="5">
        <v>0.0</v>
      </c>
      <c r="S76" s="5">
        <v>0.0</v>
      </c>
      <c r="T76" s="5">
        <v>54.443162754667</v>
      </c>
    </row>
    <row r="77">
      <c r="A77" s="5">
        <v>75.0</v>
      </c>
      <c r="B77" s="6">
        <v>43942.0</v>
      </c>
      <c r="C77" s="5">
        <v>68.0395152157733</v>
      </c>
      <c r="D77" s="5">
        <v>15.2533078884106</v>
      </c>
      <c r="E77" s="5">
        <v>90.6951665802844</v>
      </c>
      <c r="F77" s="5">
        <v>68.0395152157733</v>
      </c>
      <c r="G77" s="5">
        <v>68.0395152157733</v>
      </c>
      <c r="H77" s="5">
        <v>-14.6628917867682</v>
      </c>
      <c r="I77" s="5">
        <v>-14.6628917867682</v>
      </c>
      <c r="J77" s="5">
        <v>-14.6628917867682</v>
      </c>
      <c r="K77" s="5">
        <v>-3.15186846716276</v>
      </c>
      <c r="L77" s="5">
        <v>-3.15186846716276</v>
      </c>
      <c r="M77" s="5">
        <v>-3.15186846716276</v>
      </c>
      <c r="N77" s="5">
        <v>-11.5110233196054</v>
      </c>
      <c r="O77" s="5">
        <v>-11.5110233196054</v>
      </c>
      <c r="P77" s="5">
        <v>-11.5110233196054</v>
      </c>
      <c r="Q77" s="5">
        <v>0.0</v>
      </c>
      <c r="R77" s="5">
        <v>0.0</v>
      </c>
      <c r="S77" s="5">
        <v>0.0</v>
      </c>
      <c r="T77" s="5">
        <v>53.376623429005</v>
      </c>
    </row>
    <row r="78">
      <c r="A78" s="5">
        <v>76.0</v>
      </c>
      <c r="B78" s="6">
        <v>43943.0</v>
      </c>
      <c r="C78" s="5">
        <v>68.5503195118019</v>
      </c>
      <c r="D78" s="5">
        <v>14.5744840937879</v>
      </c>
      <c r="E78" s="5">
        <v>89.148614336363</v>
      </c>
      <c r="F78" s="5">
        <v>68.5503195118019</v>
      </c>
      <c r="G78" s="5">
        <v>68.5503195118019</v>
      </c>
      <c r="H78" s="5">
        <v>-15.2806848329647</v>
      </c>
      <c r="I78" s="5">
        <v>-15.2806848329647</v>
      </c>
      <c r="J78" s="5">
        <v>-15.2806848329647</v>
      </c>
      <c r="K78" s="5">
        <v>-2.8959758353019</v>
      </c>
      <c r="L78" s="5">
        <v>-2.8959758353019</v>
      </c>
      <c r="M78" s="5">
        <v>-2.8959758353019</v>
      </c>
      <c r="N78" s="5">
        <v>-12.3847089976628</v>
      </c>
      <c r="O78" s="5">
        <v>-12.3847089976628</v>
      </c>
      <c r="P78" s="5">
        <v>-12.3847089976628</v>
      </c>
      <c r="Q78" s="5">
        <v>0.0</v>
      </c>
      <c r="R78" s="5">
        <v>0.0</v>
      </c>
      <c r="S78" s="5">
        <v>0.0</v>
      </c>
      <c r="T78" s="5">
        <v>53.2696346788372</v>
      </c>
    </row>
    <row r="79">
      <c r="A79" s="5">
        <v>77.0</v>
      </c>
      <c r="B79" s="6">
        <v>43944.0</v>
      </c>
      <c r="C79" s="5">
        <v>69.0611238078305</v>
      </c>
      <c r="D79" s="5">
        <v>15.8287681591635</v>
      </c>
      <c r="E79" s="5">
        <v>90.85018820822</v>
      </c>
      <c r="F79" s="5">
        <v>69.0611238078305</v>
      </c>
      <c r="G79" s="5">
        <v>69.0611238078305</v>
      </c>
      <c r="H79" s="5">
        <v>-17.1512580595607</v>
      </c>
      <c r="I79" s="5">
        <v>-17.1512580595607</v>
      </c>
      <c r="J79" s="5">
        <v>-17.1512580595607</v>
      </c>
      <c r="K79" s="5">
        <v>-3.81984217889532</v>
      </c>
      <c r="L79" s="5">
        <v>-3.81984217889532</v>
      </c>
      <c r="M79" s="5">
        <v>-3.81984217889532</v>
      </c>
      <c r="N79" s="5">
        <v>-13.3314158806654</v>
      </c>
      <c r="O79" s="5">
        <v>-13.3314158806654</v>
      </c>
      <c r="P79" s="5">
        <v>-13.3314158806654</v>
      </c>
      <c r="Q79" s="5">
        <v>0.0</v>
      </c>
      <c r="R79" s="5">
        <v>0.0</v>
      </c>
      <c r="S79" s="5">
        <v>0.0</v>
      </c>
      <c r="T79" s="5">
        <v>51.9098657482698</v>
      </c>
    </row>
    <row r="80">
      <c r="A80" s="5">
        <v>78.0</v>
      </c>
      <c r="B80" s="6">
        <v>43945.0</v>
      </c>
      <c r="C80" s="5">
        <v>69.5719281038591</v>
      </c>
      <c r="D80" s="5">
        <v>12.4480422413037</v>
      </c>
      <c r="E80" s="5">
        <v>86.8108972203879</v>
      </c>
      <c r="F80" s="5">
        <v>69.5719281038591</v>
      </c>
      <c r="G80" s="5">
        <v>69.5719281038591</v>
      </c>
      <c r="H80" s="5">
        <v>-18.6663359180933</v>
      </c>
      <c r="I80" s="5">
        <v>-18.6663359180933</v>
      </c>
      <c r="J80" s="5">
        <v>-18.6663359180933</v>
      </c>
      <c r="K80" s="5">
        <v>-4.30979350807526</v>
      </c>
      <c r="L80" s="5">
        <v>-4.30979350807526</v>
      </c>
      <c r="M80" s="5">
        <v>-4.30979350807526</v>
      </c>
      <c r="N80" s="5">
        <v>-14.3565424100181</v>
      </c>
      <c r="O80" s="5">
        <v>-14.3565424100181</v>
      </c>
      <c r="P80" s="5">
        <v>-14.3565424100181</v>
      </c>
      <c r="Q80" s="5">
        <v>0.0</v>
      </c>
      <c r="R80" s="5">
        <v>0.0</v>
      </c>
      <c r="S80" s="5">
        <v>0.0</v>
      </c>
      <c r="T80" s="5">
        <v>50.9055921857657</v>
      </c>
    </row>
    <row r="81">
      <c r="A81" s="5">
        <v>79.0</v>
      </c>
      <c r="B81" s="6">
        <v>43948.0</v>
      </c>
      <c r="C81" s="5">
        <v>71.1043409919449</v>
      </c>
      <c r="D81" s="5">
        <v>13.20490477658</v>
      </c>
      <c r="E81" s="5">
        <v>85.721506403872</v>
      </c>
      <c r="F81" s="5">
        <v>71.1043409919449</v>
      </c>
      <c r="G81" s="5">
        <v>71.1043409919449</v>
      </c>
      <c r="H81" s="5">
        <v>-20.3184290417321</v>
      </c>
      <c r="I81" s="5">
        <v>-20.3184290417321</v>
      </c>
      <c r="J81" s="5">
        <v>-20.3184290417321</v>
      </c>
      <c r="K81" s="5">
        <v>-2.38141692799525</v>
      </c>
      <c r="L81" s="5">
        <v>-2.38141692799525</v>
      </c>
      <c r="M81" s="5">
        <v>-2.38141692799525</v>
      </c>
      <c r="N81" s="5">
        <v>-17.9370121137368</v>
      </c>
      <c r="O81" s="5">
        <v>-17.9370121137368</v>
      </c>
      <c r="P81" s="5">
        <v>-17.9370121137368</v>
      </c>
      <c r="Q81" s="5">
        <v>0.0</v>
      </c>
      <c r="R81" s="5">
        <v>0.0</v>
      </c>
      <c r="S81" s="5">
        <v>0.0</v>
      </c>
      <c r="T81" s="5">
        <v>50.7859119502128</v>
      </c>
    </row>
    <row r="82">
      <c r="A82" s="5">
        <v>80.0</v>
      </c>
      <c r="B82" s="6">
        <v>43949.0</v>
      </c>
      <c r="C82" s="5">
        <v>71.6151452879735</v>
      </c>
      <c r="D82" s="5">
        <v>12.6215511908923</v>
      </c>
      <c r="E82" s="5">
        <v>85.2174717080557</v>
      </c>
      <c r="F82" s="5">
        <v>71.6151452879735</v>
      </c>
      <c r="G82" s="5">
        <v>71.6151452879735</v>
      </c>
      <c r="H82" s="5">
        <v>-22.4537795488158</v>
      </c>
      <c r="I82" s="5">
        <v>-22.4537795488158</v>
      </c>
      <c r="J82" s="5">
        <v>-22.4537795488158</v>
      </c>
      <c r="K82" s="5">
        <v>-3.15186846715915</v>
      </c>
      <c r="L82" s="5">
        <v>-3.15186846715915</v>
      </c>
      <c r="M82" s="5">
        <v>-3.15186846715915</v>
      </c>
      <c r="N82" s="5">
        <v>-19.3019110816566</v>
      </c>
      <c r="O82" s="5">
        <v>-19.3019110816566</v>
      </c>
      <c r="P82" s="5">
        <v>-19.3019110816566</v>
      </c>
      <c r="Q82" s="5">
        <v>0.0</v>
      </c>
      <c r="R82" s="5">
        <v>0.0</v>
      </c>
      <c r="S82" s="5">
        <v>0.0</v>
      </c>
      <c r="T82" s="5">
        <v>49.1613657391577</v>
      </c>
    </row>
    <row r="83">
      <c r="A83" s="5">
        <v>81.0</v>
      </c>
      <c r="B83" s="6">
        <v>43950.0</v>
      </c>
      <c r="C83" s="5">
        <v>72.1259495840021</v>
      </c>
      <c r="D83" s="5">
        <v>11.8902604493339</v>
      </c>
      <c r="E83" s="5">
        <v>86.5420963424899</v>
      </c>
      <c r="F83" s="5">
        <v>72.1259495840021</v>
      </c>
      <c r="G83" s="5">
        <v>72.1259495840021</v>
      </c>
      <c r="H83" s="5">
        <v>-23.6449888820533</v>
      </c>
      <c r="I83" s="5">
        <v>-23.6449888820533</v>
      </c>
      <c r="J83" s="5">
        <v>-23.6449888820533</v>
      </c>
      <c r="K83" s="5">
        <v>-2.89597583530539</v>
      </c>
      <c r="L83" s="5">
        <v>-2.89597583530539</v>
      </c>
      <c r="M83" s="5">
        <v>-2.89597583530539</v>
      </c>
      <c r="N83" s="5">
        <v>-20.749013046748</v>
      </c>
      <c r="O83" s="5">
        <v>-20.749013046748</v>
      </c>
      <c r="P83" s="5">
        <v>-20.749013046748</v>
      </c>
      <c r="Q83" s="5">
        <v>0.0</v>
      </c>
      <c r="R83" s="5">
        <v>0.0</v>
      </c>
      <c r="S83" s="5">
        <v>0.0</v>
      </c>
      <c r="T83" s="5">
        <v>48.4809607019487</v>
      </c>
    </row>
    <row r="84">
      <c r="A84" s="5">
        <v>82.0</v>
      </c>
      <c r="B84" s="6">
        <v>43951.0</v>
      </c>
      <c r="C84" s="5">
        <v>72.6367538800308</v>
      </c>
      <c r="D84" s="5">
        <v>8.16560915234023</v>
      </c>
      <c r="E84" s="5">
        <v>81.9633924215454</v>
      </c>
      <c r="F84" s="5">
        <v>72.6367538800308</v>
      </c>
      <c r="G84" s="5">
        <v>72.6367538800308</v>
      </c>
      <c r="H84" s="5">
        <v>-26.0927342089995</v>
      </c>
      <c r="I84" s="5">
        <v>-26.0927342089995</v>
      </c>
      <c r="J84" s="5">
        <v>-26.0927342089995</v>
      </c>
      <c r="K84" s="5">
        <v>-3.81984217889674</v>
      </c>
      <c r="L84" s="5">
        <v>-3.81984217889674</v>
      </c>
      <c r="M84" s="5">
        <v>-3.81984217889674</v>
      </c>
      <c r="N84" s="5">
        <v>-22.2728920301028</v>
      </c>
      <c r="O84" s="5">
        <v>-22.2728920301028</v>
      </c>
      <c r="P84" s="5">
        <v>-22.2728920301028</v>
      </c>
      <c r="Q84" s="5">
        <v>0.0</v>
      </c>
      <c r="R84" s="5">
        <v>0.0</v>
      </c>
      <c r="S84" s="5">
        <v>0.0</v>
      </c>
      <c r="T84" s="5">
        <v>46.5440196710312</v>
      </c>
    </row>
    <row r="85">
      <c r="A85" s="5">
        <v>83.0</v>
      </c>
      <c r="B85" s="6">
        <v>43952.0</v>
      </c>
      <c r="C85" s="5">
        <v>73.1475581760594</v>
      </c>
      <c r="D85" s="5">
        <v>8.82620722387496</v>
      </c>
      <c r="E85" s="5">
        <v>82.0149469504621</v>
      </c>
      <c r="F85" s="5">
        <v>73.1475581760594</v>
      </c>
      <c r="G85" s="5">
        <v>73.1475581760594</v>
      </c>
      <c r="H85" s="5">
        <v>-28.1756134363511</v>
      </c>
      <c r="I85" s="5">
        <v>-28.1756134363511</v>
      </c>
      <c r="J85" s="5">
        <v>-28.1756134363511</v>
      </c>
      <c r="K85" s="5">
        <v>-4.30979350809667</v>
      </c>
      <c r="L85" s="5">
        <v>-4.30979350809667</v>
      </c>
      <c r="M85" s="5">
        <v>-4.30979350809667</v>
      </c>
      <c r="N85" s="5">
        <v>-23.8658199282545</v>
      </c>
      <c r="O85" s="5">
        <v>-23.8658199282545</v>
      </c>
      <c r="P85" s="5">
        <v>-23.8658199282545</v>
      </c>
      <c r="Q85" s="5">
        <v>0.0</v>
      </c>
      <c r="R85" s="5">
        <v>0.0</v>
      </c>
      <c r="S85" s="5">
        <v>0.0</v>
      </c>
      <c r="T85" s="5">
        <v>44.9719447397082</v>
      </c>
    </row>
    <row r="86">
      <c r="A86" s="5">
        <v>84.0</v>
      </c>
      <c r="B86" s="6">
        <v>43955.0</v>
      </c>
      <c r="C86" s="5">
        <v>74.6799710641452</v>
      </c>
      <c r="D86" s="5">
        <v>6.01834744522213</v>
      </c>
      <c r="E86" s="5">
        <v>80.4113333192444</v>
      </c>
      <c r="F86" s="5">
        <v>74.6799710641452</v>
      </c>
      <c r="G86" s="5">
        <v>74.6799710641452</v>
      </c>
      <c r="H86" s="5">
        <v>-31.3296631039216</v>
      </c>
      <c r="I86" s="5">
        <v>-31.3296631039216</v>
      </c>
      <c r="J86" s="5">
        <v>-31.3296631039216</v>
      </c>
      <c r="K86" s="5">
        <v>-2.38141692800349</v>
      </c>
      <c r="L86" s="5">
        <v>-2.38141692800349</v>
      </c>
      <c r="M86" s="5">
        <v>-2.38141692800349</v>
      </c>
      <c r="N86" s="5">
        <v>-28.9482461759181</v>
      </c>
      <c r="O86" s="5">
        <v>-28.9482461759181</v>
      </c>
      <c r="P86" s="5">
        <v>-28.9482461759181</v>
      </c>
      <c r="Q86" s="5">
        <v>0.0</v>
      </c>
      <c r="R86" s="5">
        <v>0.0</v>
      </c>
      <c r="S86" s="5">
        <v>0.0</v>
      </c>
      <c r="T86" s="5">
        <v>43.3503079602235</v>
      </c>
    </row>
    <row r="87">
      <c r="A87" s="5">
        <v>85.0</v>
      </c>
      <c r="B87" s="6">
        <v>43956.0</v>
      </c>
      <c r="C87" s="5">
        <v>75.1907753601738</v>
      </c>
      <c r="D87" s="5">
        <v>2.22436415931433</v>
      </c>
      <c r="E87" s="5">
        <v>74.6386677853111</v>
      </c>
      <c r="F87" s="5">
        <v>75.1907753601738</v>
      </c>
      <c r="G87" s="5">
        <v>75.1907753601738</v>
      </c>
      <c r="H87" s="5">
        <v>-33.8484997169257</v>
      </c>
      <c r="I87" s="5">
        <v>-33.8484997169257</v>
      </c>
      <c r="J87" s="5">
        <v>-33.8484997169257</v>
      </c>
      <c r="K87" s="5">
        <v>-3.15186846715554</v>
      </c>
      <c r="L87" s="5">
        <v>-3.15186846715554</v>
      </c>
      <c r="M87" s="5">
        <v>-3.15186846715554</v>
      </c>
      <c r="N87" s="5">
        <v>-30.6966312497702</v>
      </c>
      <c r="O87" s="5">
        <v>-30.6966312497702</v>
      </c>
      <c r="P87" s="5">
        <v>-30.6966312497702</v>
      </c>
      <c r="Q87" s="5">
        <v>0.0</v>
      </c>
      <c r="R87" s="5">
        <v>0.0</v>
      </c>
      <c r="S87" s="5">
        <v>0.0</v>
      </c>
      <c r="T87" s="5">
        <v>41.342275643248</v>
      </c>
    </row>
    <row r="88">
      <c r="A88" s="5">
        <v>86.0</v>
      </c>
      <c r="B88" s="6">
        <v>43957.0</v>
      </c>
      <c r="C88" s="5">
        <v>75.7015796562024</v>
      </c>
      <c r="D88" s="5">
        <v>3.46926108966425</v>
      </c>
      <c r="E88" s="5">
        <v>78.5955290226397</v>
      </c>
      <c r="F88" s="5">
        <v>75.7015796562024</v>
      </c>
      <c r="G88" s="5">
        <v>75.7015796562024</v>
      </c>
      <c r="H88" s="5">
        <v>-35.3404059044143</v>
      </c>
      <c r="I88" s="5">
        <v>-35.3404059044143</v>
      </c>
      <c r="J88" s="5">
        <v>-35.3404059044143</v>
      </c>
      <c r="K88" s="5">
        <v>-2.89597583530382</v>
      </c>
      <c r="L88" s="5">
        <v>-2.89597583530382</v>
      </c>
      <c r="M88" s="5">
        <v>-2.89597583530382</v>
      </c>
      <c r="N88" s="5">
        <v>-32.4444300691104</v>
      </c>
      <c r="O88" s="5">
        <v>-32.4444300691104</v>
      </c>
      <c r="P88" s="5">
        <v>-32.4444300691104</v>
      </c>
      <c r="Q88" s="5">
        <v>0.0</v>
      </c>
      <c r="R88" s="5">
        <v>0.0</v>
      </c>
      <c r="S88" s="5">
        <v>0.0</v>
      </c>
      <c r="T88" s="5">
        <v>40.3611737517881</v>
      </c>
    </row>
    <row r="89">
      <c r="A89" s="5">
        <v>87.0</v>
      </c>
      <c r="B89" s="6">
        <v>43958.0</v>
      </c>
      <c r="C89" s="5">
        <v>76.212383952231</v>
      </c>
      <c r="D89" s="5">
        <v>1.03322589803071</v>
      </c>
      <c r="E89" s="5">
        <v>77.4640480464365</v>
      </c>
      <c r="F89" s="5">
        <v>76.212383952231</v>
      </c>
      <c r="G89" s="5">
        <v>76.212383952231</v>
      </c>
      <c r="H89" s="5">
        <v>-37.9929808030201</v>
      </c>
      <c r="I89" s="5">
        <v>-37.9929808030201</v>
      </c>
      <c r="J89" s="5">
        <v>-37.9929808030201</v>
      </c>
      <c r="K89" s="5">
        <v>-3.81984217889991</v>
      </c>
      <c r="L89" s="5">
        <v>-3.81984217889991</v>
      </c>
      <c r="M89" s="5">
        <v>-3.81984217889991</v>
      </c>
      <c r="N89" s="5">
        <v>-34.1731386241202</v>
      </c>
      <c r="O89" s="5">
        <v>-34.1731386241202</v>
      </c>
      <c r="P89" s="5">
        <v>-34.1731386241202</v>
      </c>
      <c r="Q89" s="5">
        <v>0.0</v>
      </c>
      <c r="R89" s="5">
        <v>0.0</v>
      </c>
      <c r="S89" s="5">
        <v>0.0</v>
      </c>
      <c r="T89" s="5">
        <v>38.2194031492109</v>
      </c>
    </row>
    <row r="90">
      <c r="A90" s="5">
        <v>88.0</v>
      </c>
      <c r="B90" s="6">
        <v>43959.0</v>
      </c>
      <c r="C90" s="5">
        <v>76.7231882482596</v>
      </c>
      <c r="D90" s="5">
        <v>-0.376656822162108</v>
      </c>
      <c r="E90" s="5">
        <v>75.7870434435823</v>
      </c>
      <c r="F90" s="5">
        <v>76.7231882482596</v>
      </c>
      <c r="G90" s="5">
        <v>76.7231882482596</v>
      </c>
      <c r="H90" s="5">
        <v>-40.1733172222989</v>
      </c>
      <c r="I90" s="5">
        <v>-40.1733172222989</v>
      </c>
      <c r="J90" s="5">
        <v>-40.1733172222989</v>
      </c>
      <c r="K90" s="5">
        <v>-4.30979350809476</v>
      </c>
      <c r="L90" s="5">
        <v>-4.30979350809476</v>
      </c>
      <c r="M90" s="5">
        <v>-4.30979350809476</v>
      </c>
      <c r="N90" s="5">
        <v>-35.8635237142041</v>
      </c>
      <c r="O90" s="5">
        <v>-35.8635237142041</v>
      </c>
      <c r="P90" s="5">
        <v>-35.8635237142041</v>
      </c>
      <c r="Q90" s="5">
        <v>0.0</v>
      </c>
      <c r="R90" s="5">
        <v>0.0</v>
      </c>
      <c r="S90" s="5">
        <v>0.0</v>
      </c>
      <c r="T90" s="5">
        <v>36.5498710259607</v>
      </c>
    </row>
    <row r="91">
      <c r="A91" s="5">
        <v>89.0</v>
      </c>
      <c r="B91" s="6">
        <v>43962.0</v>
      </c>
      <c r="C91" s="5">
        <v>78.2556011363454</v>
      </c>
      <c r="D91" s="5">
        <v>-1.58564297271197</v>
      </c>
      <c r="E91" s="5">
        <v>71.9178648891565</v>
      </c>
      <c r="F91" s="5">
        <v>78.2556011363454</v>
      </c>
      <c r="G91" s="5">
        <v>78.2556011363454</v>
      </c>
      <c r="H91" s="5">
        <v>-42.8918210088489</v>
      </c>
      <c r="I91" s="5">
        <v>-42.8918210088489</v>
      </c>
      <c r="J91" s="5">
        <v>-42.8918210088489</v>
      </c>
      <c r="K91" s="5">
        <v>-2.38141692800288</v>
      </c>
      <c r="L91" s="5">
        <v>-2.38141692800288</v>
      </c>
      <c r="M91" s="5">
        <v>-2.38141692800288</v>
      </c>
      <c r="N91" s="5">
        <v>-40.510404080846</v>
      </c>
      <c r="O91" s="5">
        <v>-40.510404080846</v>
      </c>
      <c r="P91" s="5">
        <v>-40.510404080846</v>
      </c>
      <c r="Q91" s="5">
        <v>0.0</v>
      </c>
      <c r="R91" s="5">
        <v>0.0</v>
      </c>
      <c r="S91" s="5">
        <v>0.0</v>
      </c>
      <c r="T91" s="5">
        <v>35.3637801274965</v>
      </c>
    </row>
    <row r="92">
      <c r="A92" s="5">
        <v>90.0</v>
      </c>
      <c r="B92" s="6">
        <v>43963.0</v>
      </c>
      <c r="C92" s="5">
        <v>78.7664054323741</v>
      </c>
      <c r="D92" s="5">
        <v>-4.51832425495269</v>
      </c>
      <c r="E92" s="5">
        <v>69.7818474138957</v>
      </c>
      <c r="F92" s="5">
        <v>78.7664054323741</v>
      </c>
      <c r="G92" s="5">
        <v>78.7664054323741</v>
      </c>
      <c r="H92" s="5">
        <v>-45.0074565027374</v>
      </c>
      <c r="I92" s="5">
        <v>-45.0074565027374</v>
      </c>
      <c r="J92" s="5">
        <v>-45.0074565027374</v>
      </c>
      <c r="K92" s="5">
        <v>-3.15186846715824</v>
      </c>
      <c r="L92" s="5">
        <v>-3.15186846715824</v>
      </c>
      <c r="M92" s="5">
        <v>-3.15186846715824</v>
      </c>
      <c r="N92" s="5">
        <v>-41.8555880355791</v>
      </c>
      <c r="O92" s="5">
        <v>-41.8555880355791</v>
      </c>
      <c r="P92" s="5">
        <v>-41.8555880355791</v>
      </c>
      <c r="Q92" s="5">
        <v>0.0</v>
      </c>
      <c r="R92" s="5">
        <v>0.0</v>
      </c>
      <c r="S92" s="5">
        <v>0.0</v>
      </c>
      <c r="T92" s="5">
        <v>33.7589489296366</v>
      </c>
    </row>
    <row r="93">
      <c r="A93" s="5">
        <v>91.0</v>
      </c>
      <c r="B93" s="6">
        <v>43964.0</v>
      </c>
      <c r="C93" s="5">
        <v>79.2772097284027</v>
      </c>
      <c r="D93" s="5">
        <v>-5.02726848071024</v>
      </c>
      <c r="E93" s="5">
        <v>69.1998066030625</v>
      </c>
      <c r="F93" s="5">
        <v>79.2772097284027</v>
      </c>
      <c r="G93" s="5">
        <v>79.2772097284027</v>
      </c>
      <c r="H93" s="5">
        <v>-45.9664276448299</v>
      </c>
      <c r="I93" s="5">
        <v>-45.9664276448299</v>
      </c>
      <c r="J93" s="5">
        <v>-45.9664276448299</v>
      </c>
      <c r="K93" s="5">
        <v>-2.89597583530266</v>
      </c>
      <c r="L93" s="5">
        <v>-2.89597583530266</v>
      </c>
      <c r="M93" s="5">
        <v>-2.89597583530266</v>
      </c>
      <c r="N93" s="5">
        <v>-43.0704518095272</v>
      </c>
      <c r="O93" s="5">
        <v>-43.0704518095272</v>
      </c>
      <c r="P93" s="5">
        <v>-43.0704518095272</v>
      </c>
      <c r="Q93" s="5">
        <v>0.0</v>
      </c>
      <c r="R93" s="5">
        <v>0.0</v>
      </c>
      <c r="S93" s="5">
        <v>0.0</v>
      </c>
      <c r="T93" s="5">
        <v>33.3107820835728</v>
      </c>
    </row>
    <row r="94">
      <c r="A94" s="5">
        <v>92.0</v>
      </c>
      <c r="B94" s="6">
        <v>43965.0</v>
      </c>
      <c r="C94" s="5">
        <v>79.7880140244313</v>
      </c>
      <c r="D94" s="5">
        <v>-1.87129464761635</v>
      </c>
      <c r="E94" s="5">
        <v>70.6578027135893</v>
      </c>
      <c r="F94" s="5">
        <v>79.7880140244313</v>
      </c>
      <c r="G94" s="5">
        <v>79.7880140244313</v>
      </c>
      <c r="H94" s="5">
        <v>-47.9602875977987</v>
      </c>
      <c r="I94" s="5">
        <v>-47.9602875977987</v>
      </c>
      <c r="J94" s="5">
        <v>-47.9602875977987</v>
      </c>
      <c r="K94" s="5">
        <v>-3.81984217890133</v>
      </c>
      <c r="L94" s="5">
        <v>-3.81984217890133</v>
      </c>
      <c r="M94" s="5">
        <v>-3.81984217890133</v>
      </c>
      <c r="N94" s="5">
        <v>-44.1404454188973</v>
      </c>
      <c r="O94" s="5">
        <v>-44.1404454188973</v>
      </c>
      <c r="P94" s="5">
        <v>-44.1404454188973</v>
      </c>
      <c r="Q94" s="5">
        <v>0.0</v>
      </c>
      <c r="R94" s="5">
        <v>0.0</v>
      </c>
      <c r="S94" s="5">
        <v>0.0</v>
      </c>
      <c r="T94" s="5">
        <v>31.8277264266326</v>
      </c>
    </row>
    <row r="95">
      <c r="A95" s="5">
        <v>93.0</v>
      </c>
      <c r="B95" s="6">
        <v>43966.0</v>
      </c>
      <c r="C95" s="5">
        <v>80.2988183204599</v>
      </c>
      <c r="D95" s="5">
        <v>-5.79141994345001</v>
      </c>
      <c r="E95" s="5">
        <v>66.0692416126765</v>
      </c>
      <c r="F95" s="5">
        <v>80.2988183204599</v>
      </c>
      <c r="G95" s="5">
        <v>80.2988183204599</v>
      </c>
      <c r="H95" s="5">
        <v>-49.3629958261135</v>
      </c>
      <c r="I95" s="5">
        <v>-49.3629958261135</v>
      </c>
      <c r="J95" s="5">
        <v>-49.3629958261135</v>
      </c>
      <c r="K95" s="5">
        <v>-4.30979350808717</v>
      </c>
      <c r="L95" s="5">
        <v>-4.30979350808717</v>
      </c>
      <c r="M95" s="5">
        <v>-4.30979350808717</v>
      </c>
      <c r="N95" s="5">
        <v>-45.0532023180263</v>
      </c>
      <c r="O95" s="5">
        <v>-45.0532023180263</v>
      </c>
      <c r="P95" s="5">
        <v>-45.0532023180263</v>
      </c>
      <c r="Q95" s="5">
        <v>0.0</v>
      </c>
      <c r="R95" s="5">
        <v>0.0</v>
      </c>
      <c r="S95" s="5">
        <v>0.0</v>
      </c>
      <c r="T95" s="5">
        <v>30.9358224943463</v>
      </c>
    </row>
    <row r="96">
      <c r="A96" s="5">
        <v>94.0</v>
      </c>
      <c r="B96" s="6">
        <v>43969.0</v>
      </c>
      <c r="C96" s="5">
        <v>81.8312312085457</v>
      </c>
      <c r="D96" s="5">
        <v>-6.15962315182395</v>
      </c>
      <c r="E96" s="5">
        <v>71.6908483752196</v>
      </c>
      <c r="F96" s="5">
        <v>81.8312312085457</v>
      </c>
      <c r="G96" s="5">
        <v>81.8312312085457</v>
      </c>
      <c r="H96" s="5">
        <v>-49.1444326645173</v>
      </c>
      <c r="I96" s="5">
        <v>-49.1444326645173</v>
      </c>
      <c r="J96" s="5">
        <v>-49.1444326645173</v>
      </c>
      <c r="K96" s="5">
        <v>-2.38141692798569</v>
      </c>
      <c r="L96" s="5">
        <v>-2.38141692798569</v>
      </c>
      <c r="M96" s="5">
        <v>-2.38141692798569</v>
      </c>
      <c r="N96" s="5">
        <v>-46.7630157365316</v>
      </c>
      <c r="O96" s="5">
        <v>-46.7630157365316</v>
      </c>
      <c r="P96" s="5">
        <v>-46.7630157365316</v>
      </c>
      <c r="Q96" s="5">
        <v>0.0</v>
      </c>
      <c r="R96" s="5">
        <v>0.0</v>
      </c>
      <c r="S96" s="5">
        <v>0.0</v>
      </c>
      <c r="T96" s="5">
        <v>32.6867985440284</v>
      </c>
    </row>
    <row r="97">
      <c r="A97" s="5">
        <v>95.0</v>
      </c>
      <c r="B97" s="6">
        <v>43970.0</v>
      </c>
      <c r="C97" s="5">
        <v>82.3420355045743</v>
      </c>
      <c r="D97" s="5">
        <v>-5.26143131989376</v>
      </c>
      <c r="E97" s="5">
        <v>71.2788108422695</v>
      </c>
      <c r="F97" s="5">
        <v>82.3420355045743</v>
      </c>
      <c r="G97" s="5">
        <v>82.3420355045743</v>
      </c>
      <c r="H97" s="5">
        <v>-50.1278976841446</v>
      </c>
      <c r="I97" s="5">
        <v>-50.1278976841446</v>
      </c>
      <c r="J97" s="5">
        <v>-50.1278976841446</v>
      </c>
      <c r="K97" s="5">
        <v>-3.15186846716094</v>
      </c>
      <c r="L97" s="5">
        <v>-3.15186846716094</v>
      </c>
      <c r="M97" s="5">
        <v>-3.15186846716094</v>
      </c>
      <c r="N97" s="5">
        <v>-46.9760292169836</v>
      </c>
      <c r="O97" s="5">
        <v>-46.9760292169836</v>
      </c>
      <c r="P97" s="5">
        <v>-46.9760292169836</v>
      </c>
      <c r="Q97" s="5">
        <v>0.0</v>
      </c>
      <c r="R97" s="5">
        <v>0.0</v>
      </c>
      <c r="S97" s="5">
        <v>0.0</v>
      </c>
      <c r="T97" s="5">
        <v>32.2141378204297</v>
      </c>
    </row>
    <row r="98">
      <c r="A98" s="5">
        <v>96.0</v>
      </c>
      <c r="B98" s="6">
        <v>43971.0</v>
      </c>
      <c r="C98" s="5">
        <v>82.8528398006029</v>
      </c>
      <c r="D98" s="5">
        <v>-5.69161362502044</v>
      </c>
      <c r="E98" s="5">
        <v>68.4942311884156</v>
      </c>
      <c r="F98" s="5">
        <v>82.8528398006029</v>
      </c>
      <c r="G98" s="5">
        <v>82.8528398006029</v>
      </c>
      <c r="H98" s="5">
        <v>-49.9069758761043</v>
      </c>
      <c r="I98" s="5">
        <v>-49.9069758761043</v>
      </c>
      <c r="J98" s="5">
        <v>-49.9069758761043</v>
      </c>
      <c r="K98" s="5">
        <v>-2.89597583530362</v>
      </c>
      <c r="L98" s="5">
        <v>-2.89597583530362</v>
      </c>
      <c r="M98" s="5">
        <v>-2.89597583530362</v>
      </c>
      <c r="N98" s="5">
        <v>-47.0110000408007</v>
      </c>
      <c r="O98" s="5">
        <v>-47.0110000408007</v>
      </c>
      <c r="P98" s="5">
        <v>-47.0110000408007</v>
      </c>
      <c r="Q98" s="5">
        <v>0.0</v>
      </c>
      <c r="R98" s="5">
        <v>0.0</v>
      </c>
      <c r="S98" s="5">
        <v>0.0</v>
      </c>
      <c r="T98" s="5">
        <v>32.9458639244986</v>
      </c>
    </row>
    <row r="99">
      <c r="A99" s="5">
        <v>97.0</v>
      </c>
      <c r="B99" s="6">
        <v>43972.0</v>
      </c>
      <c r="C99" s="5">
        <v>83.3636440966315</v>
      </c>
      <c r="D99" s="5">
        <v>-4.8203962725922</v>
      </c>
      <c r="E99" s="5">
        <v>69.8928498100697</v>
      </c>
      <c r="F99" s="5">
        <v>83.3636440966315</v>
      </c>
      <c r="G99" s="5">
        <v>83.3636440966315</v>
      </c>
      <c r="H99" s="5">
        <v>-50.6925076716207</v>
      </c>
      <c r="I99" s="5">
        <v>-50.6925076716207</v>
      </c>
      <c r="J99" s="5">
        <v>-50.6925076716207</v>
      </c>
      <c r="K99" s="5">
        <v>-3.81984217890625</v>
      </c>
      <c r="L99" s="5">
        <v>-3.81984217890625</v>
      </c>
      <c r="M99" s="5">
        <v>-3.81984217890625</v>
      </c>
      <c r="N99" s="5">
        <v>-46.8726654927145</v>
      </c>
      <c r="O99" s="5">
        <v>-46.8726654927145</v>
      </c>
      <c r="P99" s="5">
        <v>-46.8726654927145</v>
      </c>
      <c r="Q99" s="5">
        <v>0.0</v>
      </c>
      <c r="R99" s="5">
        <v>0.0</v>
      </c>
      <c r="S99" s="5">
        <v>0.0</v>
      </c>
      <c r="T99" s="5">
        <v>32.6711364250108</v>
      </c>
    </row>
    <row r="100">
      <c r="A100" s="5">
        <v>98.0</v>
      </c>
      <c r="B100" s="6">
        <v>43973.0</v>
      </c>
      <c r="C100" s="5">
        <v>83.8744483926602</v>
      </c>
      <c r="D100" s="5">
        <v>-4.85396376831453</v>
      </c>
      <c r="E100" s="5">
        <v>70.9649117607638</v>
      </c>
      <c r="F100" s="5">
        <v>83.8744483926602</v>
      </c>
      <c r="G100" s="5">
        <v>83.8744483926602</v>
      </c>
      <c r="H100" s="5">
        <v>-50.8784082881139</v>
      </c>
      <c r="I100" s="5">
        <v>-50.8784082881139</v>
      </c>
      <c r="J100" s="5">
        <v>-50.8784082881139</v>
      </c>
      <c r="K100" s="5">
        <v>-4.30979350807957</v>
      </c>
      <c r="L100" s="5">
        <v>-4.30979350807957</v>
      </c>
      <c r="M100" s="5">
        <v>-4.30979350807957</v>
      </c>
      <c r="N100" s="5">
        <v>-46.5686147800343</v>
      </c>
      <c r="O100" s="5">
        <v>-46.5686147800343</v>
      </c>
      <c r="P100" s="5">
        <v>-46.5686147800343</v>
      </c>
      <c r="Q100" s="5">
        <v>0.0</v>
      </c>
      <c r="R100" s="5">
        <v>0.0</v>
      </c>
      <c r="S100" s="5">
        <v>0.0</v>
      </c>
      <c r="T100" s="5">
        <v>32.9960401045462</v>
      </c>
    </row>
    <row r="101">
      <c r="A101" s="5">
        <v>99.0</v>
      </c>
      <c r="B101" s="6">
        <v>43977.0</v>
      </c>
      <c r="C101" s="5">
        <v>85.9176655767746</v>
      </c>
      <c r="D101" s="5">
        <v>2.28302810781638</v>
      </c>
      <c r="E101" s="5">
        <v>78.4660567230347</v>
      </c>
      <c r="F101" s="5">
        <v>85.9176655767746</v>
      </c>
      <c r="G101" s="5">
        <v>85.9176655767746</v>
      </c>
      <c r="H101" s="5">
        <v>-47.0860244734487</v>
      </c>
      <c r="I101" s="5">
        <v>-47.0860244734487</v>
      </c>
      <c r="J101" s="5">
        <v>-47.0860244734487</v>
      </c>
      <c r="K101" s="5">
        <v>-3.15186846715733</v>
      </c>
      <c r="L101" s="5">
        <v>-3.15186846715733</v>
      </c>
      <c r="M101" s="5">
        <v>-3.15186846715733</v>
      </c>
      <c r="N101" s="5">
        <v>-43.9341560062914</v>
      </c>
      <c r="O101" s="5">
        <v>-43.9341560062914</v>
      </c>
      <c r="P101" s="5">
        <v>-43.9341560062914</v>
      </c>
      <c r="Q101" s="5">
        <v>0.0</v>
      </c>
      <c r="R101" s="5">
        <v>0.0</v>
      </c>
      <c r="S101" s="5">
        <v>0.0</v>
      </c>
      <c r="T101" s="5">
        <v>38.8316411033259</v>
      </c>
    </row>
    <row r="102">
      <c r="A102" s="5">
        <v>100.0</v>
      </c>
      <c r="B102" s="6">
        <v>43978.0</v>
      </c>
      <c r="C102" s="5">
        <v>86.4284698728032</v>
      </c>
      <c r="D102" s="5">
        <v>0.984344896060289</v>
      </c>
      <c r="E102" s="5">
        <v>79.8785626513511</v>
      </c>
      <c r="F102" s="5">
        <v>86.4284698728032</v>
      </c>
      <c r="G102" s="5">
        <v>86.4284698728032</v>
      </c>
      <c r="H102" s="5">
        <v>-45.8940466735338</v>
      </c>
      <c r="I102" s="5">
        <v>-45.8940466735338</v>
      </c>
      <c r="J102" s="5">
        <v>-45.8940466735338</v>
      </c>
      <c r="K102" s="5">
        <v>-2.89597583530458</v>
      </c>
      <c r="L102" s="5">
        <v>-2.89597583530458</v>
      </c>
      <c r="M102" s="5">
        <v>-2.89597583530458</v>
      </c>
      <c r="N102" s="5">
        <v>-42.9980708382292</v>
      </c>
      <c r="O102" s="5">
        <v>-42.9980708382292</v>
      </c>
      <c r="P102" s="5">
        <v>-42.9980708382292</v>
      </c>
      <c r="Q102" s="5">
        <v>0.0</v>
      </c>
      <c r="R102" s="5">
        <v>0.0</v>
      </c>
      <c r="S102" s="5">
        <v>0.0</v>
      </c>
      <c r="T102" s="5">
        <v>40.5344231992693</v>
      </c>
    </row>
    <row r="103">
      <c r="A103" s="5">
        <v>101.0</v>
      </c>
      <c r="B103" s="6">
        <v>43979.0</v>
      </c>
      <c r="C103" s="5">
        <v>86.9392741688318</v>
      </c>
      <c r="D103" s="5">
        <v>5.08104827439876</v>
      </c>
      <c r="E103" s="5">
        <v>79.0464789136078</v>
      </c>
      <c r="F103" s="5">
        <v>86.9392741688318</v>
      </c>
      <c r="G103" s="5">
        <v>86.9392741688318</v>
      </c>
      <c r="H103" s="5">
        <v>-45.806469841727</v>
      </c>
      <c r="I103" s="5">
        <v>-45.806469841727</v>
      </c>
      <c r="J103" s="5">
        <v>-45.806469841727</v>
      </c>
      <c r="K103" s="5">
        <v>-3.81984217889416</v>
      </c>
      <c r="L103" s="5">
        <v>-3.81984217889416</v>
      </c>
      <c r="M103" s="5">
        <v>-3.81984217889416</v>
      </c>
      <c r="N103" s="5">
        <v>-41.9866276628328</v>
      </c>
      <c r="O103" s="5">
        <v>-41.9866276628328</v>
      </c>
      <c r="P103" s="5">
        <v>-41.9866276628328</v>
      </c>
      <c r="Q103" s="5">
        <v>0.0</v>
      </c>
      <c r="R103" s="5">
        <v>0.0</v>
      </c>
      <c r="S103" s="5">
        <v>0.0</v>
      </c>
      <c r="T103" s="5">
        <v>41.1328043271048</v>
      </c>
    </row>
    <row r="104">
      <c r="A104" s="5">
        <v>102.0</v>
      </c>
      <c r="B104" s="6">
        <v>43980.0</v>
      </c>
      <c r="C104" s="5">
        <v>87.4500784648604</v>
      </c>
      <c r="D104" s="5">
        <v>3.74299301016047</v>
      </c>
      <c r="E104" s="5">
        <v>79.588251106261</v>
      </c>
      <c r="F104" s="5">
        <v>87.4500784648604</v>
      </c>
      <c r="G104" s="5">
        <v>87.4500784648604</v>
      </c>
      <c r="H104" s="5">
        <v>-45.2286239033659</v>
      </c>
      <c r="I104" s="5">
        <v>-45.2286239033659</v>
      </c>
      <c r="J104" s="5">
        <v>-45.2286239033659</v>
      </c>
      <c r="K104" s="5">
        <v>-4.30979350810667</v>
      </c>
      <c r="L104" s="5">
        <v>-4.30979350810667</v>
      </c>
      <c r="M104" s="5">
        <v>-4.30979350810667</v>
      </c>
      <c r="N104" s="5">
        <v>-40.9188303952593</v>
      </c>
      <c r="O104" s="5">
        <v>-40.9188303952593</v>
      </c>
      <c r="P104" s="5">
        <v>-40.9188303952593</v>
      </c>
      <c r="Q104" s="5">
        <v>0.0</v>
      </c>
      <c r="R104" s="5">
        <v>0.0</v>
      </c>
      <c r="S104" s="5">
        <v>0.0</v>
      </c>
      <c r="T104" s="5">
        <v>42.2214545614944</v>
      </c>
    </row>
    <row r="105">
      <c r="A105" s="5">
        <v>103.0</v>
      </c>
      <c r="B105" s="6">
        <v>43983.0</v>
      </c>
      <c r="C105" s="5">
        <v>88.9824913529463</v>
      </c>
      <c r="D105" s="5">
        <v>12.970278038944</v>
      </c>
      <c r="E105" s="5">
        <v>86.5318762322356</v>
      </c>
      <c r="F105" s="5">
        <v>88.9824913529463</v>
      </c>
      <c r="G105" s="5">
        <v>88.9824913529463</v>
      </c>
      <c r="H105" s="5">
        <v>-39.9454310228353</v>
      </c>
      <c r="I105" s="5">
        <v>-39.9454310228353</v>
      </c>
      <c r="J105" s="5">
        <v>-39.9454310228353</v>
      </c>
      <c r="K105" s="5">
        <v>-2.38141692800216</v>
      </c>
      <c r="L105" s="5">
        <v>-2.38141692800216</v>
      </c>
      <c r="M105" s="5">
        <v>-2.38141692800216</v>
      </c>
      <c r="N105" s="5">
        <v>-37.5640140948332</v>
      </c>
      <c r="O105" s="5">
        <v>-37.5640140948332</v>
      </c>
      <c r="P105" s="5">
        <v>-37.5640140948332</v>
      </c>
      <c r="Q105" s="5">
        <v>0.0</v>
      </c>
      <c r="R105" s="5">
        <v>0.0</v>
      </c>
      <c r="S105" s="5">
        <v>0.0</v>
      </c>
      <c r="T105" s="5">
        <v>49.0370603301109</v>
      </c>
    </row>
    <row r="106">
      <c r="A106" s="5">
        <v>104.0</v>
      </c>
      <c r="B106" s="6">
        <v>43984.0</v>
      </c>
      <c r="C106" s="5">
        <v>89.4932957348564</v>
      </c>
      <c r="D106" s="5">
        <v>12.0907589009584</v>
      </c>
      <c r="E106" s="5">
        <v>87.0400995423202</v>
      </c>
      <c r="F106" s="5">
        <v>89.4932957348564</v>
      </c>
      <c r="G106" s="5">
        <v>89.4932957348564</v>
      </c>
      <c r="H106" s="5">
        <v>-39.6052301121088</v>
      </c>
      <c r="I106" s="5">
        <v>-39.6052301121088</v>
      </c>
      <c r="J106" s="5">
        <v>-39.6052301121088</v>
      </c>
      <c r="K106" s="5">
        <v>-3.15186846715372</v>
      </c>
      <c r="L106" s="5">
        <v>-3.15186846715372</v>
      </c>
      <c r="M106" s="5">
        <v>-3.15186846715372</v>
      </c>
      <c r="N106" s="5">
        <v>-36.4533616449551</v>
      </c>
      <c r="O106" s="5">
        <v>-36.4533616449551</v>
      </c>
      <c r="P106" s="5">
        <v>-36.4533616449551</v>
      </c>
      <c r="Q106" s="5">
        <v>0.0</v>
      </c>
      <c r="R106" s="5">
        <v>0.0</v>
      </c>
      <c r="S106" s="5">
        <v>0.0</v>
      </c>
      <c r="T106" s="5">
        <v>49.8880656227475</v>
      </c>
    </row>
    <row r="107">
      <c r="A107" s="5">
        <v>105.0</v>
      </c>
      <c r="B107" s="6">
        <v>43985.0</v>
      </c>
      <c r="C107" s="5">
        <v>90.0041001167665</v>
      </c>
      <c r="D107" s="5">
        <v>9.62994852116151</v>
      </c>
      <c r="E107" s="5">
        <v>88.7023142722037</v>
      </c>
      <c r="F107" s="5">
        <v>90.0041001167665</v>
      </c>
      <c r="G107" s="5">
        <v>90.0041001167665</v>
      </c>
      <c r="H107" s="5">
        <v>-38.2681007945817</v>
      </c>
      <c r="I107" s="5">
        <v>-38.2681007945817</v>
      </c>
      <c r="J107" s="5">
        <v>-38.2681007945817</v>
      </c>
      <c r="K107" s="5">
        <v>-2.89597583530301</v>
      </c>
      <c r="L107" s="5">
        <v>-2.89597583530301</v>
      </c>
      <c r="M107" s="5">
        <v>-2.89597583530301</v>
      </c>
      <c r="N107" s="5">
        <v>-35.3721249592787</v>
      </c>
      <c r="O107" s="5">
        <v>-35.3721249592787</v>
      </c>
      <c r="P107" s="5">
        <v>-35.3721249592787</v>
      </c>
      <c r="Q107" s="5">
        <v>0.0</v>
      </c>
      <c r="R107" s="5">
        <v>0.0</v>
      </c>
      <c r="S107" s="5">
        <v>0.0</v>
      </c>
      <c r="T107" s="5">
        <v>51.7359993221847</v>
      </c>
    </row>
    <row r="108">
      <c r="A108" s="5">
        <v>106.0</v>
      </c>
      <c r="B108" s="6">
        <v>43986.0</v>
      </c>
      <c r="C108" s="5">
        <v>90.5149044986766</v>
      </c>
      <c r="D108" s="5">
        <v>15.7119189645501</v>
      </c>
      <c r="E108" s="5">
        <v>89.2199056585557</v>
      </c>
      <c r="F108" s="5">
        <v>90.5149044986766</v>
      </c>
      <c r="G108" s="5">
        <v>90.5149044986766</v>
      </c>
      <c r="H108" s="5">
        <v>-38.1527435608006</v>
      </c>
      <c r="I108" s="5">
        <v>-38.1527435608006</v>
      </c>
      <c r="J108" s="5">
        <v>-38.1527435608006</v>
      </c>
      <c r="K108" s="5">
        <v>-3.81984217889733</v>
      </c>
      <c r="L108" s="5">
        <v>-3.81984217889733</v>
      </c>
      <c r="M108" s="5">
        <v>-3.81984217889733</v>
      </c>
      <c r="N108" s="5">
        <v>-34.3329013819032</v>
      </c>
      <c r="O108" s="5">
        <v>-34.3329013819032</v>
      </c>
      <c r="P108" s="5">
        <v>-34.3329013819032</v>
      </c>
      <c r="Q108" s="5">
        <v>0.0</v>
      </c>
      <c r="R108" s="5">
        <v>0.0</v>
      </c>
      <c r="S108" s="5">
        <v>0.0</v>
      </c>
      <c r="T108" s="5">
        <v>52.362160937876</v>
      </c>
    </row>
    <row r="109">
      <c r="A109" s="5">
        <v>107.0</v>
      </c>
      <c r="B109" s="6">
        <v>43987.0</v>
      </c>
      <c r="C109" s="5">
        <v>91.0257088805867</v>
      </c>
      <c r="D109" s="5">
        <v>16.8121599755164</v>
      </c>
      <c r="E109" s="5">
        <v>91.8404744899306</v>
      </c>
      <c r="F109" s="5">
        <v>91.0257088805867</v>
      </c>
      <c r="G109" s="5">
        <v>91.0257088805867</v>
      </c>
      <c r="H109" s="5">
        <v>-37.6558718644363</v>
      </c>
      <c r="I109" s="5">
        <v>-37.6558718644363</v>
      </c>
      <c r="J109" s="5">
        <v>-37.6558718644363</v>
      </c>
      <c r="K109" s="5">
        <v>-4.30979350810477</v>
      </c>
      <c r="L109" s="5">
        <v>-4.30979350810477</v>
      </c>
      <c r="M109" s="5">
        <v>-4.30979350810477</v>
      </c>
      <c r="N109" s="5">
        <v>-33.3460783563315</v>
      </c>
      <c r="O109" s="5">
        <v>-33.3460783563315</v>
      </c>
      <c r="P109" s="5">
        <v>-33.3460783563315</v>
      </c>
      <c r="Q109" s="5">
        <v>0.0</v>
      </c>
      <c r="R109" s="5">
        <v>0.0</v>
      </c>
      <c r="S109" s="5">
        <v>0.0</v>
      </c>
      <c r="T109" s="5">
        <v>53.3698370161504</v>
      </c>
    </row>
    <row r="110">
      <c r="A110" s="5">
        <v>108.0</v>
      </c>
      <c r="B110" s="6">
        <v>43990.0</v>
      </c>
      <c r="C110" s="5">
        <v>92.5581220263171</v>
      </c>
      <c r="D110" s="5">
        <v>21.5485359321734</v>
      </c>
      <c r="E110" s="5">
        <v>97.9591878230222</v>
      </c>
      <c r="F110" s="5">
        <v>92.5581220263171</v>
      </c>
      <c r="G110" s="5">
        <v>92.5581220263171</v>
      </c>
      <c r="H110" s="5">
        <v>-33.1489184846957</v>
      </c>
      <c r="I110" s="5">
        <v>-33.1489184846957</v>
      </c>
      <c r="J110" s="5">
        <v>-33.1489184846957</v>
      </c>
      <c r="K110" s="5">
        <v>-2.38141692800155</v>
      </c>
      <c r="L110" s="5">
        <v>-2.38141692800155</v>
      </c>
      <c r="M110" s="5">
        <v>-2.38141692800155</v>
      </c>
      <c r="N110" s="5">
        <v>-30.7675015566942</v>
      </c>
      <c r="O110" s="5">
        <v>-30.7675015566942</v>
      </c>
      <c r="P110" s="5">
        <v>-30.7675015566942</v>
      </c>
      <c r="Q110" s="5">
        <v>0.0</v>
      </c>
      <c r="R110" s="5">
        <v>0.0</v>
      </c>
      <c r="S110" s="5">
        <v>0.0</v>
      </c>
      <c r="T110" s="5">
        <v>59.4092035416213</v>
      </c>
    </row>
    <row r="111">
      <c r="A111" s="5">
        <v>109.0</v>
      </c>
      <c r="B111" s="6">
        <v>43991.0</v>
      </c>
      <c r="C111" s="5">
        <v>93.0689264082272</v>
      </c>
      <c r="D111" s="5">
        <v>21.15542666891</v>
      </c>
      <c r="E111" s="5">
        <v>95.4826435049768</v>
      </c>
      <c r="F111" s="5">
        <v>93.0689264082272</v>
      </c>
      <c r="G111" s="5">
        <v>93.0689264082272</v>
      </c>
      <c r="H111" s="5">
        <v>-33.1970795749084</v>
      </c>
      <c r="I111" s="5">
        <v>-33.1970795749084</v>
      </c>
      <c r="J111" s="5">
        <v>-33.1970795749084</v>
      </c>
      <c r="K111" s="5">
        <v>-3.15186846716208</v>
      </c>
      <c r="L111" s="5">
        <v>-3.15186846716208</v>
      </c>
      <c r="M111" s="5">
        <v>-3.15186846716208</v>
      </c>
      <c r="N111" s="5">
        <v>-30.0452111077463</v>
      </c>
      <c r="O111" s="5">
        <v>-30.0452111077463</v>
      </c>
      <c r="P111" s="5">
        <v>-30.0452111077463</v>
      </c>
      <c r="Q111" s="5">
        <v>0.0</v>
      </c>
      <c r="R111" s="5">
        <v>0.0</v>
      </c>
      <c r="S111" s="5">
        <v>0.0</v>
      </c>
      <c r="T111" s="5">
        <v>59.8718468333187</v>
      </c>
    </row>
    <row r="112">
      <c r="A112" s="5">
        <v>110.0</v>
      </c>
      <c r="B112" s="6">
        <v>43992.0</v>
      </c>
      <c r="C112" s="5">
        <v>93.5797307901373</v>
      </c>
      <c r="D112" s="5">
        <v>25.4426851577959</v>
      </c>
      <c r="E112" s="5">
        <v>101.197196806587</v>
      </c>
      <c r="F112" s="5">
        <v>93.5797307901373</v>
      </c>
      <c r="G112" s="5">
        <v>93.5797307901373</v>
      </c>
      <c r="H112" s="5">
        <v>-32.2863150829811</v>
      </c>
      <c r="I112" s="5">
        <v>-32.2863150829811</v>
      </c>
      <c r="J112" s="5">
        <v>-32.2863150829811</v>
      </c>
      <c r="K112" s="5">
        <v>-2.89597583530144</v>
      </c>
      <c r="L112" s="5">
        <v>-2.89597583530144</v>
      </c>
      <c r="M112" s="5">
        <v>-2.89597583530144</v>
      </c>
      <c r="N112" s="5">
        <v>-29.3903392476796</v>
      </c>
      <c r="O112" s="5">
        <v>-29.3903392476796</v>
      </c>
      <c r="P112" s="5">
        <v>-29.3903392476796</v>
      </c>
      <c r="Q112" s="5">
        <v>0.0</v>
      </c>
      <c r="R112" s="5">
        <v>0.0</v>
      </c>
      <c r="S112" s="5">
        <v>0.0</v>
      </c>
      <c r="T112" s="5">
        <v>61.2934157071562</v>
      </c>
    </row>
    <row r="113">
      <c r="A113" s="5">
        <v>111.0</v>
      </c>
      <c r="B113" s="6">
        <v>43993.0</v>
      </c>
      <c r="C113" s="5">
        <v>94.0905351720475</v>
      </c>
      <c r="D113" s="5">
        <v>21.5851320153411</v>
      </c>
      <c r="E113" s="5">
        <v>98.8807201981668</v>
      </c>
      <c r="F113" s="5">
        <v>94.0905351720475</v>
      </c>
      <c r="G113" s="5">
        <v>94.0905351720475</v>
      </c>
      <c r="H113" s="5">
        <v>-32.6185630712212</v>
      </c>
      <c r="I113" s="5">
        <v>-32.6185630712212</v>
      </c>
      <c r="J113" s="5">
        <v>-32.6185630712212</v>
      </c>
      <c r="K113" s="5">
        <v>-3.81984217889874</v>
      </c>
      <c r="L113" s="5">
        <v>-3.81984217889874</v>
      </c>
      <c r="M113" s="5">
        <v>-3.81984217889874</v>
      </c>
      <c r="N113" s="5">
        <v>-28.7987208923225</v>
      </c>
      <c r="O113" s="5">
        <v>-28.7987208923225</v>
      </c>
      <c r="P113" s="5">
        <v>-28.7987208923225</v>
      </c>
      <c r="Q113" s="5">
        <v>0.0</v>
      </c>
      <c r="R113" s="5">
        <v>0.0</v>
      </c>
      <c r="S113" s="5">
        <v>0.0</v>
      </c>
      <c r="T113" s="5">
        <v>61.4719721008262</v>
      </c>
    </row>
    <row r="114">
      <c r="A114" s="5">
        <v>112.0</v>
      </c>
      <c r="B114" s="6">
        <v>43994.0</v>
      </c>
      <c r="C114" s="5">
        <v>94.6013395539576</v>
      </c>
      <c r="D114" s="5">
        <v>25.8782261278099</v>
      </c>
      <c r="E114" s="5">
        <v>96.9703755168694</v>
      </c>
      <c r="F114" s="5">
        <v>94.6013395539576</v>
      </c>
      <c r="G114" s="5">
        <v>94.6013395539576</v>
      </c>
      <c r="H114" s="5">
        <v>-32.5739719245286</v>
      </c>
      <c r="I114" s="5">
        <v>-32.5739719245286</v>
      </c>
      <c r="J114" s="5">
        <v>-32.5739719245286</v>
      </c>
      <c r="K114" s="5">
        <v>-4.30979350809148</v>
      </c>
      <c r="L114" s="5">
        <v>-4.30979350809148</v>
      </c>
      <c r="M114" s="5">
        <v>-4.30979350809148</v>
      </c>
      <c r="N114" s="5">
        <v>-28.2641784164371</v>
      </c>
      <c r="O114" s="5">
        <v>-28.2641784164371</v>
      </c>
      <c r="P114" s="5">
        <v>-28.2641784164371</v>
      </c>
      <c r="Q114" s="5">
        <v>0.0</v>
      </c>
      <c r="R114" s="5">
        <v>0.0</v>
      </c>
      <c r="S114" s="5">
        <v>0.0</v>
      </c>
      <c r="T114" s="5">
        <v>62.0273676294289</v>
      </c>
    </row>
    <row r="115">
      <c r="A115" s="5">
        <v>113.0</v>
      </c>
      <c r="B115" s="6">
        <v>43997.0</v>
      </c>
      <c r="C115" s="5">
        <v>96.1337526996879</v>
      </c>
      <c r="D115" s="5">
        <v>29.0510460563669</v>
      </c>
      <c r="E115" s="5">
        <v>105.370823303624</v>
      </c>
      <c r="F115" s="5">
        <v>96.1337526996879</v>
      </c>
      <c r="G115" s="5">
        <v>96.1337526996879</v>
      </c>
      <c r="H115" s="5">
        <v>-29.2984897955837</v>
      </c>
      <c r="I115" s="5">
        <v>-29.2984897955837</v>
      </c>
      <c r="J115" s="5">
        <v>-29.2984897955837</v>
      </c>
      <c r="K115" s="5">
        <v>-2.38141692800979</v>
      </c>
      <c r="L115" s="5">
        <v>-2.38141692800979</v>
      </c>
      <c r="M115" s="5">
        <v>-2.38141692800979</v>
      </c>
      <c r="N115" s="5">
        <v>-26.9170728675739</v>
      </c>
      <c r="O115" s="5">
        <v>-26.9170728675739</v>
      </c>
      <c r="P115" s="5">
        <v>-26.9170728675739</v>
      </c>
      <c r="Q115" s="5">
        <v>0.0</v>
      </c>
      <c r="R115" s="5">
        <v>0.0</v>
      </c>
      <c r="S115" s="5">
        <v>0.0</v>
      </c>
      <c r="T115" s="5">
        <v>66.8352629041042</v>
      </c>
    </row>
    <row r="116">
      <c r="A116" s="5">
        <v>114.0</v>
      </c>
      <c r="B116" s="6">
        <v>43998.0</v>
      </c>
      <c r="C116" s="5">
        <v>96.6445570815981</v>
      </c>
      <c r="D116" s="5">
        <v>32.4207474075544</v>
      </c>
      <c r="E116" s="5">
        <v>104.383389849182</v>
      </c>
      <c r="F116" s="5">
        <v>96.6445570815981</v>
      </c>
      <c r="G116" s="5">
        <v>96.6445570815981</v>
      </c>
      <c r="H116" s="5">
        <v>-29.6710644143497</v>
      </c>
      <c r="I116" s="5">
        <v>-29.6710644143497</v>
      </c>
      <c r="J116" s="5">
        <v>-29.6710644143497</v>
      </c>
      <c r="K116" s="5">
        <v>-3.15186846716479</v>
      </c>
      <c r="L116" s="5">
        <v>-3.15186846716479</v>
      </c>
      <c r="M116" s="5">
        <v>-3.15186846716479</v>
      </c>
      <c r="N116" s="5">
        <v>-26.5191959471849</v>
      </c>
      <c r="O116" s="5">
        <v>-26.5191959471849</v>
      </c>
      <c r="P116" s="5">
        <v>-26.5191959471849</v>
      </c>
      <c r="Q116" s="5">
        <v>0.0</v>
      </c>
      <c r="R116" s="5">
        <v>0.0</v>
      </c>
      <c r="S116" s="5">
        <v>0.0</v>
      </c>
      <c r="T116" s="5">
        <v>66.9734926672483</v>
      </c>
    </row>
    <row r="117">
      <c r="A117" s="5">
        <v>115.0</v>
      </c>
      <c r="B117" s="6">
        <v>43999.0</v>
      </c>
      <c r="C117" s="5">
        <v>97.1553614635082</v>
      </c>
      <c r="D117" s="5">
        <v>31.1382592987766</v>
      </c>
      <c r="E117" s="5">
        <v>104.912931755675</v>
      </c>
      <c r="F117" s="5">
        <v>97.1553614635082</v>
      </c>
      <c r="G117" s="5">
        <v>97.1553614635082</v>
      </c>
      <c r="H117" s="5">
        <v>-29.0241272490468</v>
      </c>
      <c r="I117" s="5">
        <v>-29.0241272490468</v>
      </c>
      <c r="J117" s="5">
        <v>-29.0241272490468</v>
      </c>
      <c r="K117" s="5">
        <v>-2.8959758353024</v>
      </c>
      <c r="L117" s="5">
        <v>-2.8959758353024</v>
      </c>
      <c r="M117" s="5">
        <v>-2.8959758353024</v>
      </c>
      <c r="N117" s="5">
        <v>-26.1281514137444</v>
      </c>
      <c r="O117" s="5">
        <v>-26.1281514137444</v>
      </c>
      <c r="P117" s="5">
        <v>-26.1281514137444</v>
      </c>
      <c r="Q117" s="5">
        <v>0.0</v>
      </c>
      <c r="R117" s="5">
        <v>0.0</v>
      </c>
      <c r="S117" s="5">
        <v>0.0</v>
      </c>
      <c r="T117" s="5">
        <v>68.1312342144613</v>
      </c>
    </row>
    <row r="118">
      <c r="A118" s="5">
        <v>116.0</v>
      </c>
      <c r="B118" s="6">
        <v>44000.0</v>
      </c>
      <c r="C118" s="5">
        <v>97.6661658454183</v>
      </c>
      <c r="D118" s="5">
        <v>28.9290865890176</v>
      </c>
      <c r="E118" s="5">
        <v>106.992035539961</v>
      </c>
      <c r="F118" s="5">
        <v>97.6661658454183</v>
      </c>
      <c r="G118" s="5">
        <v>97.6661658454183</v>
      </c>
      <c r="H118" s="5">
        <v>-29.5523820431946</v>
      </c>
      <c r="I118" s="5">
        <v>-29.5523820431946</v>
      </c>
      <c r="J118" s="5">
        <v>-29.5523820431946</v>
      </c>
      <c r="K118" s="5">
        <v>-3.81984217890191</v>
      </c>
      <c r="L118" s="5">
        <v>-3.81984217890191</v>
      </c>
      <c r="M118" s="5">
        <v>-3.81984217890191</v>
      </c>
      <c r="N118" s="5">
        <v>-25.7325398642927</v>
      </c>
      <c r="O118" s="5">
        <v>-25.7325398642927</v>
      </c>
      <c r="P118" s="5">
        <v>-25.7325398642927</v>
      </c>
      <c r="Q118" s="5">
        <v>0.0</v>
      </c>
      <c r="R118" s="5">
        <v>0.0</v>
      </c>
      <c r="S118" s="5">
        <v>0.0</v>
      </c>
      <c r="T118" s="5">
        <v>68.1137838022236</v>
      </c>
    </row>
    <row r="119">
      <c r="A119" s="5">
        <v>117.0</v>
      </c>
      <c r="B119" s="6">
        <v>44001.0</v>
      </c>
      <c r="C119" s="5">
        <v>98.1769702273284</v>
      </c>
      <c r="D119" s="5">
        <v>31.9915875890048</v>
      </c>
      <c r="E119" s="5">
        <v>107.251959494509</v>
      </c>
      <c r="F119" s="5">
        <v>98.1769702273284</v>
      </c>
      <c r="G119" s="5">
        <v>98.1769702273284</v>
      </c>
      <c r="H119" s="5">
        <v>-29.6311717277965</v>
      </c>
      <c r="I119" s="5">
        <v>-29.6311717277965</v>
      </c>
      <c r="J119" s="5">
        <v>-29.6311717277965</v>
      </c>
      <c r="K119" s="5">
        <v>-4.30979350808958</v>
      </c>
      <c r="L119" s="5">
        <v>-4.30979350808958</v>
      </c>
      <c r="M119" s="5">
        <v>-4.30979350808958</v>
      </c>
      <c r="N119" s="5">
        <v>-25.3213782197069</v>
      </c>
      <c r="O119" s="5">
        <v>-25.3213782197069</v>
      </c>
      <c r="P119" s="5">
        <v>-25.3213782197069</v>
      </c>
      <c r="Q119" s="5">
        <v>0.0</v>
      </c>
      <c r="R119" s="5">
        <v>0.0</v>
      </c>
      <c r="S119" s="5">
        <v>0.0</v>
      </c>
      <c r="T119" s="5">
        <v>68.5457984995319</v>
      </c>
    </row>
    <row r="120">
      <c r="A120" s="5">
        <v>118.0</v>
      </c>
      <c r="B120" s="6">
        <v>44004.0</v>
      </c>
      <c r="C120" s="5">
        <v>99.7093833730588</v>
      </c>
      <c r="D120" s="5">
        <v>35.1330980074356</v>
      </c>
      <c r="E120" s="5">
        <v>110.131013893364</v>
      </c>
      <c r="F120" s="5">
        <v>99.7093833730588</v>
      </c>
      <c r="G120" s="5">
        <v>99.7093833730588</v>
      </c>
      <c r="H120" s="5">
        <v>-26.2794005667196</v>
      </c>
      <c r="I120" s="5">
        <v>-26.2794005667196</v>
      </c>
      <c r="J120" s="5">
        <v>-26.2794005667196</v>
      </c>
      <c r="K120" s="5">
        <v>-2.38141692800918</v>
      </c>
      <c r="L120" s="5">
        <v>-2.38141692800918</v>
      </c>
      <c r="M120" s="5">
        <v>-2.38141692800918</v>
      </c>
      <c r="N120" s="5">
        <v>-23.8979836387104</v>
      </c>
      <c r="O120" s="5">
        <v>-23.8979836387104</v>
      </c>
      <c r="P120" s="5">
        <v>-23.8979836387104</v>
      </c>
      <c r="Q120" s="5">
        <v>0.0</v>
      </c>
      <c r="R120" s="5">
        <v>0.0</v>
      </c>
      <c r="S120" s="5">
        <v>0.0</v>
      </c>
      <c r="T120" s="5">
        <v>73.4299828063391</v>
      </c>
    </row>
    <row r="121">
      <c r="A121" s="5">
        <v>119.0</v>
      </c>
      <c r="B121" s="6">
        <v>44005.0</v>
      </c>
      <c r="C121" s="5">
        <v>100.220187754968</v>
      </c>
      <c r="D121" s="5">
        <v>37.3077698541097</v>
      </c>
      <c r="E121" s="5">
        <v>112.351519977791</v>
      </c>
      <c r="F121" s="5">
        <v>100.220187754968</v>
      </c>
      <c r="G121" s="5">
        <v>100.220187754968</v>
      </c>
      <c r="H121" s="5">
        <v>-26.4862692305806</v>
      </c>
      <c r="I121" s="5">
        <v>-26.4862692305806</v>
      </c>
      <c r="J121" s="5">
        <v>-26.4862692305806</v>
      </c>
      <c r="K121" s="5">
        <v>-3.15186846715486</v>
      </c>
      <c r="L121" s="5">
        <v>-3.15186846715486</v>
      </c>
      <c r="M121" s="5">
        <v>-3.15186846715486</v>
      </c>
      <c r="N121" s="5">
        <v>-23.3344007634258</v>
      </c>
      <c r="O121" s="5">
        <v>-23.3344007634258</v>
      </c>
      <c r="P121" s="5">
        <v>-23.3344007634258</v>
      </c>
      <c r="Q121" s="5">
        <v>0.0</v>
      </c>
      <c r="R121" s="5">
        <v>0.0</v>
      </c>
      <c r="S121" s="5">
        <v>0.0</v>
      </c>
      <c r="T121" s="5">
        <v>73.7339185243882</v>
      </c>
    </row>
    <row r="122">
      <c r="A122" s="5">
        <v>120.0</v>
      </c>
      <c r="B122" s="6">
        <v>44006.0</v>
      </c>
      <c r="C122" s="5">
        <v>100.730992136879</v>
      </c>
      <c r="D122" s="5">
        <v>33.7809769056628</v>
      </c>
      <c r="E122" s="5">
        <v>112.002377996463</v>
      </c>
      <c r="F122" s="5">
        <v>100.730992136879</v>
      </c>
      <c r="G122" s="5">
        <v>100.730992136879</v>
      </c>
      <c r="H122" s="5">
        <v>-25.613294868173</v>
      </c>
      <c r="I122" s="5">
        <v>-25.613294868173</v>
      </c>
      <c r="J122" s="5">
        <v>-25.613294868173</v>
      </c>
      <c r="K122" s="5">
        <v>-2.89597583530336</v>
      </c>
      <c r="L122" s="5">
        <v>-2.89597583530336</v>
      </c>
      <c r="M122" s="5">
        <v>-2.89597583530336</v>
      </c>
      <c r="N122" s="5">
        <v>-22.7173190328697</v>
      </c>
      <c r="O122" s="5">
        <v>-22.7173190328697</v>
      </c>
      <c r="P122" s="5">
        <v>-22.7173190328697</v>
      </c>
      <c r="Q122" s="5">
        <v>0.0</v>
      </c>
      <c r="R122" s="5">
        <v>0.0</v>
      </c>
      <c r="S122" s="5">
        <v>0.0</v>
      </c>
      <c r="T122" s="5">
        <v>75.117697268706</v>
      </c>
    </row>
    <row r="123">
      <c r="A123" s="5">
        <v>121.0</v>
      </c>
      <c r="B123" s="6">
        <v>44007.0</v>
      </c>
      <c r="C123" s="5">
        <v>101.241796518789</v>
      </c>
      <c r="D123" s="5">
        <v>34.6745800831107</v>
      </c>
      <c r="E123" s="5">
        <v>111.192134853869</v>
      </c>
      <c r="F123" s="5">
        <v>101.241796518789</v>
      </c>
      <c r="G123" s="5">
        <v>101.241796518789</v>
      </c>
      <c r="H123" s="5">
        <v>-25.8639110989613</v>
      </c>
      <c r="I123" s="5">
        <v>-25.8639110989613</v>
      </c>
      <c r="J123" s="5">
        <v>-25.8639110989613</v>
      </c>
      <c r="K123" s="5">
        <v>-3.81984217888982</v>
      </c>
      <c r="L123" s="5">
        <v>-3.81984217888982</v>
      </c>
      <c r="M123" s="5">
        <v>-3.81984217888982</v>
      </c>
      <c r="N123" s="5">
        <v>-22.0440689200715</v>
      </c>
      <c r="O123" s="5">
        <v>-22.0440689200715</v>
      </c>
      <c r="P123" s="5">
        <v>-22.0440689200715</v>
      </c>
      <c r="Q123" s="5">
        <v>0.0</v>
      </c>
      <c r="R123" s="5">
        <v>0.0</v>
      </c>
      <c r="S123" s="5">
        <v>0.0</v>
      </c>
      <c r="T123" s="5">
        <v>75.3778854198278</v>
      </c>
    </row>
    <row r="124">
      <c r="A124" s="5">
        <v>122.0</v>
      </c>
      <c r="B124" s="6">
        <v>44008.0</v>
      </c>
      <c r="C124" s="5">
        <v>101.752600900699</v>
      </c>
      <c r="D124" s="5">
        <v>35.8970490471593</v>
      </c>
      <c r="E124" s="5">
        <v>115.576521294662</v>
      </c>
      <c r="F124" s="5">
        <v>101.752600900699</v>
      </c>
      <c r="G124" s="5">
        <v>101.752600900699</v>
      </c>
      <c r="H124" s="5">
        <v>-25.623671540636</v>
      </c>
      <c r="I124" s="5">
        <v>-25.623671540636</v>
      </c>
      <c r="J124" s="5">
        <v>-25.623671540636</v>
      </c>
      <c r="K124" s="5">
        <v>-4.30979350808198</v>
      </c>
      <c r="L124" s="5">
        <v>-4.30979350808198</v>
      </c>
      <c r="M124" s="5">
        <v>-4.30979350808198</v>
      </c>
      <c r="N124" s="5">
        <v>-21.313878032554</v>
      </c>
      <c r="O124" s="5">
        <v>-21.313878032554</v>
      </c>
      <c r="P124" s="5">
        <v>-21.313878032554</v>
      </c>
      <c r="Q124" s="5">
        <v>0.0</v>
      </c>
      <c r="R124" s="5">
        <v>0.0</v>
      </c>
      <c r="S124" s="5">
        <v>0.0</v>
      </c>
      <c r="T124" s="5">
        <v>76.1289293600632</v>
      </c>
    </row>
    <row r="125">
      <c r="A125" s="5">
        <v>123.0</v>
      </c>
      <c r="B125" s="6">
        <v>44011.0</v>
      </c>
      <c r="C125" s="5">
        <v>103.285014046429</v>
      </c>
      <c r="D125" s="5">
        <v>41.8002630460871</v>
      </c>
      <c r="E125" s="5">
        <v>116.627658943026</v>
      </c>
      <c r="F125" s="5">
        <v>103.285014046429</v>
      </c>
      <c r="G125" s="5">
        <v>103.285014046429</v>
      </c>
      <c r="H125" s="5">
        <v>-21.1832529304611</v>
      </c>
      <c r="I125" s="5">
        <v>-21.1832529304611</v>
      </c>
      <c r="J125" s="5">
        <v>-21.1832529304611</v>
      </c>
      <c r="K125" s="5">
        <v>-2.38141692801742</v>
      </c>
      <c r="L125" s="5">
        <v>-2.38141692801742</v>
      </c>
      <c r="M125" s="5">
        <v>-2.38141692801742</v>
      </c>
      <c r="N125" s="5">
        <v>-18.8018360024437</v>
      </c>
      <c r="O125" s="5">
        <v>-18.8018360024437</v>
      </c>
      <c r="P125" s="5">
        <v>-18.8018360024437</v>
      </c>
      <c r="Q125" s="5">
        <v>0.0</v>
      </c>
      <c r="R125" s="5">
        <v>0.0</v>
      </c>
      <c r="S125" s="5">
        <v>0.0</v>
      </c>
      <c r="T125" s="5">
        <v>82.1017611159685</v>
      </c>
    </row>
    <row r="126">
      <c r="A126" s="5">
        <v>124.0</v>
      </c>
      <c r="B126" s="6">
        <v>44012.0</v>
      </c>
      <c r="C126" s="5">
        <v>103.795818428339</v>
      </c>
      <c r="D126" s="5">
        <v>47.1364704027754</v>
      </c>
      <c r="E126" s="5">
        <v>120.621074986154</v>
      </c>
      <c r="F126" s="5">
        <v>103.795818428339</v>
      </c>
      <c r="G126" s="5">
        <v>103.795818428339</v>
      </c>
      <c r="H126" s="5">
        <v>-21.0245162346181</v>
      </c>
      <c r="I126" s="5">
        <v>-21.0245162346181</v>
      </c>
      <c r="J126" s="5">
        <v>-21.0245162346181</v>
      </c>
      <c r="K126" s="5">
        <v>-3.15186846715756</v>
      </c>
      <c r="L126" s="5">
        <v>-3.15186846715756</v>
      </c>
      <c r="M126" s="5">
        <v>-3.15186846715756</v>
      </c>
      <c r="N126" s="5">
        <v>-17.8726477674605</v>
      </c>
      <c r="O126" s="5">
        <v>-17.8726477674605</v>
      </c>
      <c r="P126" s="5">
        <v>-17.8726477674605</v>
      </c>
      <c r="Q126" s="5">
        <v>0.0</v>
      </c>
      <c r="R126" s="5">
        <v>0.0</v>
      </c>
      <c r="S126" s="5">
        <v>0.0</v>
      </c>
      <c r="T126" s="5">
        <v>82.7713021937216</v>
      </c>
    </row>
    <row r="127">
      <c r="A127" s="5">
        <v>125.0</v>
      </c>
      <c r="B127" s="6">
        <v>44013.0</v>
      </c>
      <c r="C127" s="5">
        <v>104.306622810249</v>
      </c>
      <c r="D127" s="5">
        <v>46.4604262941883</v>
      </c>
      <c r="E127" s="5">
        <v>120.91763450805</v>
      </c>
      <c r="F127" s="5">
        <v>104.306622810249</v>
      </c>
      <c r="G127" s="5">
        <v>104.306622810249</v>
      </c>
      <c r="H127" s="5">
        <v>-19.804878533171</v>
      </c>
      <c r="I127" s="5">
        <v>-19.804878533171</v>
      </c>
      <c r="J127" s="5">
        <v>-19.804878533171</v>
      </c>
      <c r="K127" s="5">
        <v>-2.89597583530474</v>
      </c>
      <c r="L127" s="5">
        <v>-2.89597583530474</v>
      </c>
      <c r="M127" s="5">
        <v>-2.89597583530474</v>
      </c>
      <c r="N127" s="5">
        <v>-16.9089026978663</v>
      </c>
      <c r="O127" s="5">
        <v>-16.9089026978663</v>
      </c>
      <c r="P127" s="5">
        <v>-16.9089026978663</v>
      </c>
      <c r="Q127" s="5">
        <v>0.0</v>
      </c>
      <c r="R127" s="5">
        <v>0.0</v>
      </c>
      <c r="S127" s="5">
        <v>0.0</v>
      </c>
      <c r="T127" s="5">
        <v>84.5017442770788</v>
      </c>
    </row>
    <row r="128">
      <c r="A128" s="5">
        <v>126.0</v>
      </c>
      <c r="B128" s="6">
        <v>44014.0</v>
      </c>
      <c r="C128" s="5">
        <v>104.81742719216</v>
      </c>
      <c r="D128" s="5">
        <v>48.025448103738</v>
      </c>
      <c r="E128" s="5">
        <v>123.88272294027</v>
      </c>
      <c r="F128" s="5">
        <v>104.81742719216</v>
      </c>
      <c r="G128" s="5">
        <v>104.81742719216</v>
      </c>
      <c r="H128" s="5">
        <v>-19.7390127858562</v>
      </c>
      <c r="I128" s="5">
        <v>-19.7390127858562</v>
      </c>
      <c r="J128" s="5">
        <v>-19.7390127858562</v>
      </c>
      <c r="K128" s="5">
        <v>-3.81984217889299</v>
      </c>
      <c r="L128" s="5">
        <v>-3.81984217889299</v>
      </c>
      <c r="M128" s="5">
        <v>-3.81984217889299</v>
      </c>
      <c r="N128" s="5">
        <v>-15.9191706069632</v>
      </c>
      <c r="O128" s="5">
        <v>-15.9191706069632</v>
      </c>
      <c r="P128" s="5">
        <v>-15.9191706069632</v>
      </c>
      <c r="Q128" s="5">
        <v>0.0</v>
      </c>
      <c r="R128" s="5">
        <v>0.0</v>
      </c>
      <c r="S128" s="5">
        <v>0.0</v>
      </c>
      <c r="T128" s="5">
        <v>85.0784144063037</v>
      </c>
    </row>
    <row r="129">
      <c r="A129" s="5">
        <v>127.0</v>
      </c>
      <c r="B129" s="6">
        <v>44018.0</v>
      </c>
      <c r="C129" s="5">
        <v>106.8606447198</v>
      </c>
      <c r="D129" s="5">
        <v>55.2154110897761</v>
      </c>
      <c r="E129" s="5">
        <v>131.639447711674</v>
      </c>
      <c r="F129" s="5">
        <v>106.8606447198</v>
      </c>
      <c r="G129" s="5">
        <v>106.8606447198</v>
      </c>
      <c r="H129" s="5">
        <v>-14.27468874016</v>
      </c>
      <c r="I129" s="5">
        <v>-14.27468874016</v>
      </c>
      <c r="J129" s="5">
        <v>-14.27468874016</v>
      </c>
      <c r="K129" s="5">
        <v>-2.38141692799138</v>
      </c>
      <c r="L129" s="5">
        <v>-2.38141692799138</v>
      </c>
      <c r="M129" s="5">
        <v>-2.38141692799138</v>
      </c>
      <c r="N129" s="5">
        <v>-11.8932718121686</v>
      </c>
      <c r="O129" s="5">
        <v>-11.8932718121686</v>
      </c>
      <c r="P129" s="5">
        <v>-11.8932718121686</v>
      </c>
      <c r="Q129" s="5">
        <v>0.0</v>
      </c>
      <c r="R129" s="5">
        <v>0.0</v>
      </c>
      <c r="S129" s="5">
        <v>0.0</v>
      </c>
      <c r="T129" s="5">
        <v>92.5859559796404</v>
      </c>
    </row>
    <row r="130">
      <c r="A130" s="5">
        <v>128.0</v>
      </c>
      <c r="B130" s="6">
        <v>44019.0</v>
      </c>
      <c r="C130" s="5">
        <v>107.37144910171</v>
      </c>
      <c r="D130" s="5">
        <v>57.1302496050905</v>
      </c>
      <c r="E130" s="5">
        <v>128.457744645749</v>
      </c>
      <c r="F130" s="5">
        <v>107.37144910171</v>
      </c>
      <c r="G130" s="5">
        <v>107.37144910171</v>
      </c>
      <c r="H130" s="5">
        <v>-14.0713264941823</v>
      </c>
      <c r="I130" s="5">
        <v>-14.0713264941823</v>
      </c>
      <c r="J130" s="5">
        <v>-14.0713264941823</v>
      </c>
      <c r="K130" s="5">
        <v>-3.15186846715395</v>
      </c>
      <c r="L130" s="5">
        <v>-3.15186846715395</v>
      </c>
      <c r="M130" s="5">
        <v>-3.15186846715395</v>
      </c>
      <c r="N130" s="5">
        <v>-10.9194580270283</v>
      </c>
      <c r="O130" s="5">
        <v>-10.9194580270283</v>
      </c>
      <c r="P130" s="5">
        <v>-10.9194580270283</v>
      </c>
      <c r="Q130" s="5">
        <v>0.0</v>
      </c>
      <c r="R130" s="5">
        <v>0.0</v>
      </c>
      <c r="S130" s="5">
        <v>0.0</v>
      </c>
      <c r="T130" s="5">
        <v>93.3001226075283</v>
      </c>
    </row>
    <row r="131">
      <c r="A131" s="5">
        <v>129.0</v>
      </c>
      <c r="B131" s="6">
        <v>44020.0</v>
      </c>
      <c r="C131" s="5">
        <v>107.88225348362</v>
      </c>
      <c r="D131" s="5">
        <v>58.2701747445382</v>
      </c>
      <c r="E131" s="5">
        <v>133.594111278632</v>
      </c>
      <c r="F131" s="5">
        <v>107.88225348362</v>
      </c>
      <c r="G131" s="5">
        <v>107.88225348362</v>
      </c>
      <c r="H131" s="5">
        <v>-12.873269974951</v>
      </c>
      <c r="I131" s="5">
        <v>-12.873269974951</v>
      </c>
      <c r="J131" s="5">
        <v>-12.873269974951</v>
      </c>
      <c r="K131" s="5">
        <v>-2.89597583530317</v>
      </c>
      <c r="L131" s="5">
        <v>-2.89597583530317</v>
      </c>
      <c r="M131" s="5">
        <v>-2.89597583530317</v>
      </c>
      <c r="N131" s="5">
        <v>-9.97729413964785</v>
      </c>
      <c r="O131" s="5">
        <v>-9.97729413964785</v>
      </c>
      <c r="P131" s="5">
        <v>-9.97729413964785</v>
      </c>
      <c r="Q131" s="5">
        <v>0.0</v>
      </c>
      <c r="R131" s="5">
        <v>0.0</v>
      </c>
      <c r="S131" s="5">
        <v>0.0</v>
      </c>
      <c r="T131" s="5">
        <v>95.0089835086697</v>
      </c>
    </row>
    <row r="132">
      <c r="A132" s="5">
        <v>130.0</v>
      </c>
      <c r="B132" s="6">
        <v>44021.0</v>
      </c>
      <c r="C132" s="5">
        <v>108.39305786553</v>
      </c>
      <c r="D132" s="5">
        <v>59.7538129178166</v>
      </c>
      <c r="E132" s="5">
        <v>132.972601328473</v>
      </c>
      <c r="F132" s="5">
        <v>108.39305786553</v>
      </c>
      <c r="G132" s="5">
        <v>108.39305786553</v>
      </c>
      <c r="H132" s="5">
        <v>-12.8945742364024</v>
      </c>
      <c r="I132" s="5">
        <v>-12.8945742364024</v>
      </c>
      <c r="J132" s="5">
        <v>-12.8945742364024</v>
      </c>
      <c r="K132" s="5">
        <v>-3.81984217889441</v>
      </c>
      <c r="L132" s="5">
        <v>-3.81984217889441</v>
      </c>
      <c r="M132" s="5">
        <v>-3.81984217889441</v>
      </c>
      <c r="N132" s="5">
        <v>-9.07473205750808</v>
      </c>
      <c r="O132" s="5">
        <v>-9.07473205750808</v>
      </c>
      <c r="P132" s="5">
        <v>-9.07473205750808</v>
      </c>
      <c r="Q132" s="5">
        <v>0.0</v>
      </c>
      <c r="R132" s="5">
        <v>0.0</v>
      </c>
      <c r="S132" s="5">
        <v>0.0</v>
      </c>
      <c r="T132" s="5">
        <v>95.4984836291283</v>
      </c>
    </row>
    <row r="133">
      <c r="A133" s="5">
        <v>131.0</v>
      </c>
      <c r="B133" s="6">
        <v>44022.0</v>
      </c>
      <c r="C133" s="5">
        <v>108.903862247441</v>
      </c>
      <c r="D133" s="5">
        <v>61.3831746198325</v>
      </c>
      <c r="E133" s="5">
        <v>134.272922303516</v>
      </c>
      <c r="F133" s="5">
        <v>108.903862247441</v>
      </c>
      <c r="G133" s="5">
        <v>108.903862247441</v>
      </c>
      <c r="H133" s="5">
        <v>-12.5283893103073</v>
      </c>
      <c r="I133" s="5">
        <v>-12.5283893103073</v>
      </c>
      <c r="J133" s="5">
        <v>-12.5283893103073</v>
      </c>
      <c r="K133" s="5">
        <v>-4.30979350807248</v>
      </c>
      <c r="L133" s="5">
        <v>-4.30979350807248</v>
      </c>
      <c r="M133" s="5">
        <v>-4.30979350807248</v>
      </c>
      <c r="N133" s="5">
        <v>-8.21859580223485</v>
      </c>
      <c r="O133" s="5">
        <v>-8.21859580223485</v>
      </c>
      <c r="P133" s="5">
        <v>-8.21859580223485</v>
      </c>
      <c r="Q133" s="5">
        <v>0.0</v>
      </c>
      <c r="R133" s="5">
        <v>0.0</v>
      </c>
      <c r="S133" s="5">
        <v>0.0</v>
      </c>
      <c r="T133" s="5">
        <v>96.3754729371336</v>
      </c>
    </row>
    <row r="134">
      <c r="A134" s="5">
        <v>132.0</v>
      </c>
      <c r="B134" s="6">
        <v>44025.0</v>
      </c>
      <c r="C134" s="5">
        <v>110.436275393171</v>
      </c>
      <c r="D134" s="5">
        <v>64.3869344561615</v>
      </c>
      <c r="E134" s="5">
        <v>138.445979801831</v>
      </c>
      <c r="F134" s="5">
        <v>110.436275393171</v>
      </c>
      <c r="G134" s="5">
        <v>110.436275393171</v>
      </c>
      <c r="H134" s="5">
        <v>-8.35826072028784</v>
      </c>
      <c r="I134" s="5">
        <v>-8.35826072028784</v>
      </c>
      <c r="J134" s="5">
        <v>-8.35826072028784</v>
      </c>
      <c r="K134" s="5">
        <v>-2.38141692799962</v>
      </c>
      <c r="L134" s="5">
        <v>-2.38141692799962</v>
      </c>
      <c r="M134" s="5">
        <v>-2.38141692799962</v>
      </c>
      <c r="N134" s="5">
        <v>-5.97684379228822</v>
      </c>
      <c r="O134" s="5">
        <v>-5.97684379228822</v>
      </c>
      <c r="P134" s="5">
        <v>-5.97684379228822</v>
      </c>
      <c r="Q134" s="5">
        <v>0.0</v>
      </c>
      <c r="R134" s="5">
        <v>0.0</v>
      </c>
      <c r="S134" s="5">
        <v>0.0</v>
      </c>
      <c r="T134" s="5">
        <v>102.078014672883</v>
      </c>
    </row>
    <row r="135">
      <c r="A135" s="5">
        <v>133.0</v>
      </c>
      <c r="B135" s="6">
        <v>44026.0</v>
      </c>
      <c r="C135" s="5">
        <v>110.947079775081</v>
      </c>
      <c r="D135" s="5">
        <v>65.914091177661</v>
      </c>
      <c r="E135" s="5">
        <v>138.994213956254</v>
      </c>
      <c r="F135" s="5">
        <v>110.947079775081</v>
      </c>
      <c r="G135" s="5">
        <v>110.947079775081</v>
      </c>
      <c r="H135" s="5">
        <v>-8.4990331803505</v>
      </c>
      <c r="I135" s="5">
        <v>-8.4990331803505</v>
      </c>
      <c r="J135" s="5">
        <v>-8.4990331803505</v>
      </c>
      <c r="K135" s="5">
        <v>-3.15186846715665</v>
      </c>
      <c r="L135" s="5">
        <v>-3.15186846715665</v>
      </c>
      <c r="M135" s="5">
        <v>-3.15186846715665</v>
      </c>
      <c r="N135" s="5">
        <v>-5.34716471319384</v>
      </c>
      <c r="O135" s="5">
        <v>-5.34716471319384</v>
      </c>
      <c r="P135" s="5">
        <v>-5.34716471319384</v>
      </c>
      <c r="Q135" s="5">
        <v>0.0</v>
      </c>
      <c r="R135" s="5">
        <v>0.0</v>
      </c>
      <c r="S135" s="5">
        <v>0.0</v>
      </c>
      <c r="T135" s="5">
        <v>102.44804659473</v>
      </c>
    </row>
    <row r="136">
      <c r="A136" s="5">
        <v>134.0</v>
      </c>
      <c r="B136" s="6">
        <v>44027.0</v>
      </c>
      <c r="C136" s="5">
        <v>111.457884156991</v>
      </c>
      <c r="D136" s="5">
        <v>66.1343337716243</v>
      </c>
      <c r="E136" s="5">
        <v>139.592135168273</v>
      </c>
      <c r="F136" s="5">
        <v>111.457884156991</v>
      </c>
      <c r="G136" s="5">
        <v>111.457884156991</v>
      </c>
      <c r="H136" s="5">
        <v>-7.67282825570115</v>
      </c>
      <c r="I136" s="5">
        <v>-7.67282825570115</v>
      </c>
      <c r="J136" s="5">
        <v>-7.67282825570115</v>
      </c>
      <c r="K136" s="5">
        <v>-2.89597583530413</v>
      </c>
      <c r="L136" s="5">
        <v>-2.89597583530413</v>
      </c>
      <c r="M136" s="5">
        <v>-2.89597583530413</v>
      </c>
      <c r="N136" s="5">
        <v>-4.77685242039702</v>
      </c>
      <c r="O136" s="5">
        <v>-4.77685242039702</v>
      </c>
      <c r="P136" s="5">
        <v>-4.77685242039702</v>
      </c>
      <c r="Q136" s="5">
        <v>0.0</v>
      </c>
      <c r="R136" s="5">
        <v>0.0</v>
      </c>
      <c r="S136" s="5">
        <v>0.0</v>
      </c>
      <c r="T136" s="5">
        <v>103.78505590129</v>
      </c>
    </row>
    <row r="137">
      <c r="A137" s="5">
        <v>135.0</v>
      </c>
      <c r="B137" s="6">
        <v>44028.0</v>
      </c>
      <c r="C137" s="5">
        <v>111.968688538901</v>
      </c>
      <c r="D137" s="5">
        <v>66.7714274413648</v>
      </c>
      <c r="E137" s="5">
        <v>139.730697671685</v>
      </c>
      <c r="F137" s="5">
        <v>111.968688538901</v>
      </c>
      <c r="G137" s="5">
        <v>111.968688538901</v>
      </c>
      <c r="H137" s="5">
        <v>-8.08392425677414</v>
      </c>
      <c r="I137" s="5">
        <v>-8.08392425677414</v>
      </c>
      <c r="J137" s="5">
        <v>-8.08392425677414</v>
      </c>
      <c r="K137" s="5">
        <v>-3.81984217889933</v>
      </c>
      <c r="L137" s="5">
        <v>-3.81984217889933</v>
      </c>
      <c r="M137" s="5">
        <v>-3.81984217889933</v>
      </c>
      <c r="N137" s="5">
        <v>-4.26408207787481</v>
      </c>
      <c r="O137" s="5">
        <v>-4.26408207787481</v>
      </c>
      <c r="P137" s="5">
        <v>-4.26408207787481</v>
      </c>
      <c r="Q137" s="5">
        <v>0.0</v>
      </c>
      <c r="R137" s="5">
        <v>0.0</v>
      </c>
      <c r="S137" s="5">
        <v>0.0</v>
      </c>
      <c r="T137" s="5">
        <v>103.884764282127</v>
      </c>
    </row>
    <row r="138">
      <c r="A138" s="5">
        <v>136.0</v>
      </c>
      <c r="B138" s="6">
        <v>44029.0</v>
      </c>
      <c r="C138" s="5">
        <v>112.479492920811</v>
      </c>
      <c r="D138" s="5">
        <v>65.3529852359957</v>
      </c>
      <c r="E138" s="5">
        <v>141.292260974312</v>
      </c>
      <c r="F138" s="5">
        <v>112.479492920811</v>
      </c>
      <c r="G138" s="5">
        <v>112.479492920811</v>
      </c>
      <c r="H138" s="5">
        <v>-8.11551481750583</v>
      </c>
      <c r="I138" s="5">
        <v>-8.11551481750583</v>
      </c>
      <c r="J138" s="5">
        <v>-8.11551481750583</v>
      </c>
      <c r="K138" s="5">
        <v>-4.30979350809958</v>
      </c>
      <c r="L138" s="5">
        <v>-4.30979350809958</v>
      </c>
      <c r="M138" s="5">
        <v>-4.30979350809958</v>
      </c>
      <c r="N138" s="5">
        <v>-3.80572130940624</v>
      </c>
      <c r="O138" s="5">
        <v>-3.80572130940624</v>
      </c>
      <c r="P138" s="5">
        <v>-3.80572130940624</v>
      </c>
      <c r="Q138" s="5">
        <v>0.0</v>
      </c>
      <c r="R138" s="5">
        <v>0.0</v>
      </c>
      <c r="S138" s="5">
        <v>0.0</v>
      </c>
      <c r="T138" s="5">
        <v>104.363978103306</v>
      </c>
    </row>
    <row r="139">
      <c r="A139" s="5">
        <v>137.0</v>
      </c>
      <c r="B139" s="6">
        <v>44032.0</v>
      </c>
      <c r="C139" s="5">
        <v>114.011906066542</v>
      </c>
      <c r="D139" s="5">
        <v>71.9233305231874</v>
      </c>
      <c r="E139" s="5">
        <v>145.713087087864</v>
      </c>
      <c r="F139" s="5">
        <v>114.011906066542</v>
      </c>
      <c r="G139" s="5">
        <v>114.011906066542</v>
      </c>
      <c r="H139" s="5">
        <v>-5.09105644569988</v>
      </c>
      <c r="I139" s="5">
        <v>-5.09105644569988</v>
      </c>
      <c r="J139" s="5">
        <v>-5.09105644569988</v>
      </c>
      <c r="K139" s="5">
        <v>-2.38141692799901</v>
      </c>
      <c r="L139" s="5">
        <v>-2.38141692799901</v>
      </c>
      <c r="M139" s="5">
        <v>-2.38141692799901</v>
      </c>
      <c r="N139" s="5">
        <v>-2.70963951770087</v>
      </c>
      <c r="O139" s="5">
        <v>-2.70963951770087</v>
      </c>
      <c r="P139" s="5">
        <v>-2.70963951770087</v>
      </c>
      <c r="Q139" s="5">
        <v>0.0</v>
      </c>
      <c r="R139" s="5">
        <v>0.0</v>
      </c>
      <c r="S139" s="5">
        <v>0.0</v>
      </c>
      <c r="T139" s="5">
        <v>108.920849620842</v>
      </c>
    </row>
    <row r="140">
      <c r="A140" s="5">
        <v>138.0</v>
      </c>
      <c r="B140" s="6">
        <v>44033.0</v>
      </c>
      <c r="C140" s="5">
        <v>114.522710448452</v>
      </c>
      <c r="D140" s="5">
        <v>72.1457292152804</v>
      </c>
      <c r="E140" s="5">
        <v>145.284546289599</v>
      </c>
      <c r="F140" s="5">
        <v>114.522710448452</v>
      </c>
      <c r="G140" s="5">
        <v>114.522710448452</v>
      </c>
      <c r="H140" s="5">
        <v>-5.56938106481637</v>
      </c>
      <c r="I140" s="5">
        <v>-5.56938106481637</v>
      </c>
      <c r="J140" s="5">
        <v>-5.56938106481637</v>
      </c>
      <c r="K140" s="5">
        <v>-3.15186846715304</v>
      </c>
      <c r="L140" s="5">
        <v>-3.15186846715304</v>
      </c>
      <c r="M140" s="5">
        <v>-3.15186846715304</v>
      </c>
      <c r="N140" s="5">
        <v>-2.41751259766333</v>
      </c>
      <c r="O140" s="5">
        <v>-2.41751259766333</v>
      </c>
      <c r="P140" s="5">
        <v>-2.41751259766333</v>
      </c>
      <c r="Q140" s="5">
        <v>0.0</v>
      </c>
      <c r="R140" s="5">
        <v>0.0</v>
      </c>
      <c r="S140" s="5">
        <v>0.0</v>
      </c>
      <c r="T140" s="5">
        <v>108.953329383635</v>
      </c>
    </row>
    <row r="141">
      <c r="A141" s="5">
        <v>139.0</v>
      </c>
      <c r="B141" s="6">
        <v>44034.0</v>
      </c>
      <c r="C141" s="5">
        <v>115.03351705701</v>
      </c>
      <c r="D141" s="5">
        <v>73.9138041529767</v>
      </c>
      <c r="E141" s="5">
        <v>147.55171762511</v>
      </c>
      <c r="F141" s="5">
        <v>115.03351705701</v>
      </c>
      <c r="G141" s="5">
        <v>115.03351705701</v>
      </c>
      <c r="H141" s="5">
        <v>-5.04692581139849</v>
      </c>
      <c r="I141" s="5">
        <v>-5.04692581139849</v>
      </c>
      <c r="J141" s="5">
        <v>-5.04692581139849</v>
      </c>
      <c r="K141" s="5">
        <v>-2.89597583530044</v>
      </c>
      <c r="L141" s="5">
        <v>-2.89597583530044</v>
      </c>
      <c r="M141" s="5">
        <v>-2.89597583530044</v>
      </c>
      <c r="N141" s="5">
        <v>-2.15094997609804</v>
      </c>
      <c r="O141" s="5">
        <v>-2.15094997609804</v>
      </c>
      <c r="P141" s="5">
        <v>-2.15094997609804</v>
      </c>
      <c r="Q141" s="5">
        <v>0.0</v>
      </c>
      <c r="R141" s="5">
        <v>0.0</v>
      </c>
      <c r="S141" s="5">
        <v>0.0</v>
      </c>
      <c r="T141" s="5">
        <v>109.986591245611</v>
      </c>
    </row>
    <row r="142">
      <c r="A142" s="5">
        <v>140.0</v>
      </c>
      <c r="B142" s="6">
        <v>44035.0</v>
      </c>
      <c r="C142" s="5">
        <v>115.544323665568</v>
      </c>
      <c r="D142" s="5">
        <v>73.169424032954</v>
      </c>
      <c r="E142" s="5">
        <v>146.623495079391</v>
      </c>
      <c r="F142" s="5">
        <v>115.544323665568</v>
      </c>
      <c r="G142" s="5">
        <v>115.544323665568</v>
      </c>
      <c r="H142" s="5">
        <v>-5.72296720462026</v>
      </c>
      <c r="I142" s="5">
        <v>-5.72296720462026</v>
      </c>
      <c r="J142" s="5">
        <v>-5.72296720462026</v>
      </c>
      <c r="K142" s="5">
        <v>-3.81984217890075</v>
      </c>
      <c r="L142" s="5">
        <v>-3.81984217890075</v>
      </c>
      <c r="M142" s="5">
        <v>-3.81984217890075</v>
      </c>
      <c r="N142" s="5">
        <v>-1.9031250257195</v>
      </c>
      <c r="O142" s="5">
        <v>-1.9031250257195</v>
      </c>
      <c r="P142" s="5">
        <v>-1.9031250257195</v>
      </c>
      <c r="Q142" s="5">
        <v>0.0</v>
      </c>
      <c r="R142" s="5">
        <v>0.0</v>
      </c>
      <c r="S142" s="5">
        <v>0.0</v>
      </c>
      <c r="T142" s="5">
        <v>109.821356460948</v>
      </c>
    </row>
    <row r="143">
      <c r="A143" s="5">
        <v>141.0</v>
      </c>
      <c r="B143" s="6">
        <v>44036.0</v>
      </c>
      <c r="C143" s="5">
        <v>116.055130274126</v>
      </c>
      <c r="D143" s="5">
        <v>71.3957537617806</v>
      </c>
      <c r="E143" s="5">
        <v>149.9539550879</v>
      </c>
      <c r="F143" s="5">
        <v>116.055130274126</v>
      </c>
      <c r="G143" s="5">
        <v>116.055130274126</v>
      </c>
      <c r="H143" s="5">
        <v>-5.97720762926444</v>
      </c>
      <c r="I143" s="5">
        <v>-5.97720762926444</v>
      </c>
      <c r="J143" s="5">
        <v>-5.97720762926444</v>
      </c>
      <c r="K143" s="5">
        <v>-4.30979350809199</v>
      </c>
      <c r="L143" s="5">
        <v>-4.30979350809199</v>
      </c>
      <c r="M143" s="5">
        <v>-4.30979350809199</v>
      </c>
      <c r="N143" s="5">
        <v>-1.66741412117245</v>
      </c>
      <c r="O143" s="5">
        <v>-1.66741412117245</v>
      </c>
      <c r="P143" s="5">
        <v>-1.66741412117245</v>
      </c>
      <c r="Q143" s="5">
        <v>0.0</v>
      </c>
      <c r="R143" s="5">
        <v>0.0</v>
      </c>
      <c r="S143" s="5">
        <v>0.0</v>
      </c>
      <c r="T143" s="5">
        <v>110.077922644862</v>
      </c>
    </row>
    <row r="144">
      <c r="A144" s="5">
        <v>142.0</v>
      </c>
      <c r="B144" s="6">
        <v>44039.0</v>
      </c>
      <c r="C144" s="5">
        <v>117.5875500998</v>
      </c>
      <c r="D144" s="5">
        <v>76.1992499268679</v>
      </c>
      <c r="E144" s="5">
        <v>154.649339005681</v>
      </c>
      <c r="F144" s="5">
        <v>117.5875500998</v>
      </c>
      <c r="G144" s="5">
        <v>117.5875500998</v>
      </c>
      <c r="H144" s="5">
        <v>-3.35565169387853</v>
      </c>
      <c r="I144" s="5">
        <v>-3.35565169387853</v>
      </c>
      <c r="J144" s="5">
        <v>-3.35565169387853</v>
      </c>
      <c r="K144" s="5">
        <v>-2.38141692801609</v>
      </c>
      <c r="L144" s="5">
        <v>-2.38141692801609</v>
      </c>
      <c r="M144" s="5">
        <v>-2.38141692801609</v>
      </c>
      <c r="N144" s="5">
        <v>-0.974234765862436</v>
      </c>
      <c r="O144" s="5">
        <v>-0.974234765862436</v>
      </c>
      <c r="P144" s="5">
        <v>-0.974234765862436</v>
      </c>
      <c r="Q144" s="5">
        <v>0.0</v>
      </c>
      <c r="R144" s="5">
        <v>0.0</v>
      </c>
      <c r="S144" s="5">
        <v>0.0</v>
      </c>
      <c r="T144" s="5">
        <v>114.231898405922</v>
      </c>
    </row>
    <row r="145">
      <c r="A145" s="5">
        <v>143.0</v>
      </c>
      <c r="B145" s="6">
        <v>44040.0</v>
      </c>
      <c r="C145" s="5">
        <v>118.098356708358</v>
      </c>
      <c r="D145" s="5">
        <v>76.5460794100944</v>
      </c>
      <c r="E145" s="5">
        <v>151.207328162447</v>
      </c>
      <c r="F145" s="5">
        <v>118.098356708358</v>
      </c>
      <c r="G145" s="5">
        <v>118.098356708358</v>
      </c>
      <c r="H145" s="5">
        <v>-3.88385683164239</v>
      </c>
      <c r="I145" s="5">
        <v>-3.88385683164239</v>
      </c>
      <c r="J145" s="5">
        <v>-3.88385683164239</v>
      </c>
      <c r="K145" s="5">
        <v>-3.15186846715509</v>
      </c>
      <c r="L145" s="5">
        <v>-3.15186846715509</v>
      </c>
      <c r="M145" s="5">
        <v>-3.15186846715509</v>
      </c>
      <c r="N145" s="5">
        <v>-0.731988364487298</v>
      </c>
      <c r="O145" s="5">
        <v>-0.731988364487298</v>
      </c>
      <c r="P145" s="5">
        <v>-0.731988364487298</v>
      </c>
      <c r="Q145" s="5">
        <v>0.0</v>
      </c>
      <c r="R145" s="5">
        <v>0.0</v>
      </c>
      <c r="S145" s="5">
        <v>0.0</v>
      </c>
      <c r="T145" s="5">
        <v>114.214499876716</v>
      </c>
    </row>
    <row r="146">
      <c r="A146" s="5">
        <v>144.0</v>
      </c>
      <c r="B146" s="6">
        <v>44041.0</v>
      </c>
      <c r="C146" s="5">
        <v>118.609163316916</v>
      </c>
      <c r="D146" s="5">
        <v>76.3472074581942</v>
      </c>
      <c r="E146" s="5">
        <v>151.172156970276</v>
      </c>
      <c r="F146" s="5">
        <v>118.609163316916</v>
      </c>
      <c r="G146" s="5">
        <v>118.609163316916</v>
      </c>
      <c r="H146" s="5">
        <v>-3.37453443858623</v>
      </c>
      <c r="I146" s="5">
        <v>-3.37453443858623</v>
      </c>
      <c r="J146" s="5">
        <v>-3.37453443858623</v>
      </c>
      <c r="K146" s="5">
        <v>-2.89597583530393</v>
      </c>
      <c r="L146" s="5">
        <v>-2.89597583530393</v>
      </c>
      <c r="M146" s="5">
        <v>-2.89597583530393</v>
      </c>
      <c r="N146" s="5">
        <v>-0.478558603282298</v>
      </c>
      <c r="O146" s="5">
        <v>-0.478558603282298</v>
      </c>
      <c r="P146" s="5">
        <v>-0.478558603282298</v>
      </c>
      <c r="Q146" s="5">
        <v>0.0</v>
      </c>
      <c r="R146" s="5">
        <v>0.0</v>
      </c>
      <c r="S146" s="5">
        <v>0.0</v>
      </c>
      <c r="T146" s="5">
        <v>115.23462887833</v>
      </c>
    </row>
    <row r="147">
      <c r="A147" s="5">
        <v>145.0</v>
      </c>
      <c r="B147" s="6">
        <v>44042.0</v>
      </c>
      <c r="C147" s="5">
        <v>119.119969925474</v>
      </c>
      <c r="D147" s="5">
        <v>78.5128842068977</v>
      </c>
      <c r="E147" s="5">
        <v>155.502751906152</v>
      </c>
      <c r="F147" s="5">
        <v>119.119969925474</v>
      </c>
      <c r="G147" s="5">
        <v>119.119969925474</v>
      </c>
      <c r="H147" s="5">
        <v>-4.03199540827464</v>
      </c>
      <c r="I147" s="5">
        <v>-4.03199540827464</v>
      </c>
      <c r="J147" s="5">
        <v>-4.03199540827464</v>
      </c>
      <c r="K147" s="5">
        <v>-3.81984217890217</v>
      </c>
      <c r="L147" s="5">
        <v>-3.81984217890217</v>
      </c>
      <c r="M147" s="5">
        <v>-3.81984217890217</v>
      </c>
      <c r="N147" s="5">
        <v>-0.212153229372469</v>
      </c>
      <c r="O147" s="5">
        <v>-0.212153229372469</v>
      </c>
      <c r="P147" s="5">
        <v>-0.212153229372469</v>
      </c>
      <c r="Q147" s="5">
        <v>0.0</v>
      </c>
      <c r="R147" s="5">
        <v>0.0</v>
      </c>
      <c r="S147" s="5">
        <v>0.0</v>
      </c>
      <c r="T147" s="5">
        <v>115.0879745172</v>
      </c>
    </row>
    <row r="148">
      <c r="A148" s="5">
        <v>146.0</v>
      </c>
      <c r="B148" s="6">
        <v>44043.0</v>
      </c>
      <c r="C148" s="5">
        <v>119.630776534032</v>
      </c>
      <c r="D148" s="5">
        <v>79.6246020633739</v>
      </c>
      <c r="E148" s="5">
        <v>151.695001865621</v>
      </c>
      <c r="F148" s="5">
        <v>119.630776534032</v>
      </c>
      <c r="G148" s="5">
        <v>119.630776534032</v>
      </c>
      <c r="H148" s="5">
        <v>-4.24184436948836</v>
      </c>
      <c r="I148" s="5">
        <v>-4.24184436948836</v>
      </c>
      <c r="J148" s="5">
        <v>-4.24184436948836</v>
      </c>
      <c r="K148" s="5">
        <v>-4.30979350809008</v>
      </c>
      <c r="L148" s="5">
        <v>-4.30979350809008</v>
      </c>
      <c r="M148" s="5">
        <v>-4.30979350809008</v>
      </c>
      <c r="N148" s="5">
        <v>0.0679491386017247</v>
      </c>
      <c r="O148" s="5">
        <v>0.0679491386017247</v>
      </c>
      <c r="P148" s="5">
        <v>0.0679491386017247</v>
      </c>
      <c r="Q148" s="5">
        <v>0.0</v>
      </c>
      <c r="R148" s="5">
        <v>0.0</v>
      </c>
      <c r="S148" s="5">
        <v>0.0</v>
      </c>
      <c r="T148" s="5">
        <v>115.388932164544</v>
      </c>
    </row>
    <row r="149">
      <c r="A149" s="5">
        <v>147.0</v>
      </c>
      <c r="B149" s="6">
        <v>44046.0</v>
      </c>
      <c r="C149" s="5">
        <v>121.163196359706</v>
      </c>
      <c r="D149" s="5">
        <v>81.6087572180215</v>
      </c>
      <c r="E149" s="5">
        <v>154.876187102526</v>
      </c>
      <c r="F149" s="5">
        <v>121.163196359706</v>
      </c>
      <c r="G149" s="5">
        <v>121.163196359706</v>
      </c>
      <c r="H149" s="5">
        <v>-1.39876314558306</v>
      </c>
      <c r="I149" s="5">
        <v>-1.39876314558306</v>
      </c>
      <c r="J149" s="5">
        <v>-1.39876314558306</v>
      </c>
      <c r="K149" s="5">
        <v>-2.38141692801548</v>
      </c>
      <c r="L149" s="5">
        <v>-2.38141692801548</v>
      </c>
      <c r="M149" s="5">
        <v>-2.38141692801548</v>
      </c>
      <c r="N149" s="5">
        <v>0.982653782432423</v>
      </c>
      <c r="O149" s="5">
        <v>0.982653782432423</v>
      </c>
      <c r="P149" s="5">
        <v>0.982653782432423</v>
      </c>
      <c r="Q149" s="5">
        <v>0.0</v>
      </c>
      <c r="R149" s="5">
        <v>0.0</v>
      </c>
      <c r="S149" s="5">
        <v>0.0</v>
      </c>
      <c r="T149" s="5">
        <v>119.764433214123</v>
      </c>
    </row>
    <row r="150">
      <c r="A150" s="5">
        <v>148.0</v>
      </c>
      <c r="B150" s="6">
        <v>44047.0</v>
      </c>
      <c r="C150" s="5">
        <v>121.674002968264</v>
      </c>
      <c r="D150" s="5">
        <v>81.4735734073933</v>
      </c>
      <c r="E150" s="5">
        <v>153.618278967581</v>
      </c>
      <c r="F150" s="5">
        <v>121.674002968264</v>
      </c>
      <c r="G150" s="5">
        <v>121.674002968264</v>
      </c>
      <c r="H150" s="5">
        <v>-1.84638133010696</v>
      </c>
      <c r="I150" s="5">
        <v>-1.84638133010696</v>
      </c>
      <c r="J150" s="5">
        <v>-1.84638133010696</v>
      </c>
      <c r="K150" s="5">
        <v>-3.15186846715148</v>
      </c>
      <c r="L150" s="5">
        <v>-3.15186846715148</v>
      </c>
      <c r="M150" s="5">
        <v>-3.15186846715148</v>
      </c>
      <c r="N150" s="5">
        <v>1.30548713704452</v>
      </c>
      <c r="O150" s="5">
        <v>1.30548713704452</v>
      </c>
      <c r="P150" s="5">
        <v>1.30548713704452</v>
      </c>
      <c r="Q150" s="5">
        <v>0.0</v>
      </c>
      <c r="R150" s="5">
        <v>0.0</v>
      </c>
      <c r="S150" s="5">
        <v>0.0</v>
      </c>
      <c r="T150" s="5">
        <v>119.827621638158</v>
      </c>
    </row>
    <row r="151">
      <c r="A151" s="5">
        <v>149.0</v>
      </c>
      <c r="B151" s="6">
        <v>44048.0</v>
      </c>
      <c r="C151" s="5">
        <v>122.184809576823</v>
      </c>
      <c r="D151" s="5">
        <v>81.4960152157371</v>
      </c>
      <c r="E151" s="5">
        <v>158.968110003722</v>
      </c>
      <c r="F151" s="5">
        <v>122.184809576823</v>
      </c>
      <c r="G151" s="5">
        <v>122.184809576823</v>
      </c>
      <c r="H151" s="5">
        <v>-1.26373550927678</v>
      </c>
      <c r="I151" s="5">
        <v>-1.26373550927678</v>
      </c>
      <c r="J151" s="5">
        <v>-1.26373550927678</v>
      </c>
      <c r="K151" s="5">
        <v>-2.89597583530236</v>
      </c>
      <c r="L151" s="5">
        <v>-2.89597583530236</v>
      </c>
      <c r="M151" s="5">
        <v>-2.89597583530236</v>
      </c>
      <c r="N151" s="5">
        <v>1.63224032602558</v>
      </c>
      <c r="O151" s="5">
        <v>1.63224032602558</v>
      </c>
      <c r="P151" s="5">
        <v>1.63224032602558</v>
      </c>
      <c r="Q151" s="5">
        <v>0.0</v>
      </c>
      <c r="R151" s="5">
        <v>0.0</v>
      </c>
      <c r="S151" s="5">
        <v>0.0</v>
      </c>
      <c r="T151" s="5">
        <v>120.921074067546</v>
      </c>
    </row>
    <row r="152">
      <c r="A152" s="5">
        <v>150.0</v>
      </c>
      <c r="B152" s="6">
        <v>44049.0</v>
      </c>
      <c r="C152" s="5">
        <v>122.695616185381</v>
      </c>
      <c r="D152" s="5">
        <v>84.0918021513564</v>
      </c>
      <c r="E152" s="5">
        <v>158.351997048062</v>
      </c>
      <c r="F152" s="5">
        <v>122.695616185381</v>
      </c>
      <c r="G152" s="5">
        <v>122.695616185381</v>
      </c>
      <c r="H152" s="5">
        <v>-1.86053412061685</v>
      </c>
      <c r="I152" s="5">
        <v>-1.86053412061685</v>
      </c>
      <c r="J152" s="5">
        <v>-1.86053412061685</v>
      </c>
      <c r="K152" s="5">
        <v>-3.81984217890534</v>
      </c>
      <c r="L152" s="5">
        <v>-3.81984217890534</v>
      </c>
      <c r="M152" s="5">
        <v>-3.81984217890534</v>
      </c>
      <c r="N152" s="5">
        <v>1.95930805828848</v>
      </c>
      <c r="O152" s="5">
        <v>1.95930805828848</v>
      </c>
      <c r="P152" s="5">
        <v>1.95930805828848</v>
      </c>
      <c r="Q152" s="5">
        <v>0.0</v>
      </c>
      <c r="R152" s="5">
        <v>0.0</v>
      </c>
      <c r="S152" s="5">
        <v>0.0</v>
      </c>
      <c r="T152" s="5">
        <v>120.835082064764</v>
      </c>
    </row>
    <row r="153">
      <c r="A153" s="5">
        <v>151.0</v>
      </c>
      <c r="B153" s="6">
        <v>44050.0</v>
      </c>
      <c r="C153" s="5">
        <v>123.206422793939</v>
      </c>
      <c r="D153" s="5">
        <v>82.9397506783584</v>
      </c>
      <c r="E153" s="5">
        <v>159.180326782031</v>
      </c>
      <c r="F153" s="5">
        <v>123.206422793939</v>
      </c>
      <c r="G153" s="5">
        <v>123.206422793939</v>
      </c>
      <c r="H153" s="5">
        <v>-2.02680031303089</v>
      </c>
      <c r="I153" s="5">
        <v>-2.02680031303089</v>
      </c>
      <c r="J153" s="5">
        <v>-2.02680031303089</v>
      </c>
      <c r="K153" s="5">
        <v>-4.3097935080768</v>
      </c>
      <c r="L153" s="5">
        <v>-4.3097935080768</v>
      </c>
      <c r="M153" s="5">
        <v>-4.3097935080768</v>
      </c>
      <c r="N153" s="5">
        <v>2.28299319504591</v>
      </c>
      <c r="O153" s="5">
        <v>2.28299319504591</v>
      </c>
      <c r="P153" s="5">
        <v>2.28299319504591</v>
      </c>
      <c r="Q153" s="5">
        <v>0.0</v>
      </c>
      <c r="R153" s="5">
        <v>0.0</v>
      </c>
      <c r="S153" s="5">
        <v>0.0</v>
      </c>
      <c r="T153" s="5">
        <v>121.179622480908</v>
      </c>
    </row>
    <row r="154">
      <c r="A154" s="5">
        <v>152.0</v>
      </c>
      <c r="B154" s="6">
        <v>44053.0</v>
      </c>
      <c r="C154" s="5">
        <v>124.738842619613</v>
      </c>
      <c r="D154" s="5">
        <v>88.4412690627935</v>
      </c>
      <c r="E154" s="5">
        <v>162.542644765607</v>
      </c>
      <c r="F154" s="5">
        <v>124.738842619613</v>
      </c>
      <c r="G154" s="5">
        <v>124.738842619613</v>
      </c>
      <c r="H154" s="5">
        <v>0.818571030101248</v>
      </c>
      <c r="I154" s="5">
        <v>0.818571030101248</v>
      </c>
      <c r="J154" s="5">
        <v>0.818571030101248</v>
      </c>
      <c r="K154" s="5">
        <v>-2.38141692801488</v>
      </c>
      <c r="L154" s="5">
        <v>-2.38141692801488</v>
      </c>
      <c r="M154" s="5">
        <v>-2.38141692801488</v>
      </c>
      <c r="N154" s="5">
        <v>3.19998795811612</v>
      </c>
      <c r="O154" s="5">
        <v>3.19998795811612</v>
      </c>
      <c r="P154" s="5">
        <v>3.19998795811612</v>
      </c>
      <c r="Q154" s="5">
        <v>0.0</v>
      </c>
      <c r="R154" s="5">
        <v>0.0</v>
      </c>
      <c r="S154" s="5">
        <v>0.0</v>
      </c>
      <c r="T154" s="5">
        <v>125.557413649714</v>
      </c>
    </row>
    <row r="155">
      <c r="A155" s="5">
        <v>153.0</v>
      </c>
      <c r="B155" s="6">
        <v>44054.0</v>
      </c>
      <c r="C155" s="5">
        <v>125.249649228171</v>
      </c>
      <c r="D155" s="5">
        <v>89.6889974524035</v>
      </c>
      <c r="E155" s="5">
        <v>162.461216941461</v>
      </c>
      <c r="F155" s="5">
        <v>125.249649228171</v>
      </c>
      <c r="G155" s="5">
        <v>125.249649228171</v>
      </c>
      <c r="H155" s="5">
        <v>0.327032012086165</v>
      </c>
      <c r="I155" s="5">
        <v>0.327032012086165</v>
      </c>
      <c r="J155" s="5">
        <v>0.327032012086165</v>
      </c>
      <c r="K155" s="5">
        <v>-3.15186846715418</v>
      </c>
      <c r="L155" s="5">
        <v>-3.15186846715418</v>
      </c>
      <c r="M155" s="5">
        <v>-3.15186846715418</v>
      </c>
      <c r="N155" s="5">
        <v>3.47890047924035</v>
      </c>
      <c r="O155" s="5">
        <v>3.47890047924035</v>
      </c>
      <c r="P155" s="5">
        <v>3.47890047924035</v>
      </c>
      <c r="Q155" s="5">
        <v>0.0</v>
      </c>
      <c r="R155" s="5">
        <v>0.0</v>
      </c>
      <c r="S155" s="5">
        <v>0.0</v>
      </c>
      <c r="T155" s="5">
        <v>125.576681240257</v>
      </c>
    </row>
    <row r="156">
      <c r="A156" s="5">
        <v>154.0</v>
      </c>
      <c r="B156" s="6">
        <v>44055.0</v>
      </c>
      <c r="C156" s="5">
        <v>125.760455836729</v>
      </c>
      <c r="D156" s="5">
        <v>90.5779821323704</v>
      </c>
      <c r="E156" s="5">
        <v>165.683478248379</v>
      </c>
      <c r="F156" s="5">
        <v>125.760455836729</v>
      </c>
      <c r="G156" s="5">
        <v>125.760455836729</v>
      </c>
      <c r="H156" s="5">
        <v>0.845997261700287</v>
      </c>
      <c r="I156" s="5">
        <v>0.845997261700287</v>
      </c>
      <c r="J156" s="5">
        <v>0.845997261700287</v>
      </c>
      <c r="K156" s="5">
        <v>-2.89597583530332</v>
      </c>
      <c r="L156" s="5">
        <v>-2.89597583530332</v>
      </c>
      <c r="M156" s="5">
        <v>-2.89597583530332</v>
      </c>
      <c r="N156" s="5">
        <v>3.74197309700361</v>
      </c>
      <c r="O156" s="5">
        <v>3.74197309700361</v>
      </c>
      <c r="P156" s="5">
        <v>3.74197309700361</v>
      </c>
      <c r="Q156" s="5">
        <v>0.0</v>
      </c>
      <c r="R156" s="5">
        <v>0.0</v>
      </c>
      <c r="S156" s="5">
        <v>0.0</v>
      </c>
      <c r="T156" s="5">
        <v>126.606453098429</v>
      </c>
    </row>
    <row r="157">
      <c r="A157" s="5">
        <v>155.0</v>
      </c>
      <c r="B157" s="6">
        <v>44056.0</v>
      </c>
      <c r="C157" s="5">
        <v>126.271262445287</v>
      </c>
      <c r="D157" s="5">
        <v>87.1722251484857</v>
      </c>
      <c r="E157" s="5">
        <v>165.204695244531</v>
      </c>
      <c r="F157" s="5">
        <v>126.271262445287</v>
      </c>
      <c r="G157" s="5">
        <v>126.271262445287</v>
      </c>
      <c r="H157" s="5">
        <v>0.169332844248961</v>
      </c>
      <c r="I157" s="5">
        <v>0.169332844248961</v>
      </c>
      <c r="J157" s="5">
        <v>0.169332844248961</v>
      </c>
      <c r="K157" s="5">
        <v>-3.81984217889149</v>
      </c>
      <c r="L157" s="5">
        <v>-3.81984217889149</v>
      </c>
      <c r="M157" s="5">
        <v>-3.81984217889149</v>
      </c>
      <c r="N157" s="5">
        <v>3.98917502314046</v>
      </c>
      <c r="O157" s="5">
        <v>3.98917502314046</v>
      </c>
      <c r="P157" s="5">
        <v>3.98917502314046</v>
      </c>
      <c r="Q157" s="5">
        <v>0.0</v>
      </c>
      <c r="R157" s="5">
        <v>0.0</v>
      </c>
      <c r="S157" s="5">
        <v>0.0</v>
      </c>
      <c r="T157" s="5">
        <v>126.440595289536</v>
      </c>
    </row>
    <row r="158">
      <c r="A158" s="5">
        <v>156.0</v>
      </c>
      <c r="B158" s="6">
        <v>44057.0</v>
      </c>
      <c r="C158" s="5">
        <v>126.782069053845</v>
      </c>
      <c r="D158" s="5">
        <v>87.8349719525818</v>
      </c>
      <c r="E158" s="5">
        <v>164.292279702583</v>
      </c>
      <c r="F158" s="5">
        <v>126.782069053845</v>
      </c>
      <c r="G158" s="5">
        <v>126.782069053845</v>
      </c>
      <c r="H158" s="5">
        <v>-0.0882167910707564</v>
      </c>
      <c r="I158" s="5">
        <v>-0.0882167910707564</v>
      </c>
      <c r="J158" s="5">
        <v>-0.0882167910707564</v>
      </c>
      <c r="K158" s="5">
        <v>-4.30979350810959</v>
      </c>
      <c r="L158" s="5">
        <v>-4.30979350810959</v>
      </c>
      <c r="M158" s="5">
        <v>-4.30979350810959</v>
      </c>
      <c r="N158" s="5">
        <v>4.22157671703883</v>
      </c>
      <c r="O158" s="5">
        <v>4.22157671703883</v>
      </c>
      <c r="P158" s="5">
        <v>4.22157671703883</v>
      </c>
      <c r="Q158" s="5">
        <v>0.0</v>
      </c>
      <c r="R158" s="5">
        <v>0.0</v>
      </c>
      <c r="S158" s="5">
        <v>0.0</v>
      </c>
      <c r="T158" s="5">
        <v>126.693852262774</v>
      </c>
    </row>
    <row r="159">
      <c r="A159" s="5">
        <v>157.0</v>
      </c>
      <c r="B159" s="6">
        <v>44060.0</v>
      </c>
      <c r="C159" s="5">
        <v>128.314488879519</v>
      </c>
      <c r="D159" s="5">
        <v>92.6965296897596</v>
      </c>
      <c r="E159" s="5">
        <v>170.461161800511</v>
      </c>
      <c r="F159" s="5">
        <v>128.314488879519</v>
      </c>
      <c r="G159" s="5">
        <v>128.314488879519</v>
      </c>
      <c r="H159" s="5">
        <v>2.47630965801884</v>
      </c>
      <c r="I159" s="5">
        <v>2.47630965801884</v>
      </c>
      <c r="J159" s="5">
        <v>2.47630965801884</v>
      </c>
      <c r="K159" s="5">
        <v>-2.38141692802311</v>
      </c>
      <c r="L159" s="5">
        <v>-2.38141692802311</v>
      </c>
      <c r="M159" s="5">
        <v>-2.38141692802311</v>
      </c>
      <c r="N159" s="5">
        <v>4.85772658604195</v>
      </c>
      <c r="O159" s="5">
        <v>4.85772658604195</v>
      </c>
      <c r="P159" s="5">
        <v>4.85772658604195</v>
      </c>
      <c r="Q159" s="5">
        <v>0.0</v>
      </c>
      <c r="R159" s="5">
        <v>0.0</v>
      </c>
      <c r="S159" s="5">
        <v>0.0</v>
      </c>
      <c r="T159" s="5">
        <v>130.790798537538</v>
      </c>
    </row>
    <row r="160">
      <c r="A160" s="5">
        <v>158.0</v>
      </c>
      <c r="B160" s="6">
        <v>44061.0</v>
      </c>
      <c r="C160" s="5">
        <v>128.825295488077</v>
      </c>
      <c r="D160" s="5">
        <v>90.6483947297142</v>
      </c>
      <c r="E160" s="5">
        <v>169.597441308492</v>
      </c>
      <c r="F160" s="5">
        <v>128.825295488077</v>
      </c>
      <c r="G160" s="5">
        <v>128.825295488077</v>
      </c>
      <c r="H160" s="5">
        <v>1.91221880932286</v>
      </c>
      <c r="I160" s="5">
        <v>1.91221880932286</v>
      </c>
      <c r="J160" s="5">
        <v>1.91221880932286</v>
      </c>
      <c r="K160" s="5">
        <v>-3.15186846716255</v>
      </c>
      <c r="L160" s="5">
        <v>-3.15186846716255</v>
      </c>
      <c r="M160" s="5">
        <v>-3.15186846716255</v>
      </c>
      <c r="N160" s="5">
        <v>5.06408727648541</v>
      </c>
      <c r="O160" s="5">
        <v>5.06408727648541</v>
      </c>
      <c r="P160" s="5">
        <v>5.06408727648541</v>
      </c>
      <c r="Q160" s="5">
        <v>0.0</v>
      </c>
      <c r="R160" s="5">
        <v>0.0</v>
      </c>
      <c r="S160" s="5">
        <v>0.0</v>
      </c>
      <c r="T160" s="5">
        <v>130.7375142974</v>
      </c>
    </row>
    <row r="161">
      <c r="A161" s="5">
        <v>159.0</v>
      </c>
      <c r="B161" s="6">
        <v>44062.0</v>
      </c>
      <c r="C161" s="5">
        <v>129.336102096635</v>
      </c>
      <c r="D161" s="5">
        <v>94.1176071433304</v>
      </c>
      <c r="E161" s="5">
        <v>170.74784259613</v>
      </c>
      <c r="F161" s="5">
        <v>129.336102096635</v>
      </c>
      <c r="G161" s="5">
        <v>129.336102096635</v>
      </c>
      <c r="H161" s="5">
        <v>2.38131163233302</v>
      </c>
      <c r="I161" s="5">
        <v>2.38131163233302</v>
      </c>
      <c r="J161" s="5">
        <v>2.38131163233302</v>
      </c>
      <c r="K161" s="5">
        <v>-2.89597583530428</v>
      </c>
      <c r="L161" s="5">
        <v>-2.89597583530428</v>
      </c>
      <c r="M161" s="5">
        <v>-2.89597583530428</v>
      </c>
      <c r="N161" s="5">
        <v>5.2772874676373</v>
      </c>
      <c r="O161" s="5">
        <v>5.2772874676373</v>
      </c>
      <c r="P161" s="5">
        <v>5.2772874676373</v>
      </c>
      <c r="Q161" s="5">
        <v>0.0</v>
      </c>
      <c r="R161" s="5">
        <v>0.0</v>
      </c>
      <c r="S161" s="5">
        <v>0.0</v>
      </c>
      <c r="T161" s="5">
        <v>131.717413728968</v>
      </c>
    </row>
    <row r="162">
      <c r="A162" s="5">
        <v>160.0</v>
      </c>
      <c r="B162" s="6">
        <v>44063.0</v>
      </c>
      <c r="C162" s="5">
        <v>129.846908705193</v>
      </c>
      <c r="D162" s="5">
        <v>95.8825393095252</v>
      </c>
      <c r="E162" s="5">
        <v>168.235481129693</v>
      </c>
      <c r="F162" s="5">
        <v>129.846908705193</v>
      </c>
      <c r="G162" s="5">
        <v>129.846908705193</v>
      </c>
      <c r="H162" s="5">
        <v>1.68436987254944</v>
      </c>
      <c r="I162" s="5">
        <v>1.68436987254944</v>
      </c>
      <c r="J162" s="5">
        <v>1.68436987254944</v>
      </c>
      <c r="K162" s="5">
        <v>-3.81984217889642</v>
      </c>
      <c r="L162" s="5">
        <v>-3.81984217889642</v>
      </c>
      <c r="M162" s="5">
        <v>-3.81984217889642</v>
      </c>
      <c r="N162" s="5">
        <v>5.50421205144586</v>
      </c>
      <c r="O162" s="5">
        <v>5.50421205144586</v>
      </c>
      <c r="P162" s="5">
        <v>5.50421205144586</v>
      </c>
      <c r="Q162" s="5">
        <v>0.0</v>
      </c>
      <c r="R162" s="5">
        <v>0.0</v>
      </c>
      <c r="S162" s="5">
        <v>0.0</v>
      </c>
      <c r="T162" s="5">
        <v>131.531278577743</v>
      </c>
    </row>
    <row r="163">
      <c r="A163" s="5">
        <v>161.0</v>
      </c>
      <c r="B163" s="6">
        <v>44064.0</v>
      </c>
      <c r="C163" s="5">
        <v>130.357715313751</v>
      </c>
      <c r="D163" s="5">
        <v>95.5191260060718</v>
      </c>
      <c r="E163" s="5">
        <v>168.361906173184</v>
      </c>
      <c r="F163" s="5">
        <v>130.357715313751</v>
      </c>
      <c r="G163" s="5">
        <v>130.357715313751</v>
      </c>
      <c r="H163" s="5">
        <v>1.44237025589698</v>
      </c>
      <c r="I163" s="5">
        <v>1.44237025589698</v>
      </c>
      <c r="J163" s="5">
        <v>1.44237025589698</v>
      </c>
      <c r="K163" s="5">
        <v>-4.3097935080963</v>
      </c>
      <c r="L163" s="5">
        <v>-4.3097935080963</v>
      </c>
      <c r="M163" s="5">
        <v>-4.3097935080963</v>
      </c>
      <c r="N163" s="5">
        <v>5.75216376399329</v>
      </c>
      <c r="O163" s="5">
        <v>5.75216376399329</v>
      </c>
      <c r="P163" s="5">
        <v>5.75216376399329</v>
      </c>
      <c r="Q163" s="5">
        <v>0.0</v>
      </c>
      <c r="R163" s="5">
        <v>0.0</v>
      </c>
      <c r="S163" s="5">
        <v>0.0</v>
      </c>
      <c r="T163" s="5">
        <v>131.800085569648</v>
      </c>
    </row>
    <row r="164">
      <c r="A164" s="5">
        <v>162.0</v>
      </c>
      <c r="B164" s="6">
        <v>44067.0</v>
      </c>
      <c r="C164" s="5">
        <v>131.890135139425</v>
      </c>
      <c r="D164" s="5">
        <v>96.2186787225231</v>
      </c>
      <c r="E164" s="5">
        <v>172.29419060803</v>
      </c>
      <c r="F164" s="5">
        <v>131.890135139425</v>
      </c>
      <c r="G164" s="5">
        <v>131.890135139425</v>
      </c>
      <c r="H164" s="5">
        <v>4.31454660331003</v>
      </c>
      <c r="I164" s="5">
        <v>4.31454660331003</v>
      </c>
      <c r="J164" s="5">
        <v>4.31454660331003</v>
      </c>
      <c r="K164" s="5">
        <v>-2.38141692798823</v>
      </c>
      <c r="L164" s="5">
        <v>-2.38141692798823</v>
      </c>
      <c r="M164" s="5">
        <v>-2.38141692798823</v>
      </c>
      <c r="N164" s="5">
        <v>6.69596353129826</v>
      </c>
      <c r="O164" s="5">
        <v>6.69596353129826</v>
      </c>
      <c r="P164" s="5">
        <v>6.69596353129826</v>
      </c>
      <c r="Q164" s="5">
        <v>0.0</v>
      </c>
      <c r="R164" s="5">
        <v>0.0</v>
      </c>
      <c r="S164" s="5">
        <v>0.0</v>
      </c>
      <c r="T164" s="5">
        <v>136.204681742735</v>
      </c>
    </row>
    <row r="165">
      <c r="A165" s="5">
        <v>163.0</v>
      </c>
      <c r="B165" s="6">
        <v>44068.0</v>
      </c>
      <c r="C165" s="5">
        <v>132.400941747983</v>
      </c>
      <c r="D165" s="5">
        <v>99.2197304258153</v>
      </c>
      <c r="E165" s="5">
        <v>173.037217476067</v>
      </c>
      <c r="F165" s="5">
        <v>132.400941747983</v>
      </c>
      <c r="G165" s="5">
        <v>132.400941747983</v>
      </c>
      <c r="H165" s="5">
        <v>3.9481917223369</v>
      </c>
      <c r="I165" s="5">
        <v>3.9481917223369</v>
      </c>
      <c r="J165" s="5">
        <v>3.9481917223369</v>
      </c>
      <c r="K165" s="5">
        <v>-3.15186846716525</v>
      </c>
      <c r="L165" s="5">
        <v>-3.15186846716525</v>
      </c>
      <c r="M165" s="5">
        <v>-3.15186846716525</v>
      </c>
      <c r="N165" s="5">
        <v>7.10006018950215</v>
      </c>
      <c r="O165" s="5">
        <v>7.10006018950215</v>
      </c>
      <c r="P165" s="5">
        <v>7.10006018950215</v>
      </c>
      <c r="Q165" s="5">
        <v>0.0</v>
      </c>
      <c r="R165" s="5">
        <v>0.0</v>
      </c>
      <c r="S165" s="5">
        <v>0.0</v>
      </c>
      <c r="T165" s="5">
        <v>136.34913347032</v>
      </c>
    </row>
    <row r="166">
      <c r="A166" s="5">
        <v>164.0</v>
      </c>
      <c r="B166" s="6">
        <v>44069.0</v>
      </c>
      <c r="C166" s="5">
        <v>132.911748356541</v>
      </c>
      <c r="D166" s="5">
        <v>102.995834484615</v>
      </c>
      <c r="E166" s="5">
        <v>175.072489322255</v>
      </c>
      <c r="F166" s="5">
        <v>132.911748356541</v>
      </c>
      <c r="G166" s="5">
        <v>132.911748356541</v>
      </c>
      <c r="H166" s="5">
        <v>4.66245837986943</v>
      </c>
      <c r="I166" s="5">
        <v>4.66245837986943</v>
      </c>
      <c r="J166" s="5">
        <v>4.66245837986943</v>
      </c>
      <c r="K166" s="5">
        <v>-2.89597583530524</v>
      </c>
      <c r="L166" s="5">
        <v>-2.89597583530524</v>
      </c>
      <c r="M166" s="5">
        <v>-2.89597583530524</v>
      </c>
      <c r="N166" s="5">
        <v>7.55843421517468</v>
      </c>
      <c r="O166" s="5">
        <v>7.55843421517468</v>
      </c>
      <c r="P166" s="5">
        <v>7.55843421517468</v>
      </c>
      <c r="Q166" s="5">
        <v>0.0</v>
      </c>
      <c r="R166" s="5">
        <v>0.0</v>
      </c>
      <c r="S166" s="5">
        <v>0.0</v>
      </c>
      <c r="T166" s="5">
        <v>137.574206736411</v>
      </c>
    </row>
    <row r="167">
      <c r="A167" s="5">
        <v>165.0</v>
      </c>
      <c r="B167" s="6">
        <v>44070.0</v>
      </c>
      <c r="C167" s="5">
        <v>133.4225549651</v>
      </c>
      <c r="D167" s="5">
        <v>98.5100267399847</v>
      </c>
      <c r="E167" s="5">
        <v>172.295029114086</v>
      </c>
      <c r="F167" s="5">
        <v>133.4225549651</v>
      </c>
      <c r="G167" s="5">
        <v>133.4225549651</v>
      </c>
      <c r="H167" s="5">
        <v>4.25523094621331</v>
      </c>
      <c r="I167" s="5">
        <v>4.25523094621331</v>
      </c>
      <c r="J167" s="5">
        <v>4.25523094621331</v>
      </c>
      <c r="K167" s="5">
        <v>-3.81984217889783</v>
      </c>
      <c r="L167" s="5">
        <v>-3.81984217889783</v>
      </c>
      <c r="M167" s="5">
        <v>-3.81984217889783</v>
      </c>
      <c r="N167" s="5">
        <v>8.07507312511115</v>
      </c>
      <c r="O167" s="5">
        <v>8.07507312511115</v>
      </c>
      <c r="P167" s="5">
        <v>8.07507312511115</v>
      </c>
      <c r="Q167" s="5">
        <v>0.0</v>
      </c>
      <c r="R167" s="5">
        <v>0.0</v>
      </c>
      <c r="S167" s="5">
        <v>0.0</v>
      </c>
      <c r="T167" s="5">
        <v>137.677785911313</v>
      </c>
    </row>
    <row r="168">
      <c r="A168" s="5">
        <v>166.0</v>
      </c>
      <c r="B168" s="6">
        <v>44071.0</v>
      </c>
      <c r="C168" s="5">
        <v>133.933361573658</v>
      </c>
      <c r="D168" s="5">
        <v>98.3994515991236</v>
      </c>
      <c r="E168" s="5">
        <v>174.009583417392</v>
      </c>
      <c r="F168" s="5">
        <v>133.933361573658</v>
      </c>
      <c r="G168" s="5">
        <v>133.933361573658</v>
      </c>
      <c r="H168" s="5">
        <v>4.34266006628942</v>
      </c>
      <c r="I168" s="5">
        <v>4.34266006628942</v>
      </c>
      <c r="J168" s="5">
        <v>4.34266006628942</v>
      </c>
      <c r="K168" s="5">
        <v>-4.3097935080944</v>
      </c>
      <c r="L168" s="5">
        <v>-4.3097935080944</v>
      </c>
      <c r="M168" s="5">
        <v>-4.3097935080944</v>
      </c>
      <c r="N168" s="5">
        <v>8.65245357438383</v>
      </c>
      <c r="O168" s="5">
        <v>8.65245357438383</v>
      </c>
      <c r="P168" s="5">
        <v>8.65245357438383</v>
      </c>
      <c r="Q168" s="5">
        <v>0.0</v>
      </c>
      <c r="R168" s="5">
        <v>0.0</v>
      </c>
      <c r="S168" s="5">
        <v>0.0</v>
      </c>
      <c r="T168" s="5">
        <v>138.276021639947</v>
      </c>
    </row>
    <row r="169">
      <c r="A169" s="5">
        <v>167.0</v>
      </c>
      <c r="B169" s="6">
        <v>44074.0</v>
      </c>
      <c r="C169" s="5">
        <v>135.465781399332</v>
      </c>
      <c r="D169" s="5">
        <v>106.712557467679</v>
      </c>
      <c r="E169" s="5">
        <v>178.710123577357</v>
      </c>
      <c r="F169" s="5">
        <v>135.465781399332</v>
      </c>
      <c r="G169" s="5">
        <v>135.465781399332</v>
      </c>
      <c r="H169" s="5">
        <v>8.36558022065601</v>
      </c>
      <c r="I169" s="5">
        <v>8.36558022065601</v>
      </c>
      <c r="J169" s="5">
        <v>8.36558022065601</v>
      </c>
      <c r="K169" s="5">
        <v>-2.38141692801416</v>
      </c>
      <c r="L169" s="5">
        <v>-2.38141692801416</v>
      </c>
      <c r="M169" s="5">
        <v>-2.38141692801416</v>
      </c>
      <c r="N169" s="5">
        <v>10.7469971486701</v>
      </c>
      <c r="O169" s="5">
        <v>10.7469971486701</v>
      </c>
      <c r="P169" s="5">
        <v>10.7469971486701</v>
      </c>
      <c r="Q169" s="5">
        <v>0.0</v>
      </c>
      <c r="R169" s="5">
        <v>0.0</v>
      </c>
      <c r="S169" s="5">
        <v>0.0</v>
      </c>
      <c r="T169" s="5">
        <v>143.831361619988</v>
      </c>
    </row>
    <row r="170">
      <c r="A170" s="5">
        <v>168.0</v>
      </c>
      <c r="B170" s="6">
        <v>44075.0</v>
      </c>
      <c r="C170" s="5">
        <v>135.97658800789</v>
      </c>
      <c r="D170" s="5">
        <v>107.065223768359</v>
      </c>
      <c r="E170" s="5">
        <v>180.597450303679</v>
      </c>
      <c r="F170" s="5">
        <v>135.97658800789</v>
      </c>
      <c r="G170" s="5">
        <v>135.97658800789</v>
      </c>
      <c r="H170" s="5">
        <v>8.40354787502588</v>
      </c>
      <c r="I170" s="5">
        <v>8.40354787502588</v>
      </c>
      <c r="J170" s="5">
        <v>8.40354787502588</v>
      </c>
      <c r="K170" s="5">
        <v>-3.15186846715532</v>
      </c>
      <c r="L170" s="5">
        <v>-3.15186846715532</v>
      </c>
      <c r="M170" s="5">
        <v>-3.15186846715532</v>
      </c>
      <c r="N170" s="5">
        <v>11.5554163421812</v>
      </c>
      <c r="O170" s="5">
        <v>11.5554163421812</v>
      </c>
      <c r="P170" s="5">
        <v>11.5554163421812</v>
      </c>
      <c r="Q170" s="5">
        <v>0.0</v>
      </c>
      <c r="R170" s="5">
        <v>0.0</v>
      </c>
      <c r="S170" s="5">
        <v>0.0</v>
      </c>
      <c r="T170" s="5">
        <v>144.380135882916</v>
      </c>
    </row>
    <row r="171">
      <c r="A171" s="5">
        <v>169.0</v>
      </c>
      <c r="B171" s="6">
        <v>44076.0</v>
      </c>
      <c r="C171" s="5">
        <v>136.487394616448</v>
      </c>
      <c r="D171" s="5">
        <v>109.635942176392</v>
      </c>
      <c r="E171" s="5">
        <v>182.829548096639</v>
      </c>
      <c r="F171" s="5">
        <v>136.487394616448</v>
      </c>
      <c r="G171" s="5">
        <v>136.487394616448</v>
      </c>
      <c r="H171" s="5">
        <v>9.51254325858508</v>
      </c>
      <c r="I171" s="5">
        <v>9.51254325858508</v>
      </c>
      <c r="J171" s="5">
        <v>9.51254325858508</v>
      </c>
      <c r="K171" s="5">
        <v>-2.89597583530367</v>
      </c>
      <c r="L171" s="5">
        <v>-2.89597583530367</v>
      </c>
      <c r="M171" s="5">
        <v>-2.89597583530367</v>
      </c>
      <c r="N171" s="5">
        <v>12.4085190938887</v>
      </c>
      <c r="O171" s="5">
        <v>12.4085190938887</v>
      </c>
      <c r="P171" s="5">
        <v>12.4085190938887</v>
      </c>
      <c r="Q171" s="5">
        <v>0.0</v>
      </c>
      <c r="R171" s="5">
        <v>0.0</v>
      </c>
      <c r="S171" s="5">
        <v>0.0</v>
      </c>
      <c r="T171" s="5">
        <v>145.999937875033</v>
      </c>
    </row>
    <row r="172">
      <c r="A172" s="5">
        <v>170.0</v>
      </c>
      <c r="B172" s="6">
        <v>44077.0</v>
      </c>
      <c r="C172" s="5">
        <v>136.998201225006</v>
      </c>
      <c r="D172" s="5">
        <v>108.728339261354</v>
      </c>
      <c r="E172" s="5">
        <v>186.004379788116</v>
      </c>
      <c r="F172" s="5">
        <v>136.998201225006</v>
      </c>
      <c r="G172" s="5">
        <v>136.998201225006</v>
      </c>
      <c r="H172" s="5">
        <v>9.47715073808833</v>
      </c>
      <c r="I172" s="5">
        <v>9.47715073808833</v>
      </c>
      <c r="J172" s="5">
        <v>9.47715073808833</v>
      </c>
      <c r="K172" s="5">
        <v>-3.819842178901</v>
      </c>
      <c r="L172" s="5">
        <v>-3.819842178901</v>
      </c>
      <c r="M172" s="5">
        <v>-3.819842178901</v>
      </c>
      <c r="N172" s="5">
        <v>13.2969929169893</v>
      </c>
      <c r="O172" s="5">
        <v>13.2969929169893</v>
      </c>
      <c r="P172" s="5">
        <v>13.2969929169893</v>
      </c>
      <c r="Q172" s="5">
        <v>0.0</v>
      </c>
      <c r="R172" s="5">
        <v>0.0</v>
      </c>
      <c r="S172" s="5">
        <v>0.0</v>
      </c>
      <c r="T172" s="5">
        <v>146.475351963094</v>
      </c>
    </row>
    <row r="173">
      <c r="A173" s="5">
        <v>171.0</v>
      </c>
      <c r="B173" s="6">
        <v>44078.0</v>
      </c>
      <c r="C173" s="5">
        <v>137.509007833564</v>
      </c>
      <c r="D173" s="5">
        <v>111.37375768796</v>
      </c>
      <c r="E173" s="5">
        <v>184.597998646613</v>
      </c>
      <c r="F173" s="5">
        <v>137.509007833564</v>
      </c>
      <c r="G173" s="5">
        <v>137.509007833564</v>
      </c>
      <c r="H173" s="5">
        <v>9.89984294549488</v>
      </c>
      <c r="I173" s="5">
        <v>9.89984294549488</v>
      </c>
      <c r="J173" s="5">
        <v>9.89984294549488</v>
      </c>
      <c r="K173" s="5">
        <v>-4.30979350809249</v>
      </c>
      <c r="L173" s="5">
        <v>-4.30979350809249</v>
      </c>
      <c r="M173" s="5">
        <v>-4.30979350809249</v>
      </c>
      <c r="N173" s="5">
        <v>14.2096364535873</v>
      </c>
      <c r="O173" s="5">
        <v>14.2096364535873</v>
      </c>
      <c r="P173" s="5">
        <v>14.2096364535873</v>
      </c>
      <c r="Q173" s="5">
        <v>0.0</v>
      </c>
      <c r="R173" s="5">
        <v>0.0</v>
      </c>
      <c r="S173" s="5">
        <v>0.0</v>
      </c>
      <c r="T173" s="5">
        <v>147.408850779059</v>
      </c>
    </row>
    <row r="174">
      <c r="A174" s="5">
        <v>172.0</v>
      </c>
      <c r="B174" s="6">
        <v>44082.0</v>
      </c>
      <c r="C174" s="5">
        <v>139.552234267796</v>
      </c>
      <c r="D174" s="5">
        <v>114.235376398371</v>
      </c>
      <c r="E174" s="5">
        <v>191.428346513975</v>
      </c>
      <c r="F174" s="5">
        <v>139.552234267796</v>
      </c>
      <c r="G174" s="5">
        <v>139.552234267796</v>
      </c>
      <c r="H174" s="5">
        <v>14.671996435405</v>
      </c>
      <c r="I174" s="5">
        <v>14.671996435405</v>
      </c>
      <c r="J174" s="5">
        <v>14.671996435405</v>
      </c>
      <c r="K174" s="5">
        <v>-3.15186846715802</v>
      </c>
      <c r="L174" s="5">
        <v>-3.15186846715802</v>
      </c>
      <c r="M174" s="5">
        <v>-3.15186846715802</v>
      </c>
      <c r="N174" s="5">
        <v>17.8238649025631</v>
      </c>
      <c r="O174" s="5">
        <v>17.8238649025631</v>
      </c>
      <c r="P174" s="5">
        <v>17.8238649025631</v>
      </c>
      <c r="Q174" s="5">
        <v>0.0</v>
      </c>
      <c r="R174" s="5">
        <v>0.0</v>
      </c>
      <c r="S174" s="5">
        <v>0.0</v>
      </c>
      <c r="T174" s="5">
        <v>154.224230703201</v>
      </c>
    </row>
    <row r="175">
      <c r="A175" s="5">
        <v>173.0</v>
      </c>
      <c r="B175" s="6">
        <v>44083.0</v>
      </c>
      <c r="C175" s="5">
        <v>140.063094264665</v>
      </c>
      <c r="D175" s="5">
        <v>120.57674876951</v>
      </c>
      <c r="E175" s="5">
        <v>194.919090392689</v>
      </c>
      <c r="F175" s="5">
        <v>140.063094264665</v>
      </c>
      <c r="G175" s="5">
        <v>140.063094264665</v>
      </c>
      <c r="H175" s="5">
        <v>15.7435028714508</v>
      </c>
      <c r="I175" s="5">
        <v>15.7435028714508</v>
      </c>
      <c r="J175" s="5">
        <v>15.7435028714508</v>
      </c>
      <c r="K175" s="5">
        <v>-2.89597583530252</v>
      </c>
      <c r="L175" s="5">
        <v>-2.89597583530252</v>
      </c>
      <c r="M175" s="5">
        <v>-2.89597583530252</v>
      </c>
      <c r="N175" s="5">
        <v>18.6394787067533</v>
      </c>
      <c r="O175" s="5">
        <v>18.6394787067533</v>
      </c>
      <c r="P175" s="5">
        <v>18.6394787067533</v>
      </c>
      <c r="Q175" s="5">
        <v>0.0</v>
      </c>
      <c r="R175" s="5">
        <v>0.0</v>
      </c>
      <c r="S175" s="5">
        <v>0.0</v>
      </c>
      <c r="T175" s="5">
        <v>155.806597136115</v>
      </c>
    </row>
    <row r="176">
      <c r="A176" s="5">
        <v>174.0</v>
      </c>
      <c r="B176" s="6">
        <v>44084.0</v>
      </c>
      <c r="C176" s="5">
        <v>140.573954261533</v>
      </c>
      <c r="D176" s="5">
        <v>120.578750140095</v>
      </c>
      <c r="E176" s="5">
        <v>195.623721216131</v>
      </c>
      <c r="F176" s="5">
        <v>140.573954261533</v>
      </c>
      <c r="G176" s="5">
        <v>140.573954261533</v>
      </c>
      <c r="H176" s="5">
        <v>15.5668235781904</v>
      </c>
      <c r="I176" s="5">
        <v>15.5668235781904</v>
      </c>
      <c r="J176" s="5">
        <v>15.5668235781904</v>
      </c>
      <c r="K176" s="5">
        <v>-3.81984217888891</v>
      </c>
      <c r="L176" s="5">
        <v>-3.81984217888891</v>
      </c>
      <c r="M176" s="5">
        <v>-3.81984217888891</v>
      </c>
      <c r="N176" s="5">
        <v>19.3866657570793</v>
      </c>
      <c r="O176" s="5">
        <v>19.3866657570793</v>
      </c>
      <c r="P176" s="5">
        <v>19.3866657570793</v>
      </c>
      <c r="Q176" s="5">
        <v>0.0</v>
      </c>
      <c r="R176" s="5">
        <v>0.0</v>
      </c>
      <c r="S176" s="5">
        <v>0.0</v>
      </c>
      <c r="T176" s="5">
        <v>156.140777839724</v>
      </c>
    </row>
    <row r="177">
      <c r="A177" s="5">
        <v>175.0</v>
      </c>
      <c r="B177" s="6">
        <v>44085.0</v>
      </c>
      <c r="C177" s="5">
        <v>141.084814258402</v>
      </c>
      <c r="D177" s="5">
        <v>120.466018709708</v>
      </c>
      <c r="E177" s="5">
        <v>194.188115305364</v>
      </c>
      <c r="F177" s="5">
        <v>141.084814258402</v>
      </c>
      <c r="G177" s="5">
        <v>141.084814258402</v>
      </c>
      <c r="H177" s="5">
        <v>15.73929987187</v>
      </c>
      <c r="I177" s="5">
        <v>15.73929987187</v>
      </c>
      <c r="J177" s="5">
        <v>15.73929987187</v>
      </c>
      <c r="K177" s="5">
        <v>-4.30979350807921</v>
      </c>
      <c r="L177" s="5">
        <v>-4.30979350807921</v>
      </c>
      <c r="M177" s="5">
        <v>-4.30979350807921</v>
      </c>
      <c r="N177" s="5">
        <v>20.0490933799493</v>
      </c>
      <c r="O177" s="5">
        <v>20.0490933799493</v>
      </c>
      <c r="P177" s="5">
        <v>20.0490933799493</v>
      </c>
      <c r="Q177" s="5">
        <v>0.0</v>
      </c>
      <c r="R177" s="5">
        <v>0.0</v>
      </c>
      <c r="S177" s="5">
        <v>0.0</v>
      </c>
      <c r="T177" s="5">
        <v>156.824114130272</v>
      </c>
    </row>
    <row r="178">
      <c r="A178" s="5">
        <v>176.0</v>
      </c>
      <c r="B178" s="6">
        <v>44088.0</v>
      </c>
      <c r="C178" s="5">
        <v>142.617394249007</v>
      </c>
      <c r="D178" s="5">
        <v>125.629516167309</v>
      </c>
      <c r="E178" s="5">
        <v>198.70241990255</v>
      </c>
      <c r="F178" s="5">
        <v>142.617394249007</v>
      </c>
      <c r="G178" s="5">
        <v>142.617394249007</v>
      </c>
      <c r="H178" s="5">
        <v>18.9985145003427</v>
      </c>
      <c r="I178" s="5">
        <v>18.9985145003427</v>
      </c>
      <c r="J178" s="5">
        <v>18.9985145003427</v>
      </c>
      <c r="K178" s="5">
        <v>-2.38141692798751</v>
      </c>
      <c r="L178" s="5">
        <v>-2.38141692798751</v>
      </c>
      <c r="M178" s="5">
        <v>-2.38141692798751</v>
      </c>
      <c r="N178" s="5">
        <v>21.3799314283302</v>
      </c>
      <c r="O178" s="5">
        <v>21.3799314283302</v>
      </c>
      <c r="P178" s="5">
        <v>21.3799314283302</v>
      </c>
      <c r="Q178" s="5">
        <v>0.0</v>
      </c>
      <c r="R178" s="5">
        <v>0.0</v>
      </c>
      <c r="S178" s="5">
        <v>0.0</v>
      </c>
      <c r="T178" s="5">
        <v>161.61590874935</v>
      </c>
    </row>
    <row r="179">
      <c r="A179" s="5">
        <v>177.0</v>
      </c>
      <c r="B179" s="6">
        <v>44089.0</v>
      </c>
      <c r="C179" s="5">
        <v>143.128254245876</v>
      </c>
      <c r="D179" s="5">
        <v>125.002835836687</v>
      </c>
      <c r="E179" s="5">
        <v>197.459064402286</v>
      </c>
      <c r="F179" s="5">
        <v>143.128254245876</v>
      </c>
      <c r="G179" s="5">
        <v>143.128254245876</v>
      </c>
      <c r="H179" s="5">
        <v>18.411620350986</v>
      </c>
      <c r="I179" s="5">
        <v>18.411620350986</v>
      </c>
      <c r="J179" s="5">
        <v>18.411620350986</v>
      </c>
      <c r="K179" s="5">
        <v>-3.15186846716073</v>
      </c>
      <c r="L179" s="5">
        <v>-3.15186846716073</v>
      </c>
      <c r="M179" s="5">
        <v>-3.15186846716073</v>
      </c>
      <c r="N179" s="5">
        <v>21.5634888181467</v>
      </c>
      <c r="O179" s="5">
        <v>21.5634888181467</v>
      </c>
      <c r="P179" s="5">
        <v>21.5634888181467</v>
      </c>
      <c r="Q179" s="5">
        <v>0.0</v>
      </c>
      <c r="R179" s="5">
        <v>0.0</v>
      </c>
      <c r="S179" s="5">
        <v>0.0</v>
      </c>
      <c r="T179" s="5">
        <v>161.539874596862</v>
      </c>
    </row>
    <row r="180">
      <c r="A180" s="5">
        <v>178.0</v>
      </c>
      <c r="B180" s="6">
        <v>44090.0</v>
      </c>
      <c r="C180" s="5">
        <v>143.639114242744</v>
      </c>
      <c r="D180" s="5">
        <v>123.04686439151</v>
      </c>
      <c r="E180" s="5">
        <v>200.417892451013</v>
      </c>
      <c r="F180" s="5">
        <v>143.639114242744</v>
      </c>
      <c r="G180" s="5">
        <v>143.639114242744</v>
      </c>
      <c r="H180" s="5">
        <v>18.7057686465188</v>
      </c>
      <c r="I180" s="5">
        <v>18.7057686465188</v>
      </c>
      <c r="J180" s="5">
        <v>18.7057686465188</v>
      </c>
      <c r="K180" s="5">
        <v>-2.89597583530095</v>
      </c>
      <c r="L180" s="5">
        <v>-2.89597583530095</v>
      </c>
      <c r="M180" s="5">
        <v>-2.89597583530095</v>
      </c>
      <c r="N180" s="5">
        <v>21.6017444818198</v>
      </c>
      <c r="O180" s="5">
        <v>21.6017444818198</v>
      </c>
      <c r="P180" s="5">
        <v>21.6017444818198</v>
      </c>
      <c r="Q180" s="5">
        <v>0.0</v>
      </c>
      <c r="R180" s="5">
        <v>0.0</v>
      </c>
      <c r="S180" s="5">
        <v>0.0</v>
      </c>
      <c r="T180" s="5">
        <v>162.344882889263</v>
      </c>
    </row>
    <row r="181">
      <c r="A181" s="5">
        <v>179.0</v>
      </c>
      <c r="B181" s="6">
        <v>44091.0</v>
      </c>
      <c r="C181" s="5">
        <v>144.149974239613</v>
      </c>
      <c r="D181" s="5">
        <v>122.715836410316</v>
      </c>
      <c r="E181" s="5">
        <v>199.367761766541</v>
      </c>
      <c r="F181" s="5">
        <v>144.149974239613</v>
      </c>
      <c r="G181" s="5">
        <v>144.149974239613</v>
      </c>
      <c r="H181" s="5">
        <v>17.669567482344</v>
      </c>
      <c r="I181" s="5">
        <v>17.669567482344</v>
      </c>
      <c r="J181" s="5">
        <v>17.669567482344</v>
      </c>
      <c r="K181" s="5">
        <v>-3.81984217889208</v>
      </c>
      <c r="L181" s="5">
        <v>-3.81984217889208</v>
      </c>
      <c r="M181" s="5">
        <v>-3.81984217889208</v>
      </c>
      <c r="N181" s="5">
        <v>21.489409661236</v>
      </c>
      <c r="O181" s="5">
        <v>21.489409661236</v>
      </c>
      <c r="P181" s="5">
        <v>21.489409661236</v>
      </c>
      <c r="Q181" s="5">
        <v>0.0</v>
      </c>
      <c r="R181" s="5">
        <v>0.0</v>
      </c>
      <c r="S181" s="5">
        <v>0.0</v>
      </c>
      <c r="T181" s="5">
        <v>161.819541721957</v>
      </c>
    </row>
    <row r="182">
      <c r="A182" s="5">
        <v>180.0</v>
      </c>
      <c r="B182" s="6">
        <v>44092.0</v>
      </c>
      <c r="C182" s="5">
        <v>144.660834236482</v>
      </c>
      <c r="D182" s="5">
        <v>129.815983212954</v>
      </c>
      <c r="E182" s="5">
        <v>200.401790450403</v>
      </c>
      <c r="F182" s="5">
        <v>144.660834236482</v>
      </c>
      <c r="G182" s="5">
        <v>144.660834236482</v>
      </c>
      <c r="H182" s="5">
        <v>16.914324995181</v>
      </c>
      <c r="I182" s="5">
        <v>16.914324995181</v>
      </c>
      <c r="J182" s="5">
        <v>16.914324995181</v>
      </c>
      <c r="K182" s="5">
        <v>-4.3097935080773</v>
      </c>
      <c r="L182" s="5">
        <v>-4.3097935080773</v>
      </c>
      <c r="M182" s="5">
        <v>-4.3097935080773</v>
      </c>
      <c r="N182" s="5">
        <v>21.2241185032583</v>
      </c>
      <c r="O182" s="5">
        <v>21.2241185032583</v>
      </c>
      <c r="P182" s="5">
        <v>21.2241185032583</v>
      </c>
      <c r="Q182" s="5">
        <v>0.0</v>
      </c>
      <c r="R182" s="5">
        <v>0.0</v>
      </c>
      <c r="S182" s="5">
        <v>0.0</v>
      </c>
      <c r="T182" s="5">
        <v>161.575159231663</v>
      </c>
    </row>
    <row r="183">
      <c r="A183" s="5">
        <v>181.0</v>
      </c>
      <c r="B183" s="6">
        <v>44095.0</v>
      </c>
      <c r="C183" s="5">
        <v>146.193414227087</v>
      </c>
      <c r="D183" s="5">
        <v>127.114333749965</v>
      </c>
      <c r="E183" s="5">
        <v>201.230795212424</v>
      </c>
      <c r="F183" s="5">
        <v>146.193414227087</v>
      </c>
      <c r="G183" s="5">
        <v>146.193414227087</v>
      </c>
      <c r="H183" s="5">
        <v>17.1519324369599</v>
      </c>
      <c r="I183" s="5">
        <v>17.1519324369599</v>
      </c>
      <c r="J183" s="5">
        <v>17.1519324369599</v>
      </c>
      <c r="K183" s="5">
        <v>-2.3814169279869</v>
      </c>
      <c r="L183" s="5">
        <v>-2.3814169279869</v>
      </c>
      <c r="M183" s="5">
        <v>-2.3814169279869</v>
      </c>
      <c r="N183" s="5">
        <v>19.5333493649468</v>
      </c>
      <c r="O183" s="5">
        <v>19.5333493649468</v>
      </c>
      <c r="P183" s="5">
        <v>19.5333493649468</v>
      </c>
      <c r="Q183" s="5">
        <v>0.0</v>
      </c>
      <c r="R183" s="5">
        <v>0.0</v>
      </c>
      <c r="S183" s="5">
        <v>0.0</v>
      </c>
      <c r="T183" s="5">
        <v>163.345346664047</v>
      </c>
    </row>
    <row r="184">
      <c r="A184" s="5">
        <v>182.0</v>
      </c>
      <c r="B184" s="6">
        <v>44096.0</v>
      </c>
      <c r="C184" s="5">
        <v>146.704274223956</v>
      </c>
      <c r="D184" s="5">
        <v>123.667561342585</v>
      </c>
      <c r="E184" s="5">
        <v>197.921458468661</v>
      </c>
      <c r="F184" s="5">
        <v>146.704274223956</v>
      </c>
      <c r="G184" s="5">
        <v>146.704274223956</v>
      </c>
      <c r="H184" s="5">
        <v>15.5428683776457</v>
      </c>
      <c r="I184" s="5">
        <v>15.5428683776457</v>
      </c>
      <c r="J184" s="5">
        <v>15.5428683776457</v>
      </c>
      <c r="K184" s="5">
        <v>-3.1518684671508</v>
      </c>
      <c r="L184" s="5">
        <v>-3.1518684671508</v>
      </c>
      <c r="M184" s="5">
        <v>-3.1518684671508</v>
      </c>
      <c r="N184" s="5">
        <v>18.6947368447965</v>
      </c>
      <c r="O184" s="5">
        <v>18.6947368447965</v>
      </c>
      <c r="P184" s="5">
        <v>18.6947368447965</v>
      </c>
      <c r="Q184" s="5">
        <v>0.0</v>
      </c>
      <c r="R184" s="5">
        <v>0.0</v>
      </c>
      <c r="S184" s="5">
        <v>0.0</v>
      </c>
      <c r="T184" s="5">
        <v>162.247142601602</v>
      </c>
    </row>
    <row r="185">
      <c r="A185" s="5">
        <v>183.0</v>
      </c>
      <c r="B185" s="6">
        <v>44097.0</v>
      </c>
      <c r="C185" s="5">
        <v>147.215134220824</v>
      </c>
      <c r="D185" s="5">
        <v>127.244302911075</v>
      </c>
      <c r="E185" s="5">
        <v>199.610488710803</v>
      </c>
      <c r="F185" s="5">
        <v>147.215134220824</v>
      </c>
      <c r="G185" s="5">
        <v>147.215134220824</v>
      </c>
      <c r="H185" s="5">
        <v>14.8418116428912</v>
      </c>
      <c r="I185" s="5">
        <v>14.8418116428912</v>
      </c>
      <c r="J185" s="5">
        <v>14.8418116428912</v>
      </c>
      <c r="K185" s="5">
        <v>-2.89597583530444</v>
      </c>
      <c r="L185" s="5">
        <v>-2.89597583530444</v>
      </c>
      <c r="M185" s="5">
        <v>-2.89597583530444</v>
      </c>
      <c r="N185" s="5">
        <v>17.7377874781956</v>
      </c>
      <c r="O185" s="5">
        <v>17.7377874781956</v>
      </c>
      <c r="P185" s="5">
        <v>17.7377874781956</v>
      </c>
      <c r="Q185" s="5">
        <v>0.0</v>
      </c>
      <c r="R185" s="5">
        <v>0.0</v>
      </c>
      <c r="S185" s="5">
        <v>0.0</v>
      </c>
      <c r="T185" s="5">
        <v>162.056945863716</v>
      </c>
    </row>
    <row r="186">
      <c r="A186" s="5">
        <v>184.0</v>
      </c>
      <c r="B186" s="6">
        <v>44098.0</v>
      </c>
      <c r="C186" s="5">
        <v>147.725994217693</v>
      </c>
      <c r="D186" s="5">
        <v>121.723110386338</v>
      </c>
      <c r="E186" s="5">
        <v>199.450631375844</v>
      </c>
      <c r="F186" s="5">
        <v>147.725994217693</v>
      </c>
      <c r="G186" s="5">
        <v>147.725994217693</v>
      </c>
      <c r="H186" s="5">
        <v>12.8582869838504</v>
      </c>
      <c r="I186" s="5">
        <v>12.8582869838504</v>
      </c>
      <c r="J186" s="5">
        <v>12.8582869838504</v>
      </c>
      <c r="K186" s="5">
        <v>-3.81984217889525</v>
      </c>
      <c r="L186" s="5">
        <v>-3.81984217889525</v>
      </c>
      <c r="M186" s="5">
        <v>-3.81984217889525</v>
      </c>
      <c r="N186" s="5">
        <v>16.6781291627456</v>
      </c>
      <c r="O186" s="5">
        <v>16.6781291627456</v>
      </c>
      <c r="P186" s="5">
        <v>16.6781291627456</v>
      </c>
      <c r="Q186" s="5">
        <v>0.0</v>
      </c>
      <c r="R186" s="5">
        <v>0.0</v>
      </c>
      <c r="S186" s="5">
        <v>0.0</v>
      </c>
      <c r="T186" s="5">
        <v>160.584281201543</v>
      </c>
    </row>
    <row r="187">
      <c r="A187" s="5">
        <v>185.0</v>
      </c>
      <c r="B187" s="6">
        <v>44099.0</v>
      </c>
      <c r="C187" s="5">
        <v>148.236854214561</v>
      </c>
      <c r="D187" s="5">
        <v>122.659893660158</v>
      </c>
      <c r="E187" s="5">
        <v>196.987377390837</v>
      </c>
      <c r="F187" s="5">
        <v>148.236854214561</v>
      </c>
      <c r="G187" s="5">
        <v>148.236854214561</v>
      </c>
      <c r="H187" s="5">
        <v>11.2239393448788</v>
      </c>
      <c r="I187" s="5">
        <v>11.2239393448788</v>
      </c>
      <c r="J187" s="5">
        <v>11.2239393448788</v>
      </c>
      <c r="K187" s="5">
        <v>-4.3097935081044</v>
      </c>
      <c r="L187" s="5">
        <v>-4.3097935081044</v>
      </c>
      <c r="M187" s="5">
        <v>-4.3097935081044</v>
      </c>
      <c r="N187" s="5">
        <v>15.5337328529833</v>
      </c>
      <c r="O187" s="5">
        <v>15.5337328529833</v>
      </c>
      <c r="P187" s="5">
        <v>15.5337328529833</v>
      </c>
      <c r="Q187" s="5">
        <v>0.0</v>
      </c>
      <c r="R187" s="5">
        <v>0.0</v>
      </c>
      <c r="S187" s="5">
        <v>0.0</v>
      </c>
      <c r="T187" s="5">
        <v>159.46079355944</v>
      </c>
    </row>
    <row r="188">
      <c r="A188" s="5">
        <v>186.0</v>
      </c>
      <c r="B188" s="6">
        <v>44102.0</v>
      </c>
      <c r="C188" s="5">
        <v>149.769434205167</v>
      </c>
      <c r="D188" s="5">
        <v>122.162739318058</v>
      </c>
      <c r="E188" s="5">
        <v>197.877181173819</v>
      </c>
      <c r="F188" s="5">
        <v>149.769434205167</v>
      </c>
      <c r="G188" s="5">
        <v>149.769434205167</v>
      </c>
      <c r="H188" s="5">
        <v>9.41721652001223</v>
      </c>
      <c r="I188" s="5">
        <v>9.41721652001223</v>
      </c>
      <c r="J188" s="5">
        <v>9.41721652001223</v>
      </c>
      <c r="K188" s="5">
        <v>-2.38141692799514</v>
      </c>
      <c r="L188" s="5">
        <v>-2.38141692799514</v>
      </c>
      <c r="M188" s="5">
        <v>-2.38141692799514</v>
      </c>
      <c r="N188" s="5">
        <v>11.7986334480073</v>
      </c>
      <c r="O188" s="5">
        <v>11.7986334480073</v>
      </c>
      <c r="P188" s="5">
        <v>11.7986334480073</v>
      </c>
      <c r="Q188" s="5">
        <v>0.0</v>
      </c>
      <c r="R188" s="5">
        <v>0.0</v>
      </c>
      <c r="S188" s="5">
        <v>0.0</v>
      </c>
      <c r="T188" s="5">
        <v>159.186650725179</v>
      </c>
    </row>
    <row r="189">
      <c r="A189" s="5">
        <v>187.0</v>
      </c>
      <c r="B189" s="6">
        <v>44103.0</v>
      </c>
      <c r="C189" s="5">
        <v>150.280294202036</v>
      </c>
      <c r="D189" s="5">
        <v>120.565460592305</v>
      </c>
      <c r="E189" s="5">
        <v>193.189070696107</v>
      </c>
      <c r="F189" s="5">
        <v>150.280294202036</v>
      </c>
      <c r="G189" s="5">
        <v>150.280294202036</v>
      </c>
      <c r="H189" s="5">
        <v>7.3756305990456</v>
      </c>
      <c r="I189" s="5">
        <v>7.3756305990456</v>
      </c>
      <c r="J189" s="5">
        <v>7.3756305990456</v>
      </c>
      <c r="K189" s="5">
        <v>-3.1518684671535</v>
      </c>
      <c r="L189" s="5">
        <v>-3.1518684671535</v>
      </c>
      <c r="M189" s="5">
        <v>-3.1518684671535</v>
      </c>
      <c r="N189" s="5">
        <v>10.5274990661991</v>
      </c>
      <c r="O189" s="5">
        <v>10.5274990661991</v>
      </c>
      <c r="P189" s="5">
        <v>10.5274990661991</v>
      </c>
      <c r="Q189" s="5">
        <v>0.0</v>
      </c>
      <c r="R189" s="5">
        <v>0.0</v>
      </c>
      <c r="S189" s="5">
        <v>0.0</v>
      </c>
      <c r="T189" s="5">
        <v>157.655924801081</v>
      </c>
    </row>
    <row r="190">
      <c r="A190" s="5">
        <v>188.0</v>
      </c>
      <c r="B190" s="6">
        <v>44104.0</v>
      </c>
      <c r="C190" s="5">
        <v>150.791154198904</v>
      </c>
      <c r="D190" s="5">
        <v>120.262173243857</v>
      </c>
      <c r="E190" s="5">
        <v>193.276845737912</v>
      </c>
      <c r="F190" s="5">
        <v>150.791154198904</v>
      </c>
      <c r="G190" s="5">
        <v>150.791154198904</v>
      </c>
      <c r="H190" s="5">
        <v>6.38567559025485</v>
      </c>
      <c r="I190" s="5">
        <v>6.38567559025485</v>
      </c>
      <c r="J190" s="5">
        <v>6.38567559025485</v>
      </c>
      <c r="K190" s="5">
        <v>-2.89597583530286</v>
      </c>
      <c r="L190" s="5">
        <v>-2.89597583530286</v>
      </c>
      <c r="M190" s="5">
        <v>-2.89597583530286</v>
      </c>
      <c r="N190" s="5">
        <v>9.28165142555772</v>
      </c>
      <c r="O190" s="5">
        <v>9.28165142555772</v>
      </c>
      <c r="P190" s="5">
        <v>9.28165142555772</v>
      </c>
      <c r="Q190" s="5">
        <v>0.0</v>
      </c>
      <c r="R190" s="5">
        <v>0.0</v>
      </c>
      <c r="S190" s="5">
        <v>0.0</v>
      </c>
      <c r="T190" s="5">
        <v>157.176829789159</v>
      </c>
    </row>
    <row r="191">
      <c r="A191" s="5">
        <v>189.0</v>
      </c>
      <c r="B191" s="6">
        <v>44105.0</v>
      </c>
      <c r="C191" s="5">
        <v>151.302014195773</v>
      </c>
      <c r="D191" s="5">
        <v>117.082903427637</v>
      </c>
      <c r="E191" s="5">
        <v>191.899476070601</v>
      </c>
      <c r="F191" s="5">
        <v>151.302014195773</v>
      </c>
      <c r="G191" s="5">
        <v>151.302014195773</v>
      </c>
      <c r="H191" s="5">
        <v>4.26377769434606</v>
      </c>
      <c r="I191" s="5">
        <v>4.26377769434606</v>
      </c>
      <c r="J191" s="5">
        <v>4.26377769434606</v>
      </c>
      <c r="K191" s="5">
        <v>-3.81984217889842</v>
      </c>
      <c r="L191" s="5">
        <v>-3.81984217889842</v>
      </c>
      <c r="M191" s="5">
        <v>-3.81984217889842</v>
      </c>
      <c r="N191" s="5">
        <v>8.08361987324448</v>
      </c>
      <c r="O191" s="5">
        <v>8.08361987324448</v>
      </c>
      <c r="P191" s="5">
        <v>8.08361987324448</v>
      </c>
      <c r="Q191" s="5">
        <v>0.0</v>
      </c>
      <c r="R191" s="5">
        <v>0.0</v>
      </c>
      <c r="S191" s="5">
        <v>0.0</v>
      </c>
      <c r="T191" s="5">
        <v>155.565791890119</v>
      </c>
    </row>
    <row r="192">
      <c r="A192" s="5">
        <v>190.0</v>
      </c>
      <c r="B192" s="6">
        <v>44106.0</v>
      </c>
      <c r="C192" s="5">
        <v>151.812874192641</v>
      </c>
      <c r="D192" s="5">
        <v>118.159201492457</v>
      </c>
      <c r="E192" s="5">
        <v>192.9735478529</v>
      </c>
      <c r="F192" s="5">
        <v>151.812874192641</v>
      </c>
      <c r="G192" s="5">
        <v>151.812874192641</v>
      </c>
      <c r="H192" s="5">
        <v>2.64508360783415</v>
      </c>
      <c r="I192" s="5">
        <v>2.64508360783415</v>
      </c>
      <c r="J192" s="5">
        <v>2.64508360783415</v>
      </c>
      <c r="K192" s="5">
        <v>-4.3097935081025</v>
      </c>
      <c r="L192" s="5">
        <v>-4.3097935081025</v>
      </c>
      <c r="M192" s="5">
        <v>-4.3097935081025</v>
      </c>
      <c r="N192" s="5">
        <v>6.95487711593665</v>
      </c>
      <c r="O192" s="5">
        <v>6.95487711593665</v>
      </c>
      <c r="P192" s="5">
        <v>6.95487711593665</v>
      </c>
      <c r="Q192" s="5">
        <v>0.0</v>
      </c>
      <c r="R192" s="5">
        <v>0.0</v>
      </c>
      <c r="S192" s="5">
        <v>0.0</v>
      </c>
      <c r="T192" s="5">
        <v>154.457957800475</v>
      </c>
    </row>
    <row r="193">
      <c r="A193" s="5">
        <v>191.0</v>
      </c>
      <c r="B193" s="6">
        <v>44109.0</v>
      </c>
      <c r="C193" s="5">
        <v>153.345454183247</v>
      </c>
      <c r="D193" s="5">
        <v>118.705419741251</v>
      </c>
      <c r="E193" s="5">
        <v>192.060999170183</v>
      </c>
      <c r="F193" s="5">
        <v>153.345454183247</v>
      </c>
      <c r="G193" s="5">
        <v>153.345454183247</v>
      </c>
      <c r="H193" s="5">
        <v>1.79153843237449</v>
      </c>
      <c r="I193" s="5">
        <v>1.79153843237449</v>
      </c>
      <c r="J193" s="5">
        <v>1.79153843237449</v>
      </c>
      <c r="K193" s="5">
        <v>-2.38141692800337</v>
      </c>
      <c r="L193" s="5">
        <v>-2.38141692800337</v>
      </c>
      <c r="M193" s="5">
        <v>-2.38141692800337</v>
      </c>
      <c r="N193" s="5">
        <v>4.17295536037787</v>
      </c>
      <c r="O193" s="5">
        <v>4.17295536037787</v>
      </c>
      <c r="P193" s="5">
        <v>4.17295536037787</v>
      </c>
      <c r="Q193" s="5">
        <v>0.0</v>
      </c>
      <c r="R193" s="5">
        <v>0.0</v>
      </c>
      <c r="S193" s="5">
        <v>0.0</v>
      </c>
      <c r="T193" s="5">
        <v>155.136992615621</v>
      </c>
    </row>
    <row r="194">
      <c r="A194" s="5">
        <v>192.0</v>
      </c>
      <c r="B194" s="6">
        <v>44110.0</v>
      </c>
      <c r="C194" s="5">
        <v>153.856314180116</v>
      </c>
      <c r="D194" s="5">
        <v>119.159173003464</v>
      </c>
      <c r="E194" s="5">
        <v>192.12513587292</v>
      </c>
      <c r="F194" s="5">
        <v>153.856314180116</v>
      </c>
      <c r="G194" s="5">
        <v>153.856314180116</v>
      </c>
      <c r="H194" s="5">
        <v>0.346334574934488</v>
      </c>
      <c r="I194" s="5">
        <v>0.346334574934488</v>
      </c>
      <c r="J194" s="5">
        <v>0.346334574934488</v>
      </c>
      <c r="K194" s="5">
        <v>-3.15186846716187</v>
      </c>
      <c r="L194" s="5">
        <v>-3.15186846716187</v>
      </c>
      <c r="M194" s="5">
        <v>-3.15186846716187</v>
      </c>
      <c r="N194" s="5">
        <v>3.49820304209635</v>
      </c>
      <c r="O194" s="5">
        <v>3.49820304209635</v>
      </c>
      <c r="P194" s="5">
        <v>3.49820304209635</v>
      </c>
      <c r="Q194" s="5">
        <v>0.0</v>
      </c>
      <c r="R194" s="5">
        <v>0.0</v>
      </c>
      <c r="S194" s="5">
        <v>0.0</v>
      </c>
      <c r="T194" s="5">
        <v>154.20264875505</v>
      </c>
    </row>
    <row r="195">
      <c r="A195" s="5">
        <v>193.0</v>
      </c>
      <c r="B195" s="6">
        <v>44111.0</v>
      </c>
      <c r="C195" s="5">
        <v>154.367174176984</v>
      </c>
      <c r="D195" s="5">
        <v>118.032482211197</v>
      </c>
      <c r="E195" s="5">
        <v>194.211817203202</v>
      </c>
      <c r="F195" s="5">
        <v>154.367174176984</v>
      </c>
      <c r="G195" s="5">
        <v>154.367174176984</v>
      </c>
      <c r="H195" s="5">
        <v>0.072210187541305</v>
      </c>
      <c r="I195" s="5">
        <v>0.072210187541305</v>
      </c>
      <c r="J195" s="5">
        <v>0.072210187541305</v>
      </c>
      <c r="K195" s="5">
        <v>-2.89597583530129</v>
      </c>
      <c r="L195" s="5">
        <v>-2.89597583530129</v>
      </c>
      <c r="M195" s="5">
        <v>-2.89597583530129</v>
      </c>
      <c r="N195" s="5">
        <v>2.9681860228426</v>
      </c>
      <c r="O195" s="5">
        <v>2.9681860228426</v>
      </c>
      <c r="P195" s="5">
        <v>2.9681860228426</v>
      </c>
      <c r="Q195" s="5">
        <v>0.0</v>
      </c>
      <c r="R195" s="5">
        <v>0.0</v>
      </c>
      <c r="S195" s="5">
        <v>0.0</v>
      </c>
      <c r="T195" s="5">
        <v>154.439384364525</v>
      </c>
    </row>
    <row r="196">
      <c r="A196" s="5">
        <v>194.0</v>
      </c>
      <c r="B196" s="6">
        <v>44112.0</v>
      </c>
      <c r="C196" s="5">
        <v>154.878034173853</v>
      </c>
      <c r="D196" s="5">
        <v>115.075126202734</v>
      </c>
      <c r="E196" s="5">
        <v>194.548608105685</v>
      </c>
      <c r="F196" s="5">
        <v>154.878034173853</v>
      </c>
      <c r="G196" s="5">
        <v>154.878034173853</v>
      </c>
      <c r="H196" s="5">
        <v>-1.2306618517729</v>
      </c>
      <c r="I196" s="5">
        <v>-1.2306618517729</v>
      </c>
      <c r="J196" s="5">
        <v>-1.2306618517729</v>
      </c>
      <c r="K196" s="5">
        <v>-3.81984217889984</v>
      </c>
      <c r="L196" s="5">
        <v>-3.81984217889984</v>
      </c>
      <c r="M196" s="5">
        <v>-3.81984217889984</v>
      </c>
      <c r="N196" s="5">
        <v>2.58918032712694</v>
      </c>
      <c r="O196" s="5">
        <v>2.58918032712694</v>
      </c>
      <c r="P196" s="5">
        <v>2.58918032712694</v>
      </c>
      <c r="Q196" s="5">
        <v>0.0</v>
      </c>
      <c r="R196" s="5">
        <v>0.0</v>
      </c>
      <c r="S196" s="5">
        <v>0.0</v>
      </c>
      <c r="T196" s="5">
        <v>153.64737232208</v>
      </c>
    </row>
    <row r="197">
      <c r="A197" s="5">
        <v>195.0</v>
      </c>
      <c r="B197" s="6">
        <v>44113.0</v>
      </c>
      <c r="C197" s="5">
        <v>155.388894170721</v>
      </c>
      <c r="D197" s="5">
        <v>116.400622526181</v>
      </c>
      <c r="E197" s="5">
        <v>190.649781333769</v>
      </c>
      <c r="F197" s="5">
        <v>155.388894170721</v>
      </c>
      <c r="G197" s="5">
        <v>155.388894170721</v>
      </c>
      <c r="H197" s="5">
        <v>-1.94573650101141</v>
      </c>
      <c r="I197" s="5">
        <v>-1.94573650101141</v>
      </c>
      <c r="J197" s="5">
        <v>-1.94573650101141</v>
      </c>
      <c r="K197" s="5">
        <v>-4.3097935080949</v>
      </c>
      <c r="L197" s="5">
        <v>-4.3097935080949</v>
      </c>
      <c r="M197" s="5">
        <v>-4.3097935080949</v>
      </c>
      <c r="N197" s="5">
        <v>2.36405700708349</v>
      </c>
      <c r="O197" s="5">
        <v>2.36405700708349</v>
      </c>
      <c r="P197" s="5">
        <v>2.36405700708349</v>
      </c>
      <c r="Q197" s="5">
        <v>0.0</v>
      </c>
      <c r="R197" s="5">
        <v>0.0</v>
      </c>
      <c r="S197" s="5">
        <v>0.0</v>
      </c>
      <c r="T197" s="5">
        <v>153.44315766971</v>
      </c>
    </row>
    <row r="198">
      <c r="A198" s="5">
        <v>196.0</v>
      </c>
      <c r="B198" s="6">
        <v>44116.0</v>
      </c>
      <c r="C198" s="5">
        <v>156.921474161327</v>
      </c>
      <c r="D198" s="5">
        <v>120.809991910582</v>
      </c>
      <c r="E198" s="5">
        <v>193.412970828956</v>
      </c>
      <c r="F198" s="5">
        <v>156.921474161327</v>
      </c>
      <c r="G198" s="5">
        <v>156.921474161327</v>
      </c>
      <c r="H198" s="5">
        <v>0.208195239006714</v>
      </c>
      <c r="I198" s="5">
        <v>0.208195239006714</v>
      </c>
      <c r="J198" s="5">
        <v>0.208195239006714</v>
      </c>
      <c r="K198" s="5">
        <v>-2.38141692801161</v>
      </c>
      <c r="L198" s="5">
        <v>-2.38141692801161</v>
      </c>
      <c r="M198" s="5">
        <v>-2.38141692801161</v>
      </c>
      <c r="N198" s="5">
        <v>2.58961216701833</v>
      </c>
      <c r="O198" s="5">
        <v>2.58961216701833</v>
      </c>
      <c r="P198" s="5">
        <v>2.58961216701833</v>
      </c>
      <c r="Q198" s="5">
        <v>0.0</v>
      </c>
      <c r="R198" s="5">
        <v>0.0</v>
      </c>
      <c r="S198" s="5">
        <v>0.0</v>
      </c>
      <c r="T198" s="5">
        <v>157.129669400334</v>
      </c>
    </row>
    <row r="199">
      <c r="A199" s="5">
        <v>197.0</v>
      </c>
      <c r="B199" s="6">
        <v>44117.0</v>
      </c>
      <c r="C199" s="5">
        <v>157.432334158195</v>
      </c>
      <c r="D199" s="5">
        <v>120.115457308939</v>
      </c>
      <c r="E199" s="5">
        <v>194.883221197468</v>
      </c>
      <c r="F199" s="5">
        <v>157.432334158195</v>
      </c>
      <c r="G199" s="5">
        <v>157.432334158195</v>
      </c>
      <c r="H199" s="5">
        <v>-0.21041933314868</v>
      </c>
      <c r="I199" s="5">
        <v>-0.21041933314868</v>
      </c>
      <c r="J199" s="5">
        <v>-0.21041933314868</v>
      </c>
      <c r="K199" s="5">
        <v>-3.15186846716457</v>
      </c>
      <c r="L199" s="5">
        <v>-3.15186846716457</v>
      </c>
      <c r="M199" s="5">
        <v>-3.15186846716457</v>
      </c>
      <c r="N199" s="5">
        <v>2.94144913401589</v>
      </c>
      <c r="O199" s="5">
        <v>2.94144913401589</v>
      </c>
      <c r="P199" s="5">
        <v>2.94144913401589</v>
      </c>
      <c r="Q199" s="5">
        <v>0.0</v>
      </c>
      <c r="R199" s="5">
        <v>0.0</v>
      </c>
      <c r="S199" s="5">
        <v>0.0</v>
      </c>
      <c r="T199" s="5">
        <v>157.221914825047</v>
      </c>
    </row>
    <row r="200">
      <c r="A200" s="5">
        <v>198.0</v>
      </c>
      <c r="B200" s="6">
        <v>44118.0</v>
      </c>
      <c r="C200" s="5">
        <v>157.943194155064</v>
      </c>
      <c r="D200" s="5">
        <v>120.934538618089</v>
      </c>
      <c r="E200" s="5">
        <v>197.389704041076</v>
      </c>
      <c r="F200" s="5">
        <v>157.943194155064</v>
      </c>
      <c r="G200" s="5">
        <v>157.943194155064</v>
      </c>
      <c r="H200" s="5">
        <v>0.516515473541657</v>
      </c>
      <c r="I200" s="5">
        <v>0.516515473541657</v>
      </c>
      <c r="J200" s="5">
        <v>0.516515473541657</v>
      </c>
      <c r="K200" s="5">
        <v>-2.89597583530267</v>
      </c>
      <c r="L200" s="5">
        <v>-2.89597583530267</v>
      </c>
      <c r="M200" s="5">
        <v>-2.89597583530267</v>
      </c>
      <c r="N200" s="5">
        <v>3.41249130884433</v>
      </c>
      <c r="O200" s="5">
        <v>3.41249130884433</v>
      </c>
      <c r="P200" s="5">
        <v>3.41249130884433</v>
      </c>
      <c r="Q200" s="5">
        <v>0.0</v>
      </c>
      <c r="R200" s="5">
        <v>0.0</v>
      </c>
      <c r="S200" s="5">
        <v>0.0</v>
      </c>
      <c r="T200" s="5">
        <v>158.459709628606</v>
      </c>
    </row>
    <row r="201">
      <c r="A201" s="5">
        <v>199.0</v>
      </c>
      <c r="B201" s="6">
        <v>44119.0</v>
      </c>
      <c r="C201" s="5">
        <v>158.454054151932</v>
      </c>
      <c r="D201" s="5">
        <v>121.438765600574</v>
      </c>
      <c r="E201" s="5">
        <v>195.667017693652</v>
      </c>
      <c r="F201" s="5">
        <v>158.454054151932</v>
      </c>
      <c r="G201" s="5">
        <v>158.454054151932</v>
      </c>
      <c r="H201" s="5">
        <v>0.167747054252752</v>
      </c>
      <c r="I201" s="5">
        <v>0.167747054252752</v>
      </c>
      <c r="J201" s="5">
        <v>0.167747054252752</v>
      </c>
      <c r="K201" s="5">
        <v>-3.81984217890476</v>
      </c>
      <c r="L201" s="5">
        <v>-3.81984217890476</v>
      </c>
      <c r="M201" s="5">
        <v>-3.81984217890476</v>
      </c>
      <c r="N201" s="5">
        <v>3.98758923315752</v>
      </c>
      <c r="O201" s="5">
        <v>3.98758923315752</v>
      </c>
      <c r="P201" s="5">
        <v>3.98758923315752</v>
      </c>
      <c r="Q201" s="5">
        <v>0.0</v>
      </c>
      <c r="R201" s="5">
        <v>0.0</v>
      </c>
      <c r="S201" s="5">
        <v>0.0</v>
      </c>
      <c r="T201" s="5">
        <v>158.621801206185</v>
      </c>
    </row>
    <row r="202">
      <c r="A202" s="5">
        <v>200.0</v>
      </c>
      <c r="B202" s="6">
        <v>44120.0</v>
      </c>
      <c r="C202" s="5">
        <v>158.964914148801</v>
      </c>
      <c r="D202" s="5">
        <v>122.320029064536</v>
      </c>
      <c r="E202" s="5">
        <v>196.033882613696</v>
      </c>
      <c r="F202" s="5">
        <v>158.964914148801</v>
      </c>
      <c r="G202" s="5">
        <v>158.964914148801</v>
      </c>
      <c r="H202" s="5">
        <v>0.339935338603074</v>
      </c>
      <c r="I202" s="5">
        <v>0.339935338603074</v>
      </c>
      <c r="J202" s="5">
        <v>0.339935338603074</v>
      </c>
      <c r="K202" s="5">
        <v>-4.30979350808731</v>
      </c>
      <c r="L202" s="5">
        <v>-4.30979350808731</v>
      </c>
      <c r="M202" s="5">
        <v>-4.30979350808731</v>
      </c>
      <c r="N202" s="5">
        <v>4.64972884669038</v>
      </c>
      <c r="O202" s="5">
        <v>4.64972884669038</v>
      </c>
      <c r="P202" s="5">
        <v>4.64972884669038</v>
      </c>
      <c r="Q202" s="5">
        <v>0.0</v>
      </c>
      <c r="R202" s="5">
        <v>0.0</v>
      </c>
      <c r="S202" s="5">
        <v>0.0</v>
      </c>
      <c r="T202" s="5">
        <v>159.304849487404</v>
      </c>
    </row>
    <row r="203">
      <c r="A203" s="5">
        <v>201.0</v>
      </c>
      <c r="B203" s="6">
        <v>44123.0</v>
      </c>
      <c r="C203" s="5">
        <v>160.497494139407</v>
      </c>
      <c r="D203" s="5">
        <v>130.632260637153</v>
      </c>
      <c r="E203" s="5">
        <v>203.942843802017</v>
      </c>
      <c r="F203" s="5">
        <v>160.497494139407</v>
      </c>
      <c r="G203" s="5">
        <v>160.497494139407</v>
      </c>
      <c r="H203" s="5">
        <v>4.58929788570041</v>
      </c>
      <c r="I203" s="5">
        <v>4.58929788570041</v>
      </c>
      <c r="J203" s="5">
        <v>4.58929788570041</v>
      </c>
      <c r="K203" s="5">
        <v>-2.381416928011</v>
      </c>
      <c r="L203" s="5">
        <v>-2.381416928011</v>
      </c>
      <c r="M203" s="5">
        <v>-2.381416928011</v>
      </c>
      <c r="N203" s="5">
        <v>6.97071481371142</v>
      </c>
      <c r="O203" s="5">
        <v>6.97071481371142</v>
      </c>
      <c r="P203" s="5">
        <v>6.97071481371142</v>
      </c>
      <c r="Q203" s="5">
        <v>0.0</v>
      </c>
      <c r="R203" s="5">
        <v>0.0</v>
      </c>
      <c r="S203" s="5">
        <v>0.0</v>
      </c>
      <c r="T203" s="5">
        <v>165.086792025107</v>
      </c>
    </row>
    <row r="204">
      <c r="A204" s="5">
        <v>202.0</v>
      </c>
      <c r="B204" s="6">
        <v>44124.0</v>
      </c>
      <c r="C204" s="5">
        <v>161.008354136275</v>
      </c>
      <c r="D204" s="5">
        <v>128.656322601854</v>
      </c>
      <c r="E204" s="5">
        <v>203.262822863263</v>
      </c>
      <c r="F204" s="5">
        <v>161.008354136275</v>
      </c>
      <c r="G204" s="5">
        <v>161.008354136275</v>
      </c>
      <c r="H204" s="5">
        <v>4.63932986016048</v>
      </c>
      <c r="I204" s="5">
        <v>4.63932986016048</v>
      </c>
      <c r="J204" s="5">
        <v>4.63932986016048</v>
      </c>
      <c r="K204" s="5">
        <v>-3.15186846716096</v>
      </c>
      <c r="L204" s="5">
        <v>-3.15186846716096</v>
      </c>
      <c r="M204" s="5">
        <v>-3.15186846716096</v>
      </c>
      <c r="N204" s="5">
        <v>7.79119832732145</v>
      </c>
      <c r="O204" s="5">
        <v>7.79119832732145</v>
      </c>
      <c r="P204" s="5">
        <v>7.79119832732145</v>
      </c>
      <c r="Q204" s="5">
        <v>0.0</v>
      </c>
      <c r="R204" s="5">
        <v>0.0</v>
      </c>
      <c r="S204" s="5">
        <v>0.0</v>
      </c>
      <c r="T204" s="5">
        <v>165.647683996436</v>
      </c>
    </row>
    <row r="205">
      <c r="A205" s="5">
        <v>203.0</v>
      </c>
      <c r="B205" s="6">
        <v>44125.0</v>
      </c>
      <c r="C205" s="5">
        <v>161.519214133144</v>
      </c>
      <c r="D205" s="5">
        <v>132.100518899663</v>
      </c>
      <c r="E205" s="5">
        <v>203.497218843923</v>
      </c>
      <c r="F205" s="5">
        <v>161.519214133144</v>
      </c>
      <c r="G205" s="5">
        <v>161.519214133144</v>
      </c>
      <c r="H205" s="5">
        <v>5.70757677843418</v>
      </c>
      <c r="I205" s="5">
        <v>5.70757677843418</v>
      </c>
      <c r="J205" s="5">
        <v>5.70757677843418</v>
      </c>
      <c r="K205" s="5">
        <v>-2.8959758353011</v>
      </c>
      <c r="L205" s="5">
        <v>-2.8959758353011</v>
      </c>
      <c r="M205" s="5">
        <v>-2.8959758353011</v>
      </c>
      <c r="N205" s="5">
        <v>8.60355261373529</v>
      </c>
      <c r="O205" s="5">
        <v>8.60355261373529</v>
      </c>
      <c r="P205" s="5">
        <v>8.60355261373529</v>
      </c>
      <c r="Q205" s="5">
        <v>0.0</v>
      </c>
      <c r="R205" s="5">
        <v>0.0</v>
      </c>
      <c r="S205" s="5">
        <v>0.0</v>
      </c>
      <c r="T205" s="5">
        <v>167.226790911578</v>
      </c>
    </row>
    <row r="206">
      <c r="A206" s="5">
        <v>204.0</v>
      </c>
      <c r="B206" s="6">
        <v>44126.0</v>
      </c>
      <c r="C206" s="5">
        <v>162.030074130012</v>
      </c>
      <c r="D206" s="5">
        <v>130.371564196971</v>
      </c>
      <c r="E206" s="5">
        <v>205.21455005107</v>
      </c>
      <c r="F206" s="5">
        <v>162.030074130012</v>
      </c>
      <c r="G206" s="5">
        <v>162.030074130012</v>
      </c>
      <c r="H206" s="5">
        <v>5.57058739363246</v>
      </c>
      <c r="I206" s="5">
        <v>5.57058739363246</v>
      </c>
      <c r="J206" s="5">
        <v>5.57058739363246</v>
      </c>
      <c r="K206" s="5">
        <v>-3.81984217889092</v>
      </c>
      <c r="L206" s="5">
        <v>-3.81984217889092</v>
      </c>
      <c r="M206" s="5">
        <v>-3.81984217889092</v>
      </c>
      <c r="N206" s="5">
        <v>9.39042957252338</v>
      </c>
      <c r="O206" s="5">
        <v>9.39042957252338</v>
      </c>
      <c r="P206" s="5">
        <v>9.39042957252338</v>
      </c>
      <c r="Q206" s="5">
        <v>0.0</v>
      </c>
      <c r="R206" s="5">
        <v>0.0</v>
      </c>
      <c r="S206" s="5">
        <v>0.0</v>
      </c>
      <c r="T206" s="5">
        <v>167.600661523645</v>
      </c>
    </row>
    <row r="207">
      <c r="A207" s="5">
        <v>205.0</v>
      </c>
      <c r="B207" s="6">
        <v>44127.0</v>
      </c>
      <c r="C207" s="5">
        <v>162.540934126881</v>
      </c>
      <c r="D207" s="5">
        <v>129.849143838042</v>
      </c>
      <c r="E207" s="5">
        <v>206.766381569538</v>
      </c>
      <c r="F207" s="5">
        <v>162.540934126881</v>
      </c>
      <c r="G207" s="5">
        <v>162.540934126881</v>
      </c>
      <c r="H207" s="5">
        <v>5.82640358951417</v>
      </c>
      <c r="I207" s="5">
        <v>5.82640358951417</v>
      </c>
      <c r="J207" s="5">
        <v>5.82640358951417</v>
      </c>
      <c r="K207" s="5">
        <v>-4.30979350807971</v>
      </c>
      <c r="L207" s="5">
        <v>-4.30979350807971</v>
      </c>
      <c r="M207" s="5">
        <v>-4.30979350807971</v>
      </c>
      <c r="N207" s="5">
        <v>10.1361970975938</v>
      </c>
      <c r="O207" s="5">
        <v>10.1361970975938</v>
      </c>
      <c r="P207" s="5">
        <v>10.1361970975938</v>
      </c>
      <c r="Q207" s="5">
        <v>0.0</v>
      </c>
      <c r="R207" s="5">
        <v>0.0</v>
      </c>
      <c r="S207" s="5">
        <v>0.0</v>
      </c>
      <c r="T207" s="5">
        <v>168.367337716395</v>
      </c>
    </row>
    <row r="208">
      <c r="A208" s="5">
        <v>206.0</v>
      </c>
      <c r="B208" s="6">
        <v>44130.0</v>
      </c>
      <c r="C208" s="5">
        <v>164.073514117486</v>
      </c>
      <c r="D208" s="5">
        <v>138.458391624151</v>
      </c>
      <c r="E208" s="5">
        <v>211.537260963793</v>
      </c>
      <c r="F208" s="5">
        <v>164.073514117486</v>
      </c>
      <c r="G208" s="5">
        <v>164.073514117486</v>
      </c>
      <c r="H208" s="5">
        <v>9.62295161338022</v>
      </c>
      <c r="I208" s="5">
        <v>9.62295161338022</v>
      </c>
      <c r="J208" s="5">
        <v>9.62295161338022</v>
      </c>
      <c r="K208" s="5">
        <v>-2.38141692802809</v>
      </c>
      <c r="L208" s="5">
        <v>-2.38141692802809</v>
      </c>
      <c r="M208" s="5">
        <v>-2.38141692802809</v>
      </c>
      <c r="N208" s="5">
        <v>12.0043685414083</v>
      </c>
      <c r="O208" s="5">
        <v>12.0043685414083</v>
      </c>
      <c r="P208" s="5">
        <v>12.0043685414083</v>
      </c>
      <c r="Q208" s="5">
        <v>0.0</v>
      </c>
      <c r="R208" s="5">
        <v>0.0</v>
      </c>
      <c r="S208" s="5">
        <v>0.0</v>
      </c>
      <c r="T208" s="5">
        <v>173.696465730867</v>
      </c>
    </row>
    <row r="209">
      <c r="A209" s="5">
        <v>207.0</v>
      </c>
      <c r="B209" s="6">
        <v>44131.0</v>
      </c>
      <c r="C209" s="5">
        <v>164.584374114355</v>
      </c>
      <c r="D209" s="5">
        <v>134.026961377192</v>
      </c>
      <c r="E209" s="5">
        <v>209.876579662158</v>
      </c>
      <c r="F209" s="5">
        <v>164.584374114355</v>
      </c>
      <c r="G209" s="5">
        <v>164.584374114355</v>
      </c>
      <c r="H209" s="5">
        <v>9.32467835139129</v>
      </c>
      <c r="I209" s="5">
        <v>9.32467835139129</v>
      </c>
      <c r="J209" s="5">
        <v>9.32467835139129</v>
      </c>
      <c r="K209" s="5">
        <v>-3.15186846715734</v>
      </c>
      <c r="L209" s="5">
        <v>-3.15186846715734</v>
      </c>
      <c r="M209" s="5">
        <v>-3.15186846715734</v>
      </c>
      <c r="N209" s="5">
        <v>12.4765468185486</v>
      </c>
      <c r="O209" s="5">
        <v>12.4765468185486</v>
      </c>
      <c r="P209" s="5">
        <v>12.4765468185486</v>
      </c>
      <c r="Q209" s="5">
        <v>0.0</v>
      </c>
      <c r="R209" s="5">
        <v>0.0</v>
      </c>
      <c r="S209" s="5">
        <v>0.0</v>
      </c>
      <c r="T209" s="5">
        <v>173.909052465746</v>
      </c>
    </row>
    <row r="210">
      <c r="A210" s="5">
        <v>208.0</v>
      </c>
      <c r="B210" s="6">
        <v>44132.0</v>
      </c>
      <c r="C210" s="5">
        <v>165.09523459935</v>
      </c>
      <c r="D210" s="5">
        <v>138.512535694778</v>
      </c>
      <c r="E210" s="5">
        <v>212.295505902486</v>
      </c>
      <c r="F210" s="5">
        <v>165.09523459935</v>
      </c>
      <c r="G210" s="5">
        <v>165.09523459935</v>
      </c>
      <c r="H210" s="5">
        <v>9.9710285436288</v>
      </c>
      <c r="I210" s="5">
        <v>9.9710285436288</v>
      </c>
      <c r="J210" s="5">
        <v>9.9710285436288</v>
      </c>
      <c r="K210" s="5">
        <v>-2.89597583530459</v>
      </c>
      <c r="L210" s="5">
        <v>-2.89597583530459</v>
      </c>
      <c r="M210" s="5">
        <v>-2.89597583530459</v>
      </c>
      <c r="N210" s="5">
        <v>12.8670043789334</v>
      </c>
      <c r="O210" s="5">
        <v>12.8670043789334</v>
      </c>
      <c r="P210" s="5">
        <v>12.8670043789334</v>
      </c>
      <c r="Q210" s="5">
        <v>0.0</v>
      </c>
      <c r="R210" s="5">
        <v>0.0</v>
      </c>
      <c r="S210" s="5">
        <v>0.0</v>
      </c>
      <c r="T210" s="5">
        <v>175.066263142979</v>
      </c>
    </row>
    <row r="211">
      <c r="A211" s="5">
        <v>209.0</v>
      </c>
      <c r="B211" s="6">
        <v>44133.0</v>
      </c>
      <c r="C211" s="5">
        <v>165.606095084345</v>
      </c>
      <c r="D211" s="5">
        <v>135.08853764279</v>
      </c>
      <c r="E211" s="5">
        <v>214.526877974266</v>
      </c>
      <c r="F211" s="5">
        <v>165.606095084345</v>
      </c>
      <c r="G211" s="5">
        <v>165.606095084345</v>
      </c>
      <c r="H211" s="5">
        <v>9.3565511023016</v>
      </c>
      <c r="I211" s="5">
        <v>9.3565511023016</v>
      </c>
      <c r="J211" s="5">
        <v>9.3565511023016</v>
      </c>
      <c r="K211" s="5">
        <v>-3.81984217889409</v>
      </c>
      <c r="L211" s="5">
        <v>-3.81984217889409</v>
      </c>
      <c r="M211" s="5">
        <v>-3.81984217889409</v>
      </c>
      <c r="N211" s="5">
        <v>13.1763932811956</v>
      </c>
      <c r="O211" s="5">
        <v>13.1763932811956</v>
      </c>
      <c r="P211" s="5">
        <v>13.1763932811956</v>
      </c>
      <c r="Q211" s="5">
        <v>0.0</v>
      </c>
      <c r="R211" s="5">
        <v>0.0</v>
      </c>
      <c r="S211" s="5">
        <v>0.0</v>
      </c>
      <c r="T211" s="5">
        <v>174.962646186646</v>
      </c>
    </row>
    <row r="212">
      <c r="A212" s="5">
        <v>210.0</v>
      </c>
      <c r="B212" s="6">
        <v>44134.0</v>
      </c>
      <c r="C212" s="5">
        <v>166.116955569339</v>
      </c>
      <c r="D212" s="5">
        <v>138.192424854586</v>
      </c>
      <c r="E212" s="5">
        <v>216.366028251406</v>
      </c>
      <c r="F212" s="5">
        <v>166.116955569339</v>
      </c>
      <c r="G212" s="5">
        <v>166.116955569339</v>
      </c>
      <c r="H212" s="5">
        <v>9.09851006462049</v>
      </c>
      <c r="I212" s="5">
        <v>9.09851006462049</v>
      </c>
      <c r="J212" s="5">
        <v>9.09851006462049</v>
      </c>
      <c r="K212" s="5">
        <v>-4.30979350807781</v>
      </c>
      <c r="L212" s="5">
        <v>-4.30979350807781</v>
      </c>
      <c r="M212" s="5">
        <v>-4.30979350807781</v>
      </c>
      <c r="N212" s="5">
        <v>13.4083035726983</v>
      </c>
      <c r="O212" s="5">
        <v>13.4083035726983</v>
      </c>
      <c r="P212" s="5">
        <v>13.4083035726983</v>
      </c>
      <c r="Q212" s="5">
        <v>0.0</v>
      </c>
      <c r="R212" s="5">
        <v>0.0</v>
      </c>
      <c r="S212" s="5">
        <v>0.0</v>
      </c>
      <c r="T212" s="5">
        <v>175.21546563396</v>
      </c>
    </row>
    <row r="213">
      <c r="A213" s="5">
        <v>211.0</v>
      </c>
      <c r="B213" s="6">
        <v>44137.0</v>
      </c>
      <c r="C213" s="5">
        <v>167.649537024324</v>
      </c>
      <c r="D213" s="5">
        <v>139.473086878897</v>
      </c>
      <c r="E213" s="5">
        <v>217.610447872842</v>
      </c>
      <c r="F213" s="5">
        <v>167.649537024324</v>
      </c>
      <c r="G213" s="5">
        <v>167.649537024324</v>
      </c>
      <c r="H213" s="5">
        <v>11.3335238730008</v>
      </c>
      <c r="I213" s="5">
        <v>11.3335238730008</v>
      </c>
      <c r="J213" s="5">
        <v>11.3335238730008</v>
      </c>
      <c r="K213" s="5">
        <v>-2.3814169279932</v>
      </c>
      <c r="L213" s="5">
        <v>-2.3814169279932</v>
      </c>
      <c r="M213" s="5">
        <v>-2.3814169279932</v>
      </c>
      <c r="N213" s="5">
        <v>13.714940800994</v>
      </c>
      <c r="O213" s="5">
        <v>13.714940800994</v>
      </c>
      <c r="P213" s="5">
        <v>13.714940800994</v>
      </c>
      <c r="Q213" s="5">
        <v>0.0</v>
      </c>
      <c r="R213" s="5">
        <v>0.0</v>
      </c>
      <c r="S213" s="5">
        <v>0.0</v>
      </c>
      <c r="T213" s="5">
        <v>178.983060897325</v>
      </c>
    </row>
    <row r="214">
      <c r="A214" s="5">
        <v>212.0</v>
      </c>
      <c r="B214" s="6">
        <v>44138.0</v>
      </c>
      <c r="C214" s="5">
        <v>168.160397509319</v>
      </c>
      <c r="D214" s="5">
        <v>143.314998422768</v>
      </c>
      <c r="E214" s="5">
        <v>216.122019030102</v>
      </c>
      <c r="F214" s="5">
        <v>168.160397509319</v>
      </c>
      <c r="G214" s="5">
        <v>168.160397509319</v>
      </c>
      <c r="H214" s="5">
        <v>10.5720113575764</v>
      </c>
      <c r="I214" s="5">
        <v>10.5720113575764</v>
      </c>
      <c r="J214" s="5">
        <v>10.5720113575764</v>
      </c>
      <c r="K214" s="5">
        <v>-3.15186846715373</v>
      </c>
      <c r="L214" s="5">
        <v>-3.15186846715373</v>
      </c>
      <c r="M214" s="5">
        <v>-3.15186846715373</v>
      </c>
      <c r="N214" s="5">
        <v>13.7238798247301</v>
      </c>
      <c r="O214" s="5">
        <v>13.7238798247301</v>
      </c>
      <c r="P214" s="5">
        <v>13.7238798247301</v>
      </c>
      <c r="Q214" s="5">
        <v>0.0</v>
      </c>
      <c r="R214" s="5">
        <v>0.0</v>
      </c>
      <c r="S214" s="5">
        <v>0.0</v>
      </c>
      <c r="T214" s="5">
        <v>178.732408866895</v>
      </c>
    </row>
    <row r="215">
      <c r="A215" s="5">
        <v>213.0</v>
      </c>
      <c r="B215" s="6">
        <v>44139.0</v>
      </c>
      <c r="C215" s="5">
        <v>168.671257994314</v>
      </c>
      <c r="D215" s="5">
        <v>139.253332905535</v>
      </c>
      <c r="E215" s="5">
        <v>217.901814678725</v>
      </c>
      <c r="F215" s="5">
        <v>168.671257994314</v>
      </c>
      <c r="G215" s="5">
        <v>168.671257994314</v>
      </c>
      <c r="H215" s="5">
        <v>10.8126278798939</v>
      </c>
      <c r="I215" s="5">
        <v>10.8126278798939</v>
      </c>
      <c r="J215" s="5">
        <v>10.8126278798939</v>
      </c>
      <c r="K215" s="5">
        <v>-2.89597583530302</v>
      </c>
      <c r="L215" s="5">
        <v>-2.89597583530302</v>
      </c>
      <c r="M215" s="5">
        <v>-2.89597583530302</v>
      </c>
      <c r="N215" s="5">
        <v>13.7086037151969</v>
      </c>
      <c r="O215" s="5">
        <v>13.7086037151969</v>
      </c>
      <c r="P215" s="5">
        <v>13.7086037151969</v>
      </c>
      <c r="Q215" s="5">
        <v>0.0</v>
      </c>
      <c r="R215" s="5">
        <v>0.0</v>
      </c>
      <c r="S215" s="5">
        <v>0.0</v>
      </c>
      <c r="T215" s="5">
        <v>179.483885874208</v>
      </c>
    </row>
    <row r="216">
      <c r="A216" s="5">
        <v>214.0</v>
      </c>
      <c r="B216" s="6">
        <v>44140.0</v>
      </c>
      <c r="C216" s="5">
        <v>169.182118479308</v>
      </c>
      <c r="D216" s="5">
        <v>141.387600021873</v>
      </c>
      <c r="E216" s="5">
        <v>214.912440808055</v>
      </c>
      <c r="F216" s="5">
        <v>169.182118479308</v>
      </c>
      <c r="G216" s="5">
        <v>169.182118479308</v>
      </c>
      <c r="H216" s="5">
        <v>9.86428112869458</v>
      </c>
      <c r="I216" s="5">
        <v>9.86428112869458</v>
      </c>
      <c r="J216" s="5">
        <v>9.86428112869458</v>
      </c>
      <c r="K216" s="5">
        <v>-3.81984217889551</v>
      </c>
      <c r="L216" s="5">
        <v>-3.81984217889551</v>
      </c>
      <c r="M216" s="5">
        <v>-3.81984217889551</v>
      </c>
      <c r="N216" s="5">
        <v>13.68412330759</v>
      </c>
      <c r="O216" s="5">
        <v>13.68412330759</v>
      </c>
      <c r="P216" s="5">
        <v>13.68412330759</v>
      </c>
      <c r="Q216" s="5">
        <v>0.0</v>
      </c>
      <c r="R216" s="5">
        <v>0.0</v>
      </c>
      <c r="S216" s="5">
        <v>0.0</v>
      </c>
      <c r="T216" s="5">
        <v>179.046399608003</v>
      </c>
    </row>
    <row r="217">
      <c r="A217" s="5">
        <v>215.0</v>
      </c>
      <c r="B217" s="6">
        <v>44141.0</v>
      </c>
      <c r="C217" s="5">
        <v>169.692978964303</v>
      </c>
      <c r="D217" s="5">
        <v>143.244448441616</v>
      </c>
      <c r="E217" s="5">
        <v>218.195503432953</v>
      </c>
      <c r="F217" s="5">
        <v>169.692978964303</v>
      </c>
      <c r="G217" s="5">
        <v>169.692978964303</v>
      </c>
      <c r="H217" s="5">
        <v>9.35598625196672</v>
      </c>
      <c r="I217" s="5">
        <v>9.35598625196672</v>
      </c>
      <c r="J217" s="5">
        <v>9.35598625196672</v>
      </c>
      <c r="K217" s="5">
        <v>-4.30979350806452</v>
      </c>
      <c r="L217" s="5">
        <v>-4.30979350806452</v>
      </c>
      <c r="M217" s="5">
        <v>-4.30979350806452</v>
      </c>
      <c r="N217" s="5">
        <v>13.6657797600312</v>
      </c>
      <c r="O217" s="5">
        <v>13.6657797600312</v>
      </c>
      <c r="P217" s="5">
        <v>13.6657797600312</v>
      </c>
      <c r="Q217" s="5">
        <v>0.0</v>
      </c>
      <c r="R217" s="5">
        <v>0.0</v>
      </c>
      <c r="S217" s="5">
        <v>0.0</v>
      </c>
      <c r="T217" s="5">
        <v>179.04896521627</v>
      </c>
    </row>
    <row r="218">
      <c r="A218" s="5">
        <v>216.0</v>
      </c>
      <c r="B218" s="6">
        <v>44144.0</v>
      </c>
      <c r="C218" s="5">
        <v>171.225560419288</v>
      </c>
      <c r="D218" s="5">
        <v>143.935052766497</v>
      </c>
      <c r="E218" s="5">
        <v>218.371935719656</v>
      </c>
      <c r="F218" s="5">
        <v>171.225560419288</v>
      </c>
      <c r="G218" s="5">
        <v>171.225560419288</v>
      </c>
      <c r="H218" s="5">
        <v>11.413540935447</v>
      </c>
      <c r="I218" s="5">
        <v>11.413540935447</v>
      </c>
      <c r="J218" s="5">
        <v>11.413540935447</v>
      </c>
      <c r="K218" s="5">
        <v>-2.38141692800144</v>
      </c>
      <c r="L218" s="5">
        <v>-2.38141692800144</v>
      </c>
      <c r="M218" s="5">
        <v>-2.38141692800144</v>
      </c>
      <c r="N218" s="5">
        <v>13.7949578634484</v>
      </c>
      <c r="O218" s="5">
        <v>13.7949578634484</v>
      </c>
      <c r="P218" s="5">
        <v>13.7949578634484</v>
      </c>
      <c r="Q218" s="5">
        <v>0.0</v>
      </c>
      <c r="R218" s="5">
        <v>0.0</v>
      </c>
      <c r="S218" s="5">
        <v>0.0</v>
      </c>
      <c r="T218" s="5">
        <v>182.639101354735</v>
      </c>
    </row>
    <row r="219">
      <c r="A219" s="5">
        <v>217.0</v>
      </c>
      <c r="B219" s="6">
        <v>44145.0</v>
      </c>
      <c r="C219" s="5">
        <v>171.736420904282</v>
      </c>
      <c r="D219" s="5">
        <v>147.05304890741</v>
      </c>
      <c r="E219" s="5">
        <v>220.379480337996</v>
      </c>
      <c r="F219" s="5">
        <v>171.736420904282</v>
      </c>
      <c r="G219" s="5">
        <v>171.736420904282</v>
      </c>
      <c r="H219" s="5">
        <v>10.7911475475332</v>
      </c>
      <c r="I219" s="5">
        <v>10.7911475475332</v>
      </c>
      <c r="J219" s="5">
        <v>10.7911475475332</v>
      </c>
      <c r="K219" s="5">
        <v>-3.1518684671621</v>
      </c>
      <c r="L219" s="5">
        <v>-3.1518684671621</v>
      </c>
      <c r="M219" s="5">
        <v>-3.1518684671621</v>
      </c>
      <c r="N219" s="5">
        <v>13.9430160146953</v>
      </c>
      <c r="O219" s="5">
        <v>13.9430160146953</v>
      </c>
      <c r="P219" s="5">
        <v>13.9430160146953</v>
      </c>
      <c r="Q219" s="5">
        <v>0.0</v>
      </c>
      <c r="R219" s="5">
        <v>0.0</v>
      </c>
      <c r="S219" s="5">
        <v>0.0</v>
      </c>
      <c r="T219" s="5">
        <v>182.527568451816</v>
      </c>
    </row>
    <row r="220">
      <c r="A220" s="5">
        <v>218.0</v>
      </c>
      <c r="B220" s="6">
        <v>44146.0</v>
      </c>
      <c r="C220" s="5">
        <v>172.247281389277</v>
      </c>
      <c r="D220" s="5">
        <v>146.484035311272</v>
      </c>
      <c r="E220" s="5">
        <v>221.742353744729</v>
      </c>
      <c r="F220" s="5">
        <v>172.247281389277</v>
      </c>
      <c r="G220" s="5">
        <v>172.247281389277</v>
      </c>
      <c r="H220" s="5">
        <v>11.2650243532117</v>
      </c>
      <c r="I220" s="5">
        <v>11.2650243532117</v>
      </c>
      <c r="J220" s="5">
        <v>11.2650243532117</v>
      </c>
      <c r="K220" s="5">
        <v>-2.89597583530398</v>
      </c>
      <c r="L220" s="5">
        <v>-2.89597583530398</v>
      </c>
      <c r="M220" s="5">
        <v>-2.89597583530398</v>
      </c>
      <c r="N220" s="5">
        <v>14.1610001885156</v>
      </c>
      <c r="O220" s="5">
        <v>14.1610001885156</v>
      </c>
      <c r="P220" s="5">
        <v>14.1610001885156</v>
      </c>
      <c r="Q220" s="5">
        <v>0.0</v>
      </c>
      <c r="R220" s="5">
        <v>0.0</v>
      </c>
      <c r="S220" s="5">
        <v>0.0</v>
      </c>
      <c r="T220" s="5">
        <v>183.512305742489</v>
      </c>
    </row>
    <row r="221">
      <c r="A221" s="5">
        <v>219.0</v>
      </c>
      <c r="B221" s="6">
        <v>44147.0</v>
      </c>
      <c r="C221" s="5">
        <v>172.758141874272</v>
      </c>
      <c r="D221" s="5">
        <v>147.588125982553</v>
      </c>
      <c r="E221" s="5">
        <v>222.427417805371</v>
      </c>
      <c r="F221" s="5">
        <v>172.758141874272</v>
      </c>
      <c r="G221" s="5">
        <v>172.758141874272</v>
      </c>
      <c r="H221" s="5">
        <v>10.6360836946057</v>
      </c>
      <c r="I221" s="5">
        <v>10.6360836946057</v>
      </c>
      <c r="J221" s="5">
        <v>10.6360836946057</v>
      </c>
      <c r="K221" s="5">
        <v>-3.81984217889692</v>
      </c>
      <c r="L221" s="5">
        <v>-3.81984217889692</v>
      </c>
      <c r="M221" s="5">
        <v>-3.81984217889692</v>
      </c>
      <c r="N221" s="5">
        <v>14.4559258735026</v>
      </c>
      <c r="O221" s="5">
        <v>14.4559258735026</v>
      </c>
      <c r="P221" s="5">
        <v>14.4559258735026</v>
      </c>
      <c r="Q221" s="5">
        <v>0.0</v>
      </c>
      <c r="R221" s="5">
        <v>0.0</v>
      </c>
      <c r="S221" s="5">
        <v>0.0</v>
      </c>
      <c r="T221" s="5">
        <v>183.394225568878</v>
      </c>
    </row>
    <row r="222">
      <c r="A222" s="5">
        <v>220.0</v>
      </c>
      <c r="B222" s="6">
        <v>44148.0</v>
      </c>
      <c r="C222" s="5">
        <v>173.269002359267</v>
      </c>
      <c r="D222" s="5">
        <v>147.085753470868</v>
      </c>
      <c r="E222" s="5">
        <v>224.542891446917</v>
      </c>
      <c r="F222" s="5">
        <v>173.269002359267</v>
      </c>
      <c r="G222" s="5">
        <v>173.269002359267</v>
      </c>
      <c r="H222" s="5">
        <v>10.5223021159146</v>
      </c>
      <c r="I222" s="5">
        <v>10.5223021159146</v>
      </c>
      <c r="J222" s="5">
        <v>10.5223021159146</v>
      </c>
      <c r="K222" s="5">
        <v>-4.30979350809731</v>
      </c>
      <c r="L222" s="5">
        <v>-4.30979350809731</v>
      </c>
      <c r="M222" s="5">
        <v>-4.30979350809731</v>
      </c>
      <c r="N222" s="5">
        <v>14.832095624012</v>
      </c>
      <c r="O222" s="5">
        <v>14.832095624012</v>
      </c>
      <c r="P222" s="5">
        <v>14.832095624012</v>
      </c>
      <c r="Q222" s="5">
        <v>0.0</v>
      </c>
      <c r="R222" s="5">
        <v>0.0</v>
      </c>
      <c r="S222" s="5">
        <v>0.0</v>
      </c>
      <c r="T222" s="5">
        <v>183.791304475182</v>
      </c>
    </row>
    <row r="223">
      <c r="A223" s="5">
        <v>221.0</v>
      </c>
      <c r="B223" s="6">
        <v>44151.0</v>
      </c>
      <c r="C223" s="5">
        <v>174.801583814251</v>
      </c>
      <c r="D223" s="5">
        <v>152.732240890887</v>
      </c>
      <c r="E223" s="5">
        <v>225.735842308703</v>
      </c>
      <c r="F223" s="5">
        <v>174.801583814251</v>
      </c>
      <c r="G223" s="5">
        <v>174.801583814251</v>
      </c>
      <c r="H223" s="5">
        <v>14.0655605431166</v>
      </c>
      <c r="I223" s="5">
        <v>14.0655605431166</v>
      </c>
      <c r="J223" s="5">
        <v>14.0655605431166</v>
      </c>
      <c r="K223" s="5">
        <v>-2.38141692800083</v>
      </c>
      <c r="L223" s="5">
        <v>-2.38141692800083</v>
      </c>
      <c r="M223" s="5">
        <v>-2.38141692800083</v>
      </c>
      <c r="N223" s="5">
        <v>16.4469774711174</v>
      </c>
      <c r="O223" s="5">
        <v>16.4469774711174</v>
      </c>
      <c r="P223" s="5">
        <v>16.4469774711174</v>
      </c>
      <c r="Q223" s="5">
        <v>0.0</v>
      </c>
      <c r="R223" s="5">
        <v>0.0</v>
      </c>
      <c r="S223" s="5">
        <v>0.0</v>
      </c>
      <c r="T223" s="5">
        <v>188.867144357368</v>
      </c>
    </row>
    <row r="224">
      <c r="A224" s="5">
        <v>222.0</v>
      </c>
      <c r="B224" s="6">
        <v>44152.0</v>
      </c>
      <c r="C224" s="5">
        <v>175.312444299246</v>
      </c>
      <c r="D224" s="5">
        <v>153.970259477554</v>
      </c>
      <c r="E224" s="5">
        <v>228.370396940307</v>
      </c>
      <c r="F224" s="5">
        <v>175.312444299246</v>
      </c>
      <c r="G224" s="5">
        <v>175.312444299246</v>
      </c>
      <c r="H224" s="5">
        <v>13.980163425337</v>
      </c>
      <c r="I224" s="5">
        <v>13.980163425337</v>
      </c>
      <c r="J224" s="5">
        <v>13.980163425337</v>
      </c>
      <c r="K224" s="5">
        <v>-3.15186846715849</v>
      </c>
      <c r="L224" s="5">
        <v>-3.15186846715849</v>
      </c>
      <c r="M224" s="5">
        <v>-3.15186846715849</v>
      </c>
      <c r="N224" s="5">
        <v>17.1320318924955</v>
      </c>
      <c r="O224" s="5">
        <v>17.1320318924955</v>
      </c>
      <c r="P224" s="5">
        <v>17.1320318924955</v>
      </c>
      <c r="Q224" s="5">
        <v>0.0</v>
      </c>
      <c r="R224" s="5">
        <v>0.0</v>
      </c>
      <c r="S224" s="5">
        <v>0.0</v>
      </c>
      <c r="T224" s="5">
        <v>189.292607724583</v>
      </c>
    </row>
    <row r="225">
      <c r="A225" s="5">
        <v>223.0</v>
      </c>
      <c r="B225" s="6">
        <v>44153.0</v>
      </c>
      <c r="C225" s="5">
        <v>175.823304784241</v>
      </c>
      <c r="D225" s="5">
        <v>152.446392027707</v>
      </c>
      <c r="E225" s="5">
        <v>228.046384846689</v>
      </c>
      <c r="F225" s="5">
        <v>175.823304784241</v>
      </c>
      <c r="G225" s="5">
        <v>175.823304784241</v>
      </c>
      <c r="H225" s="5">
        <v>14.9795957680584</v>
      </c>
      <c r="I225" s="5">
        <v>14.9795957680584</v>
      </c>
      <c r="J225" s="5">
        <v>14.9795957680584</v>
      </c>
      <c r="K225" s="5">
        <v>-2.89597583530283</v>
      </c>
      <c r="L225" s="5">
        <v>-2.89597583530283</v>
      </c>
      <c r="M225" s="5">
        <v>-2.89597583530283</v>
      </c>
      <c r="N225" s="5">
        <v>17.8755716033612</v>
      </c>
      <c r="O225" s="5">
        <v>17.8755716033612</v>
      </c>
      <c r="P225" s="5">
        <v>17.8755716033612</v>
      </c>
      <c r="Q225" s="5">
        <v>0.0</v>
      </c>
      <c r="R225" s="5">
        <v>0.0</v>
      </c>
      <c r="S225" s="5">
        <v>0.0</v>
      </c>
      <c r="T225" s="5">
        <v>190.802900552299</v>
      </c>
    </row>
    <row r="226">
      <c r="A226" s="5">
        <v>224.0</v>
      </c>
      <c r="B226" s="6">
        <v>44154.0</v>
      </c>
      <c r="C226" s="5">
        <v>176.334165269236</v>
      </c>
      <c r="D226" s="5">
        <v>154.633346092669</v>
      </c>
      <c r="E226" s="5">
        <v>229.257589499847</v>
      </c>
      <c r="F226" s="5">
        <v>176.334165269236</v>
      </c>
      <c r="G226" s="5">
        <v>176.334165269236</v>
      </c>
      <c r="H226" s="5">
        <v>14.8449158331321</v>
      </c>
      <c r="I226" s="5">
        <v>14.8449158331321</v>
      </c>
      <c r="J226" s="5">
        <v>14.8449158331321</v>
      </c>
      <c r="K226" s="5">
        <v>-3.81984217890185</v>
      </c>
      <c r="L226" s="5">
        <v>-3.81984217890185</v>
      </c>
      <c r="M226" s="5">
        <v>-3.81984217890185</v>
      </c>
      <c r="N226" s="5">
        <v>18.6647580120339</v>
      </c>
      <c r="O226" s="5">
        <v>18.6647580120339</v>
      </c>
      <c r="P226" s="5">
        <v>18.6647580120339</v>
      </c>
      <c r="Q226" s="5">
        <v>0.0</v>
      </c>
      <c r="R226" s="5">
        <v>0.0</v>
      </c>
      <c r="S226" s="5">
        <v>0.0</v>
      </c>
      <c r="T226" s="5">
        <v>191.179081102368</v>
      </c>
    </row>
    <row r="227">
      <c r="A227" s="5">
        <v>225.0</v>
      </c>
      <c r="B227" s="6">
        <v>44155.0</v>
      </c>
      <c r="C227" s="5">
        <v>176.845025754231</v>
      </c>
      <c r="D227" s="5">
        <v>154.171556438868</v>
      </c>
      <c r="E227" s="5">
        <v>233.924854766847</v>
      </c>
      <c r="F227" s="5">
        <v>176.845025754231</v>
      </c>
      <c r="G227" s="5">
        <v>176.845025754231</v>
      </c>
      <c r="H227" s="5">
        <v>15.1747993236365</v>
      </c>
      <c r="I227" s="5">
        <v>15.1747993236365</v>
      </c>
      <c r="J227" s="5">
        <v>15.1747993236365</v>
      </c>
      <c r="K227" s="5">
        <v>-4.30979350808972</v>
      </c>
      <c r="L227" s="5">
        <v>-4.30979350808972</v>
      </c>
      <c r="M227" s="5">
        <v>-4.30979350808972</v>
      </c>
      <c r="N227" s="5">
        <v>19.4845928317262</v>
      </c>
      <c r="O227" s="5">
        <v>19.4845928317262</v>
      </c>
      <c r="P227" s="5">
        <v>19.4845928317262</v>
      </c>
      <c r="Q227" s="5">
        <v>0.0</v>
      </c>
      <c r="R227" s="5">
        <v>0.0</v>
      </c>
      <c r="S227" s="5">
        <v>0.0</v>
      </c>
      <c r="T227" s="5">
        <v>192.019825077867</v>
      </c>
    </row>
    <row r="228">
      <c r="A228" s="5">
        <v>226.0</v>
      </c>
      <c r="B228" s="6">
        <v>44158.0</v>
      </c>
      <c r="C228" s="5">
        <v>178.377607209215</v>
      </c>
      <c r="D228" s="5">
        <v>161.573093022865</v>
      </c>
      <c r="E228" s="5">
        <v>235.605649154098</v>
      </c>
      <c r="F228" s="5">
        <v>178.377607209215</v>
      </c>
      <c r="G228" s="5">
        <v>178.377607209215</v>
      </c>
      <c r="H228" s="5">
        <v>19.5732768387203</v>
      </c>
      <c r="I228" s="5">
        <v>19.5732768387203</v>
      </c>
      <c r="J228" s="5">
        <v>19.5732768387203</v>
      </c>
      <c r="K228" s="5">
        <v>-2.38141692800022</v>
      </c>
      <c r="L228" s="5">
        <v>-2.38141692800022</v>
      </c>
      <c r="M228" s="5">
        <v>-2.38141692800022</v>
      </c>
      <c r="N228" s="5">
        <v>21.9546937667205</v>
      </c>
      <c r="O228" s="5">
        <v>21.9546937667205</v>
      </c>
      <c r="P228" s="5">
        <v>21.9546937667205</v>
      </c>
      <c r="Q228" s="5">
        <v>0.0</v>
      </c>
      <c r="R228" s="5">
        <v>0.0</v>
      </c>
      <c r="S228" s="5">
        <v>0.0</v>
      </c>
      <c r="T228" s="5">
        <v>197.950884047935</v>
      </c>
    </row>
    <row r="229">
      <c r="A229" s="5">
        <v>227.0</v>
      </c>
      <c r="B229" s="6">
        <v>44159.0</v>
      </c>
      <c r="C229" s="5">
        <v>178.88846769421</v>
      </c>
      <c r="D229" s="5">
        <v>161.231084571503</v>
      </c>
      <c r="E229" s="5">
        <v>234.327888212741</v>
      </c>
      <c r="F229" s="5">
        <v>178.88846769421</v>
      </c>
      <c r="G229" s="5">
        <v>178.88846769421</v>
      </c>
      <c r="H229" s="5">
        <v>19.5676982021427</v>
      </c>
      <c r="I229" s="5">
        <v>19.5676982021427</v>
      </c>
      <c r="J229" s="5">
        <v>19.5676982021427</v>
      </c>
      <c r="K229" s="5">
        <v>-3.15186846716119</v>
      </c>
      <c r="L229" s="5">
        <v>-3.15186846716119</v>
      </c>
      <c r="M229" s="5">
        <v>-3.15186846716119</v>
      </c>
      <c r="N229" s="5">
        <v>22.7195666693039</v>
      </c>
      <c r="O229" s="5">
        <v>22.7195666693039</v>
      </c>
      <c r="P229" s="5">
        <v>22.7195666693039</v>
      </c>
      <c r="Q229" s="5">
        <v>0.0</v>
      </c>
      <c r="R229" s="5">
        <v>0.0</v>
      </c>
      <c r="S229" s="5">
        <v>0.0</v>
      </c>
      <c r="T229" s="5">
        <v>198.456165896353</v>
      </c>
    </row>
    <row r="230">
      <c r="A230" s="5">
        <v>228.0</v>
      </c>
      <c r="B230" s="6">
        <v>44160.0</v>
      </c>
      <c r="C230" s="5">
        <v>179.399328179205</v>
      </c>
      <c r="D230" s="5">
        <v>163.390610731085</v>
      </c>
      <c r="E230" s="5">
        <v>237.565228153696</v>
      </c>
      <c r="F230" s="5">
        <v>179.399328179205</v>
      </c>
      <c r="G230" s="5">
        <v>179.399328179205</v>
      </c>
      <c r="H230" s="5">
        <v>20.5279805716678</v>
      </c>
      <c r="I230" s="5">
        <v>20.5279805716678</v>
      </c>
      <c r="J230" s="5">
        <v>20.5279805716678</v>
      </c>
      <c r="K230" s="5">
        <v>-2.89597583530379</v>
      </c>
      <c r="L230" s="5">
        <v>-2.89597583530379</v>
      </c>
      <c r="M230" s="5">
        <v>-2.89597583530379</v>
      </c>
      <c r="N230" s="5">
        <v>23.4239564069716</v>
      </c>
      <c r="O230" s="5">
        <v>23.4239564069716</v>
      </c>
      <c r="P230" s="5">
        <v>23.4239564069716</v>
      </c>
      <c r="Q230" s="5">
        <v>0.0</v>
      </c>
      <c r="R230" s="5">
        <v>0.0</v>
      </c>
      <c r="S230" s="5">
        <v>0.0</v>
      </c>
      <c r="T230" s="5">
        <v>199.927308750872</v>
      </c>
    </row>
    <row r="231">
      <c r="A231" s="5">
        <v>229.0</v>
      </c>
      <c r="B231" s="6">
        <v>44162.0</v>
      </c>
      <c r="C231" s="5">
        <v>180.421049149194</v>
      </c>
      <c r="D231" s="5">
        <v>162.069839492329</v>
      </c>
      <c r="E231" s="5">
        <v>235.293948294626</v>
      </c>
      <c r="F231" s="5">
        <v>180.421049149194</v>
      </c>
      <c r="G231" s="5">
        <v>180.421049149194</v>
      </c>
      <c r="H231" s="5">
        <v>20.2721772557805</v>
      </c>
      <c r="I231" s="5">
        <v>20.2721772557805</v>
      </c>
      <c r="J231" s="5">
        <v>20.2721772557805</v>
      </c>
      <c r="K231" s="5">
        <v>-4.30979350808212</v>
      </c>
      <c r="L231" s="5">
        <v>-4.30979350808212</v>
      </c>
      <c r="M231" s="5">
        <v>-4.30979350808212</v>
      </c>
      <c r="N231" s="5">
        <v>24.5819707638626</v>
      </c>
      <c r="O231" s="5">
        <v>24.5819707638626</v>
      </c>
      <c r="P231" s="5">
        <v>24.5819707638626</v>
      </c>
      <c r="Q231" s="5">
        <v>0.0</v>
      </c>
      <c r="R231" s="5">
        <v>0.0</v>
      </c>
      <c r="S231" s="5">
        <v>0.0</v>
      </c>
      <c r="T231" s="5">
        <v>200.693226404975</v>
      </c>
    </row>
    <row r="232">
      <c r="A232" s="5">
        <v>230.0</v>
      </c>
      <c r="B232" s="6">
        <v>44165.0</v>
      </c>
      <c r="C232" s="5">
        <v>181.953630604179</v>
      </c>
      <c r="D232" s="5">
        <v>162.575342717306</v>
      </c>
      <c r="E232" s="5">
        <v>239.407186754449</v>
      </c>
      <c r="F232" s="5">
        <v>181.953630604179</v>
      </c>
      <c r="G232" s="5">
        <v>181.953630604179</v>
      </c>
      <c r="H232" s="5">
        <v>23.099610496993</v>
      </c>
      <c r="I232" s="5">
        <v>23.099610496993</v>
      </c>
      <c r="J232" s="5">
        <v>23.099610496993</v>
      </c>
      <c r="K232" s="5">
        <v>-2.38141692801731</v>
      </c>
      <c r="L232" s="5">
        <v>-2.38141692801731</v>
      </c>
      <c r="M232" s="5">
        <v>-2.38141692801731</v>
      </c>
      <c r="N232" s="5">
        <v>25.4810274250103</v>
      </c>
      <c r="O232" s="5">
        <v>25.4810274250103</v>
      </c>
      <c r="P232" s="5">
        <v>25.4810274250103</v>
      </c>
      <c r="Q232" s="5">
        <v>0.0</v>
      </c>
      <c r="R232" s="5">
        <v>0.0</v>
      </c>
      <c r="S232" s="5">
        <v>0.0</v>
      </c>
      <c r="T232" s="5">
        <v>205.053241101172</v>
      </c>
    </row>
    <row r="233">
      <c r="A233" s="5">
        <v>231.0</v>
      </c>
      <c r="B233" s="6">
        <v>44166.0</v>
      </c>
      <c r="C233" s="5">
        <v>182.464491089173</v>
      </c>
      <c r="D233" s="5">
        <v>167.909929721115</v>
      </c>
      <c r="E233" s="5">
        <v>240.208710400765</v>
      </c>
      <c r="F233" s="5">
        <v>182.464491089173</v>
      </c>
      <c r="G233" s="5">
        <v>182.464491089173</v>
      </c>
      <c r="H233" s="5">
        <v>22.3671286298808</v>
      </c>
      <c r="I233" s="5">
        <v>22.3671286298808</v>
      </c>
      <c r="J233" s="5">
        <v>22.3671286298808</v>
      </c>
      <c r="K233" s="5">
        <v>-3.15186846715126</v>
      </c>
      <c r="L233" s="5">
        <v>-3.15186846715126</v>
      </c>
      <c r="M233" s="5">
        <v>-3.15186846715126</v>
      </c>
      <c r="N233" s="5">
        <v>25.5189970970321</v>
      </c>
      <c r="O233" s="5">
        <v>25.5189970970321</v>
      </c>
      <c r="P233" s="5">
        <v>25.5189970970321</v>
      </c>
      <c r="Q233" s="5">
        <v>0.0</v>
      </c>
      <c r="R233" s="5">
        <v>0.0</v>
      </c>
      <c r="S233" s="5">
        <v>0.0</v>
      </c>
      <c r="T233" s="5">
        <v>204.831619719054</v>
      </c>
    </row>
    <row r="234">
      <c r="A234" s="5">
        <v>232.0</v>
      </c>
      <c r="B234" s="6">
        <v>44167.0</v>
      </c>
      <c r="C234" s="5">
        <v>182.975351574168</v>
      </c>
      <c r="D234" s="5">
        <v>167.741148752148</v>
      </c>
      <c r="E234" s="5">
        <v>243.070593720246</v>
      </c>
      <c r="F234" s="5">
        <v>182.975351574168</v>
      </c>
      <c r="G234" s="5">
        <v>182.975351574168</v>
      </c>
      <c r="H234" s="5">
        <v>22.5232994254278</v>
      </c>
      <c r="I234" s="5">
        <v>22.5232994254278</v>
      </c>
      <c r="J234" s="5">
        <v>22.5232994254278</v>
      </c>
      <c r="K234" s="5">
        <v>-2.89597583530222</v>
      </c>
      <c r="L234" s="5">
        <v>-2.89597583530222</v>
      </c>
      <c r="M234" s="5">
        <v>-2.89597583530222</v>
      </c>
      <c r="N234" s="5">
        <v>25.41927526073</v>
      </c>
      <c r="O234" s="5">
        <v>25.41927526073</v>
      </c>
      <c r="P234" s="5">
        <v>25.41927526073</v>
      </c>
      <c r="Q234" s="5">
        <v>0.0</v>
      </c>
      <c r="R234" s="5">
        <v>0.0</v>
      </c>
      <c r="S234" s="5">
        <v>0.0</v>
      </c>
      <c r="T234" s="5">
        <v>205.498650999596</v>
      </c>
    </row>
    <row r="235">
      <c r="A235" s="5">
        <v>233.0</v>
      </c>
      <c r="B235" s="6">
        <v>44168.0</v>
      </c>
      <c r="C235" s="5">
        <v>183.486212059163</v>
      </c>
      <c r="D235" s="5">
        <v>167.548634313639</v>
      </c>
      <c r="E235" s="5">
        <v>240.095999961802</v>
      </c>
      <c r="F235" s="5">
        <v>183.486212059163</v>
      </c>
      <c r="G235" s="5">
        <v>183.486212059163</v>
      </c>
      <c r="H235" s="5">
        <v>21.3631227676167</v>
      </c>
      <c r="I235" s="5">
        <v>21.3631227676167</v>
      </c>
      <c r="J235" s="5">
        <v>21.3631227676167</v>
      </c>
      <c r="K235" s="5">
        <v>-3.81984217890643</v>
      </c>
      <c r="L235" s="5">
        <v>-3.81984217890643</v>
      </c>
      <c r="M235" s="5">
        <v>-3.81984217890643</v>
      </c>
      <c r="N235" s="5">
        <v>25.1829649465232</v>
      </c>
      <c r="O235" s="5">
        <v>25.1829649465232</v>
      </c>
      <c r="P235" s="5">
        <v>25.1829649465232</v>
      </c>
      <c r="Q235" s="5">
        <v>0.0</v>
      </c>
      <c r="R235" s="5">
        <v>0.0</v>
      </c>
      <c r="S235" s="5">
        <v>0.0</v>
      </c>
      <c r="T235" s="5">
        <v>204.84933482678</v>
      </c>
    </row>
    <row r="236">
      <c r="A236" s="5">
        <v>234.0</v>
      </c>
      <c r="B236" s="6">
        <v>44169.0</v>
      </c>
      <c r="C236" s="5">
        <v>183.997072544158</v>
      </c>
      <c r="D236" s="5">
        <v>167.471499254281</v>
      </c>
      <c r="E236" s="5">
        <v>243.259376687358</v>
      </c>
      <c r="F236" s="5">
        <v>183.997072544158</v>
      </c>
      <c r="G236" s="5">
        <v>183.997072544158</v>
      </c>
      <c r="H236" s="5">
        <v>20.5049476708595</v>
      </c>
      <c r="I236" s="5">
        <v>20.5049476708595</v>
      </c>
      <c r="J236" s="5">
        <v>20.5049476708595</v>
      </c>
      <c r="K236" s="5">
        <v>-4.30979350810922</v>
      </c>
      <c r="L236" s="5">
        <v>-4.30979350810922</v>
      </c>
      <c r="M236" s="5">
        <v>-4.30979350810922</v>
      </c>
      <c r="N236" s="5">
        <v>24.8147411789688</v>
      </c>
      <c r="O236" s="5">
        <v>24.8147411789688</v>
      </c>
      <c r="P236" s="5">
        <v>24.8147411789688</v>
      </c>
      <c r="Q236" s="5">
        <v>0.0</v>
      </c>
      <c r="R236" s="5">
        <v>0.0</v>
      </c>
      <c r="S236" s="5">
        <v>0.0</v>
      </c>
      <c r="T236" s="5">
        <v>204.502020215017</v>
      </c>
    </row>
    <row r="237">
      <c r="A237" s="5">
        <v>235.0</v>
      </c>
      <c r="B237" s="6">
        <v>44172.0</v>
      </c>
      <c r="C237" s="5">
        <v>185.529653999142</v>
      </c>
      <c r="D237" s="5">
        <v>169.294820727183</v>
      </c>
      <c r="E237" s="5">
        <v>243.105190045678</v>
      </c>
      <c r="F237" s="5">
        <v>185.529653999142</v>
      </c>
      <c r="G237" s="5">
        <v>185.529653999142</v>
      </c>
      <c r="H237" s="5">
        <v>20.6355207492808</v>
      </c>
      <c r="I237" s="5">
        <v>20.6355207492808</v>
      </c>
      <c r="J237" s="5">
        <v>20.6355207492808</v>
      </c>
      <c r="K237" s="5">
        <v>-2.38141692800011</v>
      </c>
      <c r="L237" s="5">
        <v>-2.38141692800011</v>
      </c>
      <c r="M237" s="5">
        <v>-2.38141692800011</v>
      </c>
      <c r="N237" s="5">
        <v>23.0169376772809</v>
      </c>
      <c r="O237" s="5">
        <v>23.0169376772809</v>
      </c>
      <c r="P237" s="5">
        <v>23.0169376772809</v>
      </c>
      <c r="Q237" s="5">
        <v>0.0</v>
      </c>
      <c r="R237" s="5">
        <v>0.0</v>
      </c>
      <c r="S237" s="5">
        <v>0.0</v>
      </c>
      <c r="T237" s="5">
        <v>206.165174748423</v>
      </c>
    </row>
    <row r="238">
      <c r="A238" s="5">
        <v>236.0</v>
      </c>
      <c r="B238" s="6">
        <v>44173.0</v>
      </c>
      <c r="C238" s="5">
        <v>186.040514484137</v>
      </c>
      <c r="D238" s="5">
        <v>169.205884409848</v>
      </c>
      <c r="E238" s="5">
        <v>242.073262810982</v>
      </c>
      <c r="F238" s="5">
        <v>186.040514484137</v>
      </c>
      <c r="G238" s="5">
        <v>186.040514484137</v>
      </c>
      <c r="H238" s="5">
        <v>19.0831568874735</v>
      </c>
      <c r="I238" s="5">
        <v>19.0831568874735</v>
      </c>
      <c r="J238" s="5">
        <v>19.0831568874735</v>
      </c>
      <c r="K238" s="5">
        <v>-3.15186846715396</v>
      </c>
      <c r="L238" s="5">
        <v>-3.15186846715396</v>
      </c>
      <c r="M238" s="5">
        <v>-3.15186846715396</v>
      </c>
      <c r="N238" s="5">
        <v>22.2350253546275</v>
      </c>
      <c r="O238" s="5">
        <v>22.2350253546275</v>
      </c>
      <c r="P238" s="5">
        <v>22.2350253546275</v>
      </c>
      <c r="Q238" s="5">
        <v>0.0</v>
      </c>
      <c r="R238" s="5">
        <v>0.0</v>
      </c>
      <c r="S238" s="5">
        <v>0.0</v>
      </c>
      <c r="T238" s="5">
        <v>205.123671371611</v>
      </c>
    </row>
    <row r="239">
      <c r="A239" s="5">
        <v>237.0</v>
      </c>
      <c r="B239" s="6">
        <v>44174.0</v>
      </c>
      <c r="C239" s="5">
        <v>186.551374969132</v>
      </c>
      <c r="D239" s="5">
        <v>170.192408842396</v>
      </c>
      <c r="E239" s="5">
        <v>243.643347899871</v>
      </c>
      <c r="F239" s="5">
        <v>186.551374969132</v>
      </c>
      <c r="G239" s="5">
        <v>186.551374969132</v>
      </c>
      <c r="H239" s="5">
        <v>18.4966042755675</v>
      </c>
      <c r="I239" s="5">
        <v>18.4966042755675</v>
      </c>
      <c r="J239" s="5">
        <v>18.4966042755675</v>
      </c>
      <c r="K239" s="5">
        <v>-2.89597583530318</v>
      </c>
      <c r="L239" s="5">
        <v>-2.89597583530318</v>
      </c>
      <c r="M239" s="5">
        <v>-2.89597583530318</v>
      </c>
      <c r="N239" s="5">
        <v>21.3925801108707</v>
      </c>
      <c r="O239" s="5">
        <v>21.3925801108707</v>
      </c>
      <c r="P239" s="5">
        <v>21.3925801108707</v>
      </c>
      <c r="Q239" s="5">
        <v>0.0</v>
      </c>
      <c r="R239" s="5">
        <v>0.0</v>
      </c>
      <c r="S239" s="5">
        <v>0.0</v>
      </c>
      <c r="T239" s="5">
        <v>205.0479792447</v>
      </c>
    </row>
    <row r="240">
      <c r="A240" s="5">
        <v>238.0</v>
      </c>
      <c r="B240" s="6">
        <v>44175.0</v>
      </c>
      <c r="C240" s="5">
        <v>187.062235454127</v>
      </c>
      <c r="D240" s="5">
        <v>169.010190749988</v>
      </c>
      <c r="E240" s="5">
        <v>241.364156097625</v>
      </c>
      <c r="F240" s="5">
        <v>187.062235454127</v>
      </c>
      <c r="G240" s="5">
        <v>187.062235454127</v>
      </c>
      <c r="H240" s="5">
        <v>16.691231479234</v>
      </c>
      <c r="I240" s="5">
        <v>16.691231479234</v>
      </c>
      <c r="J240" s="5">
        <v>16.691231479234</v>
      </c>
      <c r="K240" s="5">
        <v>-3.81984217889434</v>
      </c>
      <c r="L240" s="5">
        <v>-3.81984217889434</v>
      </c>
      <c r="M240" s="5">
        <v>-3.81984217889434</v>
      </c>
      <c r="N240" s="5">
        <v>20.5110736581284</v>
      </c>
      <c r="O240" s="5">
        <v>20.5110736581284</v>
      </c>
      <c r="P240" s="5">
        <v>20.5110736581284</v>
      </c>
      <c r="Q240" s="5">
        <v>0.0</v>
      </c>
      <c r="R240" s="5">
        <v>0.0</v>
      </c>
      <c r="S240" s="5">
        <v>0.0</v>
      </c>
      <c r="T240" s="5">
        <v>203.753466933361</v>
      </c>
    </row>
    <row r="241">
      <c r="A241" s="5">
        <v>239.0</v>
      </c>
      <c r="B241" s="6">
        <v>44176.0</v>
      </c>
      <c r="C241" s="5">
        <v>187.573095939122</v>
      </c>
      <c r="D241" s="5">
        <v>166.942125101548</v>
      </c>
      <c r="E241" s="5">
        <v>243.211892550713</v>
      </c>
      <c r="F241" s="5">
        <v>187.573095939122</v>
      </c>
      <c r="G241" s="5">
        <v>187.573095939122</v>
      </c>
      <c r="H241" s="5">
        <v>15.3034249622395</v>
      </c>
      <c r="I241" s="5">
        <v>15.3034249622395</v>
      </c>
      <c r="J241" s="5">
        <v>15.3034249622395</v>
      </c>
      <c r="K241" s="5">
        <v>-4.30979350810163</v>
      </c>
      <c r="L241" s="5">
        <v>-4.30979350810163</v>
      </c>
      <c r="M241" s="5">
        <v>-4.30979350810163</v>
      </c>
      <c r="N241" s="5">
        <v>19.6132184703412</v>
      </c>
      <c r="O241" s="5">
        <v>19.6132184703412</v>
      </c>
      <c r="P241" s="5">
        <v>19.6132184703412</v>
      </c>
      <c r="Q241" s="5">
        <v>0.0</v>
      </c>
      <c r="R241" s="5">
        <v>0.0</v>
      </c>
      <c r="S241" s="5">
        <v>0.0</v>
      </c>
      <c r="T241" s="5">
        <v>202.876520901361</v>
      </c>
    </row>
    <row r="242">
      <c r="A242" s="5">
        <v>240.0</v>
      </c>
      <c r="B242" s="6">
        <v>44179.0</v>
      </c>
      <c r="C242" s="5">
        <v>189.105677394106</v>
      </c>
      <c r="D242" s="5">
        <v>165.555769813512</v>
      </c>
      <c r="E242" s="5">
        <v>241.63435589598</v>
      </c>
      <c r="F242" s="5">
        <v>189.105677394106</v>
      </c>
      <c r="G242" s="5">
        <v>189.105677394106</v>
      </c>
      <c r="H242" s="5">
        <v>14.673055806138</v>
      </c>
      <c r="I242" s="5">
        <v>14.673055806138</v>
      </c>
      <c r="J242" s="5">
        <v>14.673055806138</v>
      </c>
      <c r="K242" s="5">
        <v>-2.3814169279995</v>
      </c>
      <c r="L242" s="5">
        <v>-2.3814169279995</v>
      </c>
      <c r="M242" s="5">
        <v>-2.3814169279995</v>
      </c>
      <c r="N242" s="5">
        <v>17.0544727341375</v>
      </c>
      <c r="O242" s="5">
        <v>17.0544727341375</v>
      </c>
      <c r="P242" s="5">
        <v>17.0544727341375</v>
      </c>
      <c r="Q242" s="5">
        <v>0.0</v>
      </c>
      <c r="R242" s="5">
        <v>0.0</v>
      </c>
      <c r="S242" s="5">
        <v>0.0</v>
      </c>
      <c r="T242" s="5">
        <v>203.778733200244</v>
      </c>
    </row>
    <row r="243">
      <c r="A243" s="5">
        <v>241.0</v>
      </c>
      <c r="B243" s="6">
        <v>44180.0</v>
      </c>
      <c r="C243" s="5">
        <v>189.616537879101</v>
      </c>
      <c r="D243" s="5">
        <v>163.865826114994</v>
      </c>
      <c r="E243" s="5">
        <v>240.756371058589</v>
      </c>
      <c r="F243" s="5">
        <v>189.616537879101</v>
      </c>
      <c r="G243" s="5">
        <v>189.616537879101</v>
      </c>
      <c r="H243" s="5">
        <v>13.1697787411693</v>
      </c>
      <c r="I243" s="5">
        <v>13.1697787411693</v>
      </c>
      <c r="J243" s="5">
        <v>13.1697787411693</v>
      </c>
      <c r="K243" s="5">
        <v>-3.15186846716233</v>
      </c>
      <c r="L243" s="5">
        <v>-3.15186846716233</v>
      </c>
      <c r="M243" s="5">
        <v>-3.15186846716233</v>
      </c>
      <c r="N243" s="5">
        <v>16.3216472083317</v>
      </c>
      <c r="O243" s="5">
        <v>16.3216472083317</v>
      </c>
      <c r="P243" s="5">
        <v>16.3216472083317</v>
      </c>
      <c r="Q243" s="5">
        <v>0.0</v>
      </c>
      <c r="R243" s="5">
        <v>0.0</v>
      </c>
      <c r="S243" s="5">
        <v>0.0</v>
      </c>
      <c r="T243" s="5">
        <v>202.78631662027</v>
      </c>
    </row>
    <row r="244">
      <c r="A244" s="5">
        <v>242.0</v>
      </c>
      <c r="B244" s="6">
        <v>44181.0</v>
      </c>
      <c r="C244" s="5">
        <v>190.127398356386</v>
      </c>
      <c r="D244" s="5">
        <v>164.643545121195</v>
      </c>
      <c r="E244" s="5">
        <v>242.330476385915</v>
      </c>
      <c r="F244" s="5">
        <v>190.127398356386</v>
      </c>
      <c r="G244" s="5">
        <v>190.127398356386</v>
      </c>
      <c r="H244" s="5">
        <v>12.7870484974485</v>
      </c>
      <c r="I244" s="5">
        <v>12.7870484974485</v>
      </c>
      <c r="J244" s="5">
        <v>12.7870484974485</v>
      </c>
      <c r="K244" s="5">
        <v>-2.8959758353016</v>
      </c>
      <c r="L244" s="5">
        <v>-2.8959758353016</v>
      </c>
      <c r="M244" s="5">
        <v>-2.8959758353016</v>
      </c>
      <c r="N244" s="5">
        <v>15.6830243327501</v>
      </c>
      <c r="O244" s="5">
        <v>15.6830243327501</v>
      </c>
      <c r="P244" s="5">
        <v>15.6830243327501</v>
      </c>
      <c r="Q244" s="5">
        <v>0.0</v>
      </c>
      <c r="R244" s="5">
        <v>0.0</v>
      </c>
      <c r="S244" s="5">
        <v>0.0</v>
      </c>
      <c r="T244" s="5">
        <v>202.914446853834</v>
      </c>
    </row>
    <row r="245">
      <c r="A245" s="5">
        <v>243.0</v>
      </c>
      <c r="B245" s="6">
        <v>44182.0</v>
      </c>
      <c r="C245" s="5">
        <v>190.63825883367</v>
      </c>
      <c r="D245" s="5">
        <v>164.629591424787</v>
      </c>
      <c r="E245" s="5">
        <v>238.718911727903</v>
      </c>
      <c r="F245" s="5">
        <v>190.63825883367</v>
      </c>
      <c r="G245" s="5">
        <v>190.63825883367</v>
      </c>
      <c r="H245" s="5">
        <v>11.3359867875513</v>
      </c>
      <c r="I245" s="5">
        <v>11.3359867875513</v>
      </c>
      <c r="J245" s="5">
        <v>11.3359867875513</v>
      </c>
      <c r="K245" s="5">
        <v>-3.81984217889751</v>
      </c>
      <c r="L245" s="5">
        <v>-3.81984217889751</v>
      </c>
      <c r="M245" s="5">
        <v>-3.81984217889751</v>
      </c>
      <c r="N245" s="5">
        <v>15.1558289664488</v>
      </c>
      <c r="O245" s="5">
        <v>15.1558289664488</v>
      </c>
      <c r="P245" s="5">
        <v>15.1558289664488</v>
      </c>
      <c r="Q245" s="5">
        <v>0.0</v>
      </c>
      <c r="R245" s="5">
        <v>0.0</v>
      </c>
      <c r="S245" s="5">
        <v>0.0</v>
      </c>
      <c r="T245" s="5">
        <v>201.974245621222</v>
      </c>
    </row>
    <row r="246">
      <c r="A246" s="5">
        <v>244.0</v>
      </c>
      <c r="B246" s="6">
        <v>44183.0</v>
      </c>
      <c r="C246" s="5">
        <v>191.149119310955</v>
      </c>
      <c r="D246" s="5">
        <v>162.431188629012</v>
      </c>
      <c r="E246" s="5">
        <v>236.834630673355</v>
      </c>
      <c r="F246" s="5">
        <v>191.149119310955</v>
      </c>
      <c r="G246" s="5">
        <v>191.149119310955</v>
      </c>
      <c r="H246" s="5">
        <v>10.444595953421</v>
      </c>
      <c r="I246" s="5">
        <v>10.444595953421</v>
      </c>
      <c r="J246" s="5">
        <v>10.444595953421</v>
      </c>
      <c r="K246" s="5">
        <v>-4.30979350809403</v>
      </c>
      <c r="L246" s="5">
        <v>-4.30979350809403</v>
      </c>
      <c r="M246" s="5">
        <v>-4.30979350809403</v>
      </c>
      <c r="N246" s="5">
        <v>14.754389461515</v>
      </c>
      <c r="O246" s="5">
        <v>14.754389461515</v>
      </c>
      <c r="P246" s="5">
        <v>14.754389461515</v>
      </c>
      <c r="Q246" s="5">
        <v>0.0</v>
      </c>
      <c r="R246" s="5">
        <v>0.0</v>
      </c>
      <c r="S246" s="5">
        <v>0.0</v>
      </c>
      <c r="T246" s="5">
        <v>201.593715264376</v>
      </c>
    </row>
    <row r="247">
      <c r="A247" s="5">
        <v>245.0</v>
      </c>
      <c r="B247" s="6">
        <v>44186.0</v>
      </c>
      <c r="C247" s="5">
        <v>192.681700742809</v>
      </c>
      <c r="D247" s="5">
        <v>166.878855042856</v>
      </c>
      <c r="E247" s="5">
        <v>241.34204001989</v>
      </c>
      <c r="F247" s="5">
        <v>192.681700742809</v>
      </c>
      <c r="G247" s="5">
        <v>192.681700742809</v>
      </c>
      <c r="H247" s="5">
        <v>12.0148887856748</v>
      </c>
      <c r="I247" s="5">
        <v>12.0148887856748</v>
      </c>
      <c r="J247" s="5">
        <v>12.0148887856748</v>
      </c>
      <c r="K247" s="5">
        <v>-2.38141692799889</v>
      </c>
      <c r="L247" s="5">
        <v>-2.38141692799889</v>
      </c>
      <c r="M247" s="5">
        <v>-2.38141692799889</v>
      </c>
      <c r="N247" s="5">
        <v>14.3963057136737</v>
      </c>
      <c r="O247" s="5">
        <v>14.3963057136737</v>
      </c>
      <c r="P247" s="5">
        <v>14.3963057136737</v>
      </c>
      <c r="Q247" s="5">
        <v>0.0</v>
      </c>
      <c r="R247" s="5">
        <v>0.0</v>
      </c>
      <c r="S247" s="5">
        <v>0.0</v>
      </c>
      <c r="T247" s="5">
        <v>204.696589528484</v>
      </c>
    </row>
    <row r="248">
      <c r="A248" s="5">
        <v>246.0</v>
      </c>
      <c r="B248" s="6">
        <v>44187.0</v>
      </c>
      <c r="C248" s="5">
        <v>193.192561220094</v>
      </c>
      <c r="D248" s="5">
        <v>166.34916413934</v>
      </c>
      <c r="E248" s="5">
        <v>242.698093566274</v>
      </c>
      <c r="F248" s="5">
        <v>193.192561220094</v>
      </c>
      <c r="G248" s="5">
        <v>193.192561220094</v>
      </c>
      <c r="H248" s="5">
        <v>11.4186818003877</v>
      </c>
      <c r="I248" s="5">
        <v>11.4186818003877</v>
      </c>
      <c r="J248" s="5">
        <v>11.4186818003877</v>
      </c>
      <c r="K248" s="5">
        <v>-3.15186846715872</v>
      </c>
      <c r="L248" s="5">
        <v>-3.15186846715872</v>
      </c>
      <c r="M248" s="5">
        <v>-3.15186846715872</v>
      </c>
      <c r="N248" s="5">
        <v>14.5705502675464</v>
      </c>
      <c r="O248" s="5">
        <v>14.5705502675464</v>
      </c>
      <c r="P248" s="5">
        <v>14.5705502675464</v>
      </c>
      <c r="Q248" s="5">
        <v>0.0</v>
      </c>
      <c r="R248" s="5">
        <v>0.0</v>
      </c>
      <c r="S248" s="5">
        <v>0.0</v>
      </c>
      <c r="T248" s="5">
        <v>204.611243020482</v>
      </c>
    </row>
    <row r="249">
      <c r="A249" s="5">
        <v>247.0</v>
      </c>
      <c r="B249" s="6">
        <v>44188.0</v>
      </c>
      <c r="C249" s="5">
        <v>193.703421697378</v>
      </c>
      <c r="D249" s="5">
        <v>169.77846017426</v>
      </c>
      <c r="E249" s="5">
        <v>245.136662110008</v>
      </c>
      <c r="F249" s="5">
        <v>193.703421697378</v>
      </c>
      <c r="G249" s="5">
        <v>193.703421697378</v>
      </c>
      <c r="H249" s="5">
        <v>11.9914253521467</v>
      </c>
      <c r="I249" s="5">
        <v>11.9914253521467</v>
      </c>
      <c r="J249" s="5">
        <v>11.9914253521467</v>
      </c>
      <c r="K249" s="5">
        <v>-2.8959758353051</v>
      </c>
      <c r="L249" s="5">
        <v>-2.8959758353051</v>
      </c>
      <c r="M249" s="5">
        <v>-2.8959758353051</v>
      </c>
      <c r="N249" s="5">
        <v>14.8874011874518</v>
      </c>
      <c r="O249" s="5">
        <v>14.8874011874518</v>
      </c>
      <c r="P249" s="5">
        <v>14.8874011874518</v>
      </c>
      <c r="Q249" s="5">
        <v>0.0</v>
      </c>
      <c r="R249" s="5">
        <v>0.0</v>
      </c>
      <c r="S249" s="5">
        <v>0.0</v>
      </c>
      <c r="T249" s="5">
        <v>205.694847049525</v>
      </c>
    </row>
    <row r="250">
      <c r="A250" s="5">
        <v>248.0</v>
      </c>
      <c r="B250" s="6">
        <v>44189.0</v>
      </c>
      <c r="C250" s="5">
        <v>194.214282174663</v>
      </c>
      <c r="D250" s="5">
        <v>168.205648969362</v>
      </c>
      <c r="E250" s="5">
        <v>245.208874463507</v>
      </c>
      <c r="F250" s="5">
        <v>194.214282174663</v>
      </c>
      <c r="G250" s="5">
        <v>194.214282174663</v>
      </c>
      <c r="H250" s="5">
        <v>11.5185621431429</v>
      </c>
      <c r="I250" s="5">
        <v>11.5185621431429</v>
      </c>
      <c r="J250" s="5">
        <v>11.5185621431429</v>
      </c>
      <c r="K250" s="5">
        <v>-3.81984217890068</v>
      </c>
      <c r="L250" s="5">
        <v>-3.81984217890068</v>
      </c>
      <c r="M250" s="5">
        <v>-3.81984217890068</v>
      </c>
      <c r="N250" s="5">
        <v>15.3384043220436</v>
      </c>
      <c r="O250" s="5">
        <v>15.3384043220436</v>
      </c>
      <c r="P250" s="5">
        <v>15.3384043220436</v>
      </c>
      <c r="Q250" s="5">
        <v>0.0</v>
      </c>
      <c r="R250" s="5">
        <v>0.0</v>
      </c>
      <c r="S250" s="5">
        <v>0.0</v>
      </c>
      <c r="T250" s="5">
        <v>205.732844317806</v>
      </c>
    </row>
    <row r="251">
      <c r="A251" s="5">
        <v>249.0</v>
      </c>
      <c r="B251" s="6">
        <v>44193.0</v>
      </c>
      <c r="C251" s="5">
        <v>196.257724083802</v>
      </c>
      <c r="D251" s="5">
        <v>175.37009280006</v>
      </c>
      <c r="E251" s="5">
        <v>250.266988307095</v>
      </c>
      <c r="F251" s="5">
        <v>196.257724083802</v>
      </c>
      <c r="G251" s="5">
        <v>196.257724083802</v>
      </c>
      <c r="H251" s="5">
        <v>15.8100829529806</v>
      </c>
      <c r="I251" s="5">
        <v>15.8100829529806</v>
      </c>
      <c r="J251" s="5">
        <v>15.8100829529806</v>
      </c>
      <c r="K251" s="5">
        <v>-2.38141692800713</v>
      </c>
      <c r="L251" s="5">
        <v>-2.38141692800713</v>
      </c>
      <c r="M251" s="5">
        <v>-2.38141692800713</v>
      </c>
      <c r="N251" s="5">
        <v>18.1914998809878</v>
      </c>
      <c r="O251" s="5">
        <v>18.1914998809878</v>
      </c>
      <c r="P251" s="5">
        <v>18.1914998809878</v>
      </c>
      <c r="Q251" s="5">
        <v>0.0</v>
      </c>
      <c r="R251" s="5">
        <v>0.0</v>
      </c>
      <c r="S251" s="5">
        <v>0.0</v>
      </c>
      <c r="T251" s="5">
        <v>212.067807036783</v>
      </c>
    </row>
    <row r="252">
      <c r="A252" s="5">
        <v>250.0</v>
      </c>
      <c r="B252" s="6">
        <v>44194.0</v>
      </c>
      <c r="C252" s="5">
        <v>196.768584561087</v>
      </c>
      <c r="D252" s="5">
        <v>176.052099917057</v>
      </c>
      <c r="E252" s="5">
        <v>251.455457097519</v>
      </c>
      <c r="F252" s="5">
        <v>196.768584561087</v>
      </c>
      <c r="G252" s="5">
        <v>196.768584561087</v>
      </c>
      <c r="H252" s="5">
        <v>15.9167818478769</v>
      </c>
      <c r="I252" s="5">
        <v>15.9167818478769</v>
      </c>
      <c r="J252" s="5">
        <v>15.9167818478769</v>
      </c>
      <c r="K252" s="5">
        <v>-3.1518684671551</v>
      </c>
      <c r="L252" s="5">
        <v>-3.1518684671551</v>
      </c>
      <c r="M252" s="5">
        <v>-3.1518684671551</v>
      </c>
      <c r="N252" s="5">
        <v>19.068650315032</v>
      </c>
      <c r="O252" s="5">
        <v>19.068650315032</v>
      </c>
      <c r="P252" s="5">
        <v>19.068650315032</v>
      </c>
      <c r="Q252" s="5">
        <v>0.0</v>
      </c>
      <c r="R252" s="5">
        <v>0.0</v>
      </c>
      <c r="S252" s="5">
        <v>0.0</v>
      </c>
      <c r="T252" s="5">
        <v>212.685366408964</v>
      </c>
    </row>
    <row r="253">
      <c r="A253" s="5">
        <v>251.0</v>
      </c>
      <c r="B253" s="6">
        <v>44195.0</v>
      </c>
      <c r="C253" s="5">
        <v>197.279445038371</v>
      </c>
      <c r="D253" s="5">
        <v>175.361711856601</v>
      </c>
      <c r="E253" s="5">
        <v>252.580514967253</v>
      </c>
      <c r="F253" s="5">
        <v>197.279445038371</v>
      </c>
      <c r="G253" s="5">
        <v>197.279445038371</v>
      </c>
      <c r="H253" s="5">
        <v>17.0688073800415</v>
      </c>
      <c r="I253" s="5">
        <v>17.0688073800415</v>
      </c>
      <c r="J253" s="5">
        <v>17.0688073800415</v>
      </c>
      <c r="K253" s="5">
        <v>-2.89597583530352</v>
      </c>
      <c r="L253" s="5">
        <v>-2.89597583530352</v>
      </c>
      <c r="M253" s="5">
        <v>-2.89597583530352</v>
      </c>
      <c r="N253" s="5">
        <v>19.964783215345</v>
      </c>
      <c r="O253" s="5">
        <v>19.964783215345</v>
      </c>
      <c r="P253" s="5">
        <v>19.964783215345</v>
      </c>
      <c r="Q253" s="5">
        <v>0.0</v>
      </c>
      <c r="R253" s="5">
        <v>0.0</v>
      </c>
      <c r="S253" s="5">
        <v>0.0</v>
      </c>
      <c r="T253" s="5">
        <v>214.348252418413</v>
      </c>
    </row>
    <row r="254">
      <c r="A254" s="5">
        <v>252.0</v>
      </c>
      <c r="B254" s="6">
        <v>44196.0</v>
      </c>
      <c r="C254" s="5">
        <v>197.790305515656</v>
      </c>
      <c r="D254" s="5">
        <v>180.28522625731</v>
      </c>
      <c r="E254" s="5">
        <v>252.879511754684</v>
      </c>
      <c r="F254" s="5">
        <v>197.790305515656</v>
      </c>
      <c r="G254" s="5">
        <v>197.790305515656</v>
      </c>
      <c r="H254" s="5">
        <v>17.0348760446249</v>
      </c>
      <c r="I254" s="5">
        <v>17.0348760446249</v>
      </c>
      <c r="J254" s="5">
        <v>17.0348760446249</v>
      </c>
      <c r="K254" s="5">
        <v>-3.81984217888859</v>
      </c>
      <c r="L254" s="5">
        <v>-3.81984217888859</v>
      </c>
      <c r="M254" s="5">
        <v>-3.81984217888859</v>
      </c>
      <c r="N254" s="5">
        <v>20.8547182235135</v>
      </c>
      <c r="O254" s="5">
        <v>20.8547182235135</v>
      </c>
      <c r="P254" s="5">
        <v>20.8547182235135</v>
      </c>
      <c r="Q254" s="5">
        <v>0.0</v>
      </c>
      <c r="R254" s="5">
        <v>0.0</v>
      </c>
      <c r="S254" s="5">
        <v>0.0</v>
      </c>
      <c r="T254" s="5">
        <v>214.825181560281</v>
      </c>
    </row>
    <row r="255">
      <c r="A255" s="5">
        <v>253.0</v>
      </c>
      <c r="B255" s="6">
        <v>44200.0</v>
      </c>
      <c r="C255" s="5">
        <v>199.833747424795</v>
      </c>
      <c r="D255" s="5">
        <v>183.632567204585</v>
      </c>
      <c r="E255" s="5">
        <v>257.472523712464</v>
      </c>
      <c r="F255" s="5">
        <v>199.833747424795</v>
      </c>
      <c r="G255" s="5">
        <v>199.833747424795</v>
      </c>
      <c r="H255" s="5">
        <v>21.4811486517519</v>
      </c>
      <c r="I255" s="5">
        <v>21.4811486517519</v>
      </c>
      <c r="J255" s="5">
        <v>21.4811486517519</v>
      </c>
      <c r="K255" s="5">
        <v>-2.38141692801537</v>
      </c>
      <c r="L255" s="5">
        <v>-2.38141692801537</v>
      </c>
      <c r="M255" s="5">
        <v>-2.38141692801537</v>
      </c>
      <c r="N255" s="5">
        <v>23.8625655797673</v>
      </c>
      <c r="O255" s="5">
        <v>23.8625655797673</v>
      </c>
      <c r="P255" s="5">
        <v>23.8625655797673</v>
      </c>
      <c r="Q255" s="5">
        <v>0.0</v>
      </c>
      <c r="R255" s="5">
        <v>0.0</v>
      </c>
      <c r="S255" s="5">
        <v>0.0</v>
      </c>
      <c r="T255" s="5">
        <v>221.314896076547</v>
      </c>
    </row>
    <row r="256">
      <c r="A256" s="5">
        <v>254.0</v>
      </c>
      <c r="B256" s="6">
        <v>44201.0</v>
      </c>
      <c r="C256" s="5">
        <v>200.34460790208</v>
      </c>
      <c r="D256" s="5">
        <v>185.447993403434</v>
      </c>
      <c r="E256" s="5">
        <v>261.204507506437</v>
      </c>
      <c r="F256" s="5">
        <v>200.34460790208</v>
      </c>
      <c r="G256" s="5">
        <v>200.34460790208</v>
      </c>
      <c r="H256" s="5">
        <v>21.2149011249011</v>
      </c>
      <c r="I256" s="5">
        <v>21.2149011249011</v>
      </c>
      <c r="J256" s="5">
        <v>21.2149011249011</v>
      </c>
      <c r="K256" s="5">
        <v>-3.15186846715781</v>
      </c>
      <c r="L256" s="5">
        <v>-3.15186846715781</v>
      </c>
      <c r="M256" s="5">
        <v>-3.15186846715781</v>
      </c>
      <c r="N256" s="5">
        <v>24.3667695920589</v>
      </c>
      <c r="O256" s="5">
        <v>24.3667695920589</v>
      </c>
      <c r="P256" s="5">
        <v>24.3667695920589</v>
      </c>
      <c r="Q256" s="5">
        <v>0.0</v>
      </c>
      <c r="R256" s="5">
        <v>0.0</v>
      </c>
      <c r="S256" s="5">
        <v>0.0</v>
      </c>
      <c r="T256" s="5">
        <v>221.559509026981</v>
      </c>
    </row>
    <row r="257">
      <c r="A257" s="5">
        <v>255.0</v>
      </c>
      <c r="B257" s="6">
        <v>44202.0</v>
      </c>
      <c r="C257" s="5">
        <v>200.855468379364</v>
      </c>
      <c r="D257" s="5">
        <v>184.004001339906</v>
      </c>
      <c r="E257" s="5">
        <v>259.820311983784</v>
      </c>
      <c r="F257" s="5">
        <v>200.855468379364</v>
      </c>
      <c r="G257" s="5">
        <v>200.855468379364</v>
      </c>
      <c r="H257" s="5">
        <v>21.8404444379285</v>
      </c>
      <c r="I257" s="5">
        <v>21.8404444379285</v>
      </c>
      <c r="J257" s="5">
        <v>21.8404444379285</v>
      </c>
      <c r="K257" s="5">
        <v>-2.89597583530237</v>
      </c>
      <c r="L257" s="5">
        <v>-2.89597583530237</v>
      </c>
      <c r="M257" s="5">
        <v>-2.89597583530237</v>
      </c>
      <c r="N257" s="5">
        <v>24.7364202732309</v>
      </c>
      <c r="O257" s="5">
        <v>24.7364202732309</v>
      </c>
      <c r="P257" s="5">
        <v>24.7364202732309</v>
      </c>
      <c r="Q257" s="5">
        <v>0.0</v>
      </c>
      <c r="R257" s="5">
        <v>0.0</v>
      </c>
      <c r="S257" s="5">
        <v>0.0</v>
      </c>
      <c r="T257" s="5">
        <v>222.695912817293</v>
      </c>
    </row>
    <row r="258">
      <c r="A258" s="5">
        <v>256.0</v>
      </c>
      <c r="B258" s="6">
        <v>44203.0</v>
      </c>
      <c r="C258" s="5">
        <v>201.366328856649</v>
      </c>
      <c r="D258" s="5">
        <v>182.734871337707</v>
      </c>
      <c r="E258" s="5">
        <v>261.766842876429</v>
      </c>
      <c r="F258" s="5">
        <v>201.366328856649</v>
      </c>
      <c r="G258" s="5">
        <v>201.366328856649</v>
      </c>
      <c r="H258" s="5">
        <v>21.1396123204644</v>
      </c>
      <c r="I258" s="5">
        <v>21.1396123204644</v>
      </c>
      <c r="J258" s="5">
        <v>21.1396123204644</v>
      </c>
      <c r="K258" s="5">
        <v>-3.81984217889001</v>
      </c>
      <c r="L258" s="5">
        <v>-3.81984217889001</v>
      </c>
      <c r="M258" s="5">
        <v>-3.81984217889001</v>
      </c>
      <c r="N258" s="5">
        <v>24.9594544993544</v>
      </c>
      <c r="O258" s="5">
        <v>24.9594544993544</v>
      </c>
      <c r="P258" s="5">
        <v>24.9594544993544</v>
      </c>
      <c r="Q258" s="5">
        <v>0.0</v>
      </c>
      <c r="R258" s="5">
        <v>0.0</v>
      </c>
      <c r="S258" s="5">
        <v>0.0</v>
      </c>
      <c r="T258" s="5">
        <v>222.505941177113</v>
      </c>
    </row>
    <row r="259">
      <c r="A259" s="5">
        <v>257.0</v>
      </c>
      <c r="B259" s="6">
        <v>44204.0</v>
      </c>
      <c r="C259" s="5">
        <v>201.877189333934</v>
      </c>
      <c r="D259" s="5">
        <v>185.709944730293</v>
      </c>
      <c r="E259" s="5">
        <v>260.02221848355</v>
      </c>
      <c r="F259" s="5">
        <v>201.877189333934</v>
      </c>
      <c r="G259" s="5">
        <v>201.877189333934</v>
      </c>
      <c r="H259" s="5">
        <v>20.7178675191736</v>
      </c>
      <c r="I259" s="5">
        <v>20.7178675191736</v>
      </c>
      <c r="J259" s="5">
        <v>20.7178675191736</v>
      </c>
      <c r="K259" s="5">
        <v>-4.30979350808263</v>
      </c>
      <c r="L259" s="5">
        <v>-4.30979350808263</v>
      </c>
      <c r="M259" s="5">
        <v>-4.30979350808263</v>
      </c>
      <c r="N259" s="5">
        <v>25.0276610272563</v>
      </c>
      <c r="O259" s="5">
        <v>25.0276610272563</v>
      </c>
      <c r="P259" s="5">
        <v>25.0276610272563</v>
      </c>
      <c r="Q259" s="5">
        <v>0.0</v>
      </c>
      <c r="R259" s="5">
        <v>0.0</v>
      </c>
      <c r="S259" s="5">
        <v>0.0</v>
      </c>
      <c r="T259" s="5">
        <v>222.595056853107</v>
      </c>
    </row>
    <row r="260">
      <c r="A260" s="5">
        <v>258.0</v>
      </c>
      <c r="B260" s="6">
        <v>44207.0</v>
      </c>
      <c r="C260" s="5">
        <v>203.409770765788</v>
      </c>
      <c r="D260" s="5">
        <v>186.789769163329</v>
      </c>
      <c r="E260" s="5">
        <v>264.529123190892</v>
      </c>
      <c r="F260" s="5">
        <v>203.409770765788</v>
      </c>
      <c r="G260" s="5">
        <v>203.409770765788</v>
      </c>
      <c r="H260" s="5">
        <v>21.9017057791717</v>
      </c>
      <c r="I260" s="5">
        <v>21.9017057791717</v>
      </c>
      <c r="J260" s="5">
        <v>21.9017057791717</v>
      </c>
      <c r="K260" s="5">
        <v>-2.38141692798933</v>
      </c>
      <c r="L260" s="5">
        <v>-2.38141692798933</v>
      </c>
      <c r="M260" s="5">
        <v>-2.38141692798933</v>
      </c>
      <c r="N260" s="5">
        <v>24.2831227071611</v>
      </c>
      <c r="O260" s="5">
        <v>24.2831227071611</v>
      </c>
      <c r="P260" s="5">
        <v>24.2831227071611</v>
      </c>
      <c r="Q260" s="5">
        <v>0.0</v>
      </c>
      <c r="R260" s="5">
        <v>0.0</v>
      </c>
      <c r="S260" s="5">
        <v>0.0</v>
      </c>
      <c r="T260" s="5">
        <v>225.31147654496</v>
      </c>
    </row>
    <row r="261">
      <c r="A261" s="5">
        <v>259.0</v>
      </c>
      <c r="B261" s="6">
        <v>44208.0</v>
      </c>
      <c r="C261" s="5">
        <v>203.920631243073</v>
      </c>
      <c r="D261" s="5">
        <v>187.227075611937</v>
      </c>
      <c r="E261" s="5">
        <v>260.616366796878</v>
      </c>
      <c r="F261" s="5">
        <v>203.920631243073</v>
      </c>
      <c r="G261" s="5">
        <v>203.920631243073</v>
      </c>
      <c r="H261" s="5">
        <v>20.5809176240763</v>
      </c>
      <c r="I261" s="5">
        <v>20.5809176240763</v>
      </c>
      <c r="J261" s="5">
        <v>20.5809176240763</v>
      </c>
      <c r="K261" s="5">
        <v>-3.15186846716051</v>
      </c>
      <c r="L261" s="5">
        <v>-3.15186846716051</v>
      </c>
      <c r="M261" s="5">
        <v>-3.15186846716051</v>
      </c>
      <c r="N261" s="5">
        <v>23.7327860912368</v>
      </c>
      <c r="O261" s="5">
        <v>23.7327860912368</v>
      </c>
      <c r="P261" s="5">
        <v>23.7327860912368</v>
      </c>
      <c r="Q261" s="5">
        <v>0.0</v>
      </c>
      <c r="R261" s="5">
        <v>0.0</v>
      </c>
      <c r="S261" s="5">
        <v>0.0</v>
      </c>
      <c r="T261" s="5">
        <v>224.501548867149</v>
      </c>
    </row>
    <row r="262">
      <c r="A262" s="5">
        <v>260.0</v>
      </c>
      <c r="B262" s="6">
        <v>44209.0</v>
      </c>
      <c r="C262" s="5">
        <v>204.431491720357</v>
      </c>
      <c r="D262" s="5">
        <v>182.635153901974</v>
      </c>
      <c r="E262" s="5">
        <v>263.541681243186</v>
      </c>
      <c r="F262" s="5">
        <v>204.431491720357</v>
      </c>
      <c r="G262" s="5">
        <v>204.431491720357</v>
      </c>
      <c r="H262" s="5">
        <v>20.152608741615</v>
      </c>
      <c r="I262" s="5">
        <v>20.152608741615</v>
      </c>
      <c r="J262" s="5">
        <v>20.152608741615</v>
      </c>
      <c r="K262" s="5">
        <v>-2.89597583530333</v>
      </c>
      <c r="L262" s="5">
        <v>-2.89597583530333</v>
      </c>
      <c r="M262" s="5">
        <v>-2.89597583530333</v>
      </c>
      <c r="N262" s="5">
        <v>23.0485845769183</v>
      </c>
      <c r="O262" s="5">
        <v>23.0485845769183</v>
      </c>
      <c r="P262" s="5">
        <v>23.0485845769183</v>
      </c>
      <c r="Q262" s="5">
        <v>0.0</v>
      </c>
      <c r="R262" s="5">
        <v>0.0</v>
      </c>
      <c r="S262" s="5">
        <v>0.0</v>
      </c>
      <c r="T262" s="5">
        <v>224.584100461972</v>
      </c>
    </row>
    <row r="263">
      <c r="A263" s="5">
        <v>261.0</v>
      </c>
      <c r="B263" s="6">
        <v>44210.0</v>
      </c>
      <c r="C263" s="5">
        <v>204.942352197642</v>
      </c>
      <c r="D263" s="5">
        <v>186.269628520338</v>
      </c>
      <c r="E263" s="5">
        <v>263.242491794397</v>
      </c>
      <c r="F263" s="5">
        <v>204.942352197642</v>
      </c>
      <c r="G263" s="5">
        <v>204.942352197642</v>
      </c>
      <c r="H263" s="5">
        <v>18.4265205245803</v>
      </c>
      <c r="I263" s="5">
        <v>18.4265205245803</v>
      </c>
      <c r="J263" s="5">
        <v>18.4265205245803</v>
      </c>
      <c r="K263" s="5">
        <v>-3.81984217889493</v>
      </c>
      <c r="L263" s="5">
        <v>-3.81984217889493</v>
      </c>
      <c r="M263" s="5">
        <v>-3.81984217889493</v>
      </c>
      <c r="N263" s="5">
        <v>22.2463627034752</v>
      </c>
      <c r="O263" s="5">
        <v>22.2463627034752</v>
      </c>
      <c r="P263" s="5">
        <v>22.2463627034752</v>
      </c>
      <c r="Q263" s="5">
        <v>0.0</v>
      </c>
      <c r="R263" s="5">
        <v>0.0</v>
      </c>
      <c r="S263" s="5">
        <v>0.0</v>
      </c>
      <c r="T263" s="5">
        <v>223.368872722222</v>
      </c>
    </row>
    <row r="264">
      <c r="A264" s="5">
        <v>262.0</v>
      </c>
      <c r="B264" s="6">
        <v>44211.0</v>
      </c>
      <c r="C264" s="5">
        <v>205.453212674927</v>
      </c>
      <c r="D264" s="5">
        <v>185.721889688318</v>
      </c>
      <c r="E264" s="5">
        <v>259.172468414955</v>
      </c>
      <c r="F264" s="5">
        <v>205.453212674927</v>
      </c>
      <c r="G264" s="5">
        <v>205.453212674927</v>
      </c>
      <c r="H264" s="5">
        <v>17.0352922349042</v>
      </c>
      <c r="I264" s="5">
        <v>17.0352922349042</v>
      </c>
      <c r="J264" s="5">
        <v>17.0352922349042</v>
      </c>
      <c r="K264" s="5">
        <v>-4.30979350807503</v>
      </c>
      <c r="L264" s="5">
        <v>-4.30979350807503</v>
      </c>
      <c r="M264" s="5">
        <v>-4.30979350807503</v>
      </c>
      <c r="N264" s="5">
        <v>21.3450857429793</v>
      </c>
      <c r="O264" s="5">
        <v>21.3450857429793</v>
      </c>
      <c r="P264" s="5">
        <v>21.3450857429793</v>
      </c>
      <c r="Q264" s="5">
        <v>0.0</v>
      </c>
      <c r="R264" s="5">
        <v>0.0</v>
      </c>
      <c r="S264" s="5">
        <v>0.0</v>
      </c>
      <c r="T264" s="5">
        <v>222.488504909831</v>
      </c>
    </row>
    <row r="265">
      <c r="A265" s="5">
        <v>263.0</v>
      </c>
      <c r="B265" s="6">
        <v>44215.0</v>
      </c>
      <c r="C265" s="5">
        <v>207.496654584066</v>
      </c>
      <c r="D265" s="5">
        <v>186.378743211005</v>
      </c>
      <c r="E265" s="5">
        <v>259.32391682511</v>
      </c>
      <c r="F265" s="5">
        <v>207.496654584066</v>
      </c>
      <c r="G265" s="5">
        <v>207.496654584066</v>
      </c>
      <c r="H265" s="5">
        <v>14.0550495514028</v>
      </c>
      <c r="I265" s="5">
        <v>14.0550495514028</v>
      </c>
      <c r="J265" s="5">
        <v>14.0550495514028</v>
      </c>
      <c r="K265" s="5">
        <v>-3.1518684671569</v>
      </c>
      <c r="L265" s="5">
        <v>-3.1518684671569</v>
      </c>
      <c r="M265" s="5">
        <v>-3.1518684671569</v>
      </c>
      <c r="N265" s="5">
        <v>17.2069180185597</v>
      </c>
      <c r="O265" s="5">
        <v>17.2069180185597</v>
      </c>
      <c r="P265" s="5">
        <v>17.2069180185597</v>
      </c>
      <c r="Q265" s="5">
        <v>0.0</v>
      </c>
      <c r="R265" s="5">
        <v>0.0</v>
      </c>
      <c r="S265" s="5">
        <v>0.0</v>
      </c>
      <c r="T265" s="5">
        <v>221.551704135468</v>
      </c>
    </row>
    <row r="266">
      <c r="A266" s="5">
        <v>264.0</v>
      </c>
      <c r="B266" s="6">
        <v>44216.0</v>
      </c>
      <c r="C266" s="5">
        <v>208.00751506135</v>
      </c>
      <c r="D266" s="5">
        <v>183.165779753427</v>
      </c>
      <c r="E266" s="5">
        <v>257.991674687073</v>
      </c>
      <c r="F266" s="5">
        <v>208.00751506135</v>
      </c>
      <c r="G266" s="5">
        <v>208.00751506135</v>
      </c>
      <c r="H266" s="5">
        <v>13.268035814469</v>
      </c>
      <c r="I266" s="5">
        <v>13.268035814469</v>
      </c>
      <c r="J266" s="5">
        <v>13.268035814469</v>
      </c>
      <c r="K266" s="5">
        <v>-2.89597583530429</v>
      </c>
      <c r="L266" s="5">
        <v>-2.89597583530429</v>
      </c>
      <c r="M266" s="5">
        <v>-2.89597583530429</v>
      </c>
      <c r="N266" s="5">
        <v>16.1640116497733</v>
      </c>
      <c r="O266" s="5">
        <v>16.1640116497733</v>
      </c>
      <c r="P266" s="5">
        <v>16.1640116497733</v>
      </c>
      <c r="Q266" s="5">
        <v>0.0</v>
      </c>
      <c r="R266" s="5">
        <v>0.0</v>
      </c>
      <c r="S266" s="5">
        <v>0.0</v>
      </c>
      <c r="T266" s="5">
        <v>221.275550875819</v>
      </c>
    </row>
    <row r="267">
      <c r="A267" s="5">
        <v>265.0</v>
      </c>
      <c r="B267" s="6">
        <v>44217.0</v>
      </c>
      <c r="C267" s="5">
        <v>208.518375538635</v>
      </c>
      <c r="D267" s="5">
        <v>180.964857113492</v>
      </c>
      <c r="E267" s="5">
        <v>257.6571800062</v>
      </c>
      <c r="F267" s="5">
        <v>208.518375538635</v>
      </c>
      <c r="G267" s="5">
        <v>208.518375538635</v>
      </c>
      <c r="H267" s="5">
        <v>11.3481898602257</v>
      </c>
      <c r="I267" s="5">
        <v>11.3481898602257</v>
      </c>
      <c r="J267" s="5">
        <v>11.3481898602257</v>
      </c>
      <c r="K267" s="5">
        <v>-3.81984217889635</v>
      </c>
      <c r="L267" s="5">
        <v>-3.81984217889635</v>
      </c>
      <c r="M267" s="5">
        <v>-3.81984217889635</v>
      </c>
      <c r="N267" s="5">
        <v>15.168032039122</v>
      </c>
      <c r="O267" s="5">
        <v>15.168032039122</v>
      </c>
      <c r="P267" s="5">
        <v>15.168032039122</v>
      </c>
      <c r="Q267" s="5">
        <v>0.0</v>
      </c>
      <c r="R267" s="5">
        <v>0.0</v>
      </c>
      <c r="S267" s="5">
        <v>0.0</v>
      </c>
      <c r="T267" s="5">
        <v>219.866565398861</v>
      </c>
    </row>
    <row r="268">
      <c r="A268" s="5">
        <v>266.0</v>
      </c>
      <c r="B268" s="6">
        <v>44218.0</v>
      </c>
      <c r="C268" s="5">
        <v>209.02923601592</v>
      </c>
      <c r="D268" s="5">
        <v>181.824849111133</v>
      </c>
      <c r="E268" s="5">
        <v>255.313893067471</v>
      </c>
      <c r="F268" s="5">
        <v>209.02923601592</v>
      </c>
      <c r="G268" s="5">
        <v>209.02923601592</v>
      </c>
      <c r="H268" s="5">
        <v>9.93249723460628</v>
      </c>
      <c r="I268" s="5">
        <v>9.93249723460628</v>
      </c>
      <c r="J268" s="5">
        <v>9.93249723460628</v>
      </c>
      <c r="K268" s="5">
        <v>-4.30979350810213</v>
      </c>
      <c r="L268" s="5">
        <v>-4.30979350810213</v>
      </c>
      <c r="M268" s="5">
        <v>-4.30979350810213</v>
      </c>
      <c r="N268" s="5">
        <v>14.2422907427084</v>
      </c>
      <c r="O268" s="5">
        <v>14.2422907427084</v>
      </c>
      <c r="P268" s="5">
        <v>14.2422907427084</v>
      </c>
      <c r="Q268" s="5">
        <v>0.0</v>
      </c>
      <c r="R268" s="5">
        <v>0.0</v>
      </c>
      <c r="S268" s="5">
        <v>0.0</v>
      </c>
      <c r="T268" s="5">
        <v>218.961733250526</v>
      </c>
    </row>
    <row r="269">
      <c r="A269" s="5">
        <v>267.0</v>
      </c>
      <c r="B269" s="6">
        <v>44221.0</v>
      </c>
      <c r="C269" s="5">
        <v>210.561817447774</v>
      </c>
      <c r="D269" s="5">
        <v>183.831888382542</v>
      </c>
      <c r="E269" s="5">
        <v>256.928535767007</v>
      </c>
      <c r="F269" s="5">
        <v>210.561817447774</v>
      </c>
      <c r="G269" s="5">
        <v>210.561817447774</v>
      </c>
      <c r="H269" s="5">
        <v>9.7027401487207</v>
      </c>
      <c r="I269" s="5">
        <v>9.7027401487207</v>
      </c>
      <c r="J269" s="5">
        <v>9.7027401487207</v>
      </c>
      <c r="K269" s="5">
        <v>-2.3814169280058</v>
      </c>
      <c r="L269" s="5">
        <v>-2.3814169280058</v>
      </c>
      <c r="M269" s="5">
        <v>-2.3814169280058</v>
      </c>
      <c r="N269" s="5">
        <v>12.0841570767265</v>
      </c>
      <c r="O269" s="5">
        <v>12.0841570767265</v>
      </c>
      <c r="P269" s="5">
        <v>12.0841570767265</v>
      </c>
      <c r="Q269" s="5">
        <v>0.0</v>
      </c>
      <c r="R269" s="5">
        <v>0.0</v>
      </c>
      <c r="S269" s="5">
        <v>0.0</v>
      </c>
      <c r="T269" s="5">
        <v>220.264557596494</v>
      </c>
    </row>
    <row r="270">
      <c r="A270" s="5">
        <v>268.0</v>
      </c>
      <c r="B270" s="6">
        <v>44222.0</v>
      </c>
      <c r="C270" s="5">
        <v>211.072677925058</v>
      </c>
      <c r="D270" s="5">
        <v>183.668224839789</v>
      </c>
      <c r="E270" s="5">
        <v>257.26363011722</v>
      </c>
      <c r="F270" s="5">
        <v>211.072677925058</v>
      </c>
      <c r="G270" s="5">
        <v>211.072677925058</v>
      </c>
      <c r="H270" s="5">
        <v>8.46944919080616</v>
      </c>
      <c r="I270" s="5">
        <v>8.46944919080616</v>
      </c>
      <c r="J270" s="5">
        <v>8.46944919080616</v>
      </c>
      <c r="K270" s="5">
        <v>-3.15186846715329</v>
      </c>
      <c r="L270" s="5">
        <v>-3.15186846715329</v>
      </c>
      <c r="M270" s="5">
        <v>-3.15186846715329</v>
      </c>
      <c r="N270" s="5">
        <v>11.6213176579594</v>
      </c>
      <c r="O270" s="5">
        <v>11.6213176579594</v>
      </c>
      <c r="P270" s="5">
        <v>11.6213176579594</v>
      </c>
      <c r="Q270" s="5">
        <v>0.0</v>
      </c>
      <c r="R270" s="5">
        <v>0.0</v>
      </c>
      <c r="S270" s="5">
        <v>0.0</v>
      </c>
      <c r="T270" s="5">
        <v>219.542127115865</v>
      </c>
    </row>
    <row r="271">
      <c r="A271" s="5">
        <v>269.0</v>
      </c>
      <c r="B271" s="6">
        <v>44223.0</v>
      </c>
      <c r="C271" s="5">
        <v>211.583538402343</v>
      </c>
      <c r="D271" s="5">
        <v>182.713835096</v>
      </c>
      <c r="E271" s="5">
        <v>256.429507328037</v>
      </c>
      <c r="F271" s="5">
        <v>211.583538402343</v>
      </c>
      <c r="G271" s="5">
        <v>211.583538402343</v>
      </c>
      <c r="H271" s="5">
        <v>8.40644940794404</v>
      </c>
      <c r="I271" s="5">
        <v>8.40644940794404</v>
      </c>
      <c r="J271" s="5">
        <v>8.40644940794404</v>
      </c>
      <c r="K271" s="5">
        <v>-2.89597583530314</v>
      </c>
      <c r="L271" s="5">
        <v>-2.89597583530314</v>
      </c>
      <c r="M271" s="5">
        <v>-2.89597583530314</v>
      </c>
      <c r="N271" s="5">
        <v>11.3024252432471</v>
      </c>
      <c r="O271" s="5">
        <v>11.3024252432471</v>
      </c>
      <c r="P271" s="5">
        <v>11.3024252432471</v>
      </c>
      <c r="Q271" s="5">
        <v>0.0</v>
      </c>
      <c r="R271" s="5">
        <v>0.0</v>
      </c>
      <c r="S271" s="5">
        <v>0.0</v>
      </c>
      <c r="T271" s="5">
        <v>219.989987810287</v>
      </c>
    </row>
    <row r="272">
      <c r="A272" s="5">
        <v>270.0</v>
      </c>
      <c r="B272" s="6">
        <v>44224.0</v>
      </c>
      <c r="C272" s="5">
        <v>212.094398879628</v>
      </c>
      <c r="D272" s="5">
        <v>183.225811530447</v>
      </c>
      <c r="E272" s="5">
        <v>256.289355954499</v>
      </c>
      <c r="F272" s="5">
        <v>212.094398879628</v>
      </c>
      <c r="G272" s="5">
        <v>212.094398879628</v>
      </c>
      <c r="H272" s="5">
        <v>7.31074651762702</v>
      </c>
      <c r="I272" s="5">
        <v>7.31074651762702</v>
      </c>
      <c r="J272" s="5">
        <v>7.31074651762702</v>
      </c>
      <c r="K272" s="5">
        <v>-3.81984217889952</v>
      </c>
      <c r="L272" s="5">
        <v>-3.81984217889952</v>
      </c>
      <c r="M272" s="5">
        <v>-3.81984217889952</v>
      </c>
      <c r="N272" s="5">
        <v>11.1305886965265</v>
      </c>
      <c r="O272" s="5">
        <v>11.1305886965265</v>
      </c>
      <c r="P272" s="5">
        <v>11.1305886965265</v>
      </c>
      <c r="Q272" s="5">
        <v>0.0</v>
      </c>
      <c r="R272" s="5">
        <v>0.0</v>
      </c>
      <c r="S272" s="5">
        <v>0.0</v>
      </c>
      <c r="T272" s="5">
        <v>219.405145397255</v>
      </c>
    </row>
    <row r="273">
      <c r="A273" s="5">
        <v>271.0</v>
      </c>
      <c r="B273" s="6">
        <v>44225.0</v>
      </c>
      <c r="C273" s="5">
        <v>212.605259356913</v>
      </c>
      <c r="D273" s="5">
        <v>180.879307330763</v>
      </c>
      <c r="E273" s="5">
        <v>253.445122842551</v>
      </c>
      <c r="F273" s="5">
        <v>212.605259356913</v>
      </c>
      <c r="G273" s="5">
        <v>212.605259356913</v>
      </c>
      <c r="H273" s="5">
        <v>6.79469887631481</v>
      </c>
      <c r="I273" s="5">
        <v>6.79469887631481</v>
      </c>
      <c r="J273" s="5">
        <v>6.79469887631481</v>
      </c>
      <c r="K273" s="5">
        <v>-4.30979350810023</v>
      </c>
      <c r="L273" s="5">
        <v>-4.30979350810023</v>
      </c>
      <c r="M273" s="5">
        <v>-4.30979350810023</v>
      </c>
      <c r="N273" s="5">
        <v>11.104492384415</v>
      </c>
      <c r="O273" s="5">
        <v>11.104492384415</v>
      </c>
      <c r="P273" s="5">
        <v>11.104492384415</v>
      </c>
      <c r="Q273" s="5">
        <v>0.0</v>
      </c>
      <c r="R273" s="5">
        <v>0.0</v>
      </c>
      <c r="S273" s="5">
        <v>0.0</v>
      </c>
      <c r="T273" s="5">
        <v>219.399958233227</v>
      </c>
    </row>
    <row r="274">
      <c r="A274" s="5">
        <v>272.0</v>
      </c>
      <c r="B274" s="6">
        <v>44228.0</v>
      </c>
      <c r="C274" s="5">
        <v>214.137840788767</v>
      </c>
      <c r="D274" s="5">
        <v>184.910443523254</v>
      </c>
      <c r="E274" s="5">
        <v>258.693665841977</v>
      </c>
      <c r="F274" s="5">
        <v>214.137840788767</v>
      </c>
      <c r="G274" s="5">
        <v>214.137840788767</v>
      </c>
      <c r="H274" s="5">
        <v>9.44047360461902</v>
      </c>
      <c r="I274" s="5">
        <v>9.44047360461902</v>
      </c>
      <c r="J274" s="5">
        <v>9.44047360461902</v>
      </c>
      <c r="K274" s="5">
        <v>-2.3814169280052</v>
      </c>
      <c r="L274" s="5">
        <v>-2.3814169280052</v>
      </c>
      <c r="M274" s="5">
        <v>-2.3814169280052</v>
      </c>
      <c r="N274" s="5">
        <v>11.8218905326242</v>
      </c>
      <c r="O274" s="5">
        <v>11.8218905326242</v>
      </c>
      <c r="P274" s="5">
        <v>11.8218905326242</v>
      </c>
      <c r="Q274" s="5">
        <v>0.0</v>
      </c>
      <c r="R274" s="5">
        <v>0.0</v>
      </c>
      <c r="S274" s="5">
        <v>0.0</v>
      </c>
      <c r="T274" s="5">
        <v>223.578314393386</v>
      </c>
    </row>
    <row r="275">
      <c r="A275" s="5">
        <v>273.0</v>
      </c>
      <c r="B275" s="6">
        <v>44229.0</v>
      </c>
      <c r="C275" s="5">
        <v>214.648701266051</v>
      </c>
      <c r="D275" s="5">
        <v>188.358371555033</v>
      </c>
      <c r="E275" s="5">
        <v>262.06205510363</v>
      </c>
      <c r="F275" s="5">
        <v>214.648701266051</v>
      </c>
      <c r="G275" s="5">
        <v>214.648701266051</v>
      </c>
      <c r="H275" s="5">
        <v>9.12762682395584</v>
      </c>
      <c r="I275" s="5">
        <v>9.12762682395584</v>
      </c>
      <c r="J275" s="5">
        <v>9.12762682395584</v>
      </c>
      <c r="K275" s="5">
        <v>-3.15186846716165</v>
      </c>
      <c r="L275" s="5">
        <v>-3.15186846716165</v>
      </c>
      <c r="M275" s="5">
        <v>-3.15186846716165</v>
      </c>
      <c r="N275" s="5">
        <v>12.2794952911174</v>
      </c>
      <c r="O275" s="5">
        <v>12.2794952911174</v>
      </c>
      <c r="P275" s="5">
        <v>12.2794952911174</v>
      </c>
      <c r="Q275" s="5">
        <v>0.0</v>
      </c>
      <c r="R275" s="5">
        <v>0.0</v>
      </c>
      <c r="S275" s="5">
        <v>0.0</v>
      </c>
      <c r="T275" s="5">
        <v>223.776328090007</v>
      </c>
    </row>
    <row r="276">
      <c r="A276" s="5">
        <v>274.0</v>
      </c>
      <c r="B276" s="6">
        <v>44230.0</v>
      </c>
      <c r="C276" s="5">
        <v>215.159561743336</v>
      </c>
      <c r="D276" s="5">
        <v>186.311550412815</v>
      </c>
      <c r="E276" s="5">
        <v>260.45054117908</v>
      </c>
      <c r="F276" s="5">
        <v>215.159561743336</v>
      </c>
      <c r="G276" s="5">
        <v>215.159561743336</v>
      </c>
      <c r="H276" s="5">
        <v>9.91793016959756</v>
      </c>
      <c r="I276" s="5">
        <v>9.91793016959756</v>
      </c>
      <c r="J276" s="5">
        <v>9.91793016959756</v>
      </c>
      <c r="K276" s="5">
        <v>-2.8959758353041</v>
      </c>
      <c r="L276" s="5">
        <v>-2.8959758353041</v>
      </c>
      <c r="M276" s="5">
        <v>-2.8959758353041</v>
      </c>
      <c r="N276" s="5">
        <v>12.8139060049016</v>
      </c>
      <c r="O276" s="5">
        <v>12.8139060049016</v>
      </c>
      <c r="P276" s="5">
        <v>12.8139060049016</v>
      </c>
      <c r="Q276" s="5">
        <v>0.0</v>
      </c>
      <c r="R276" s="5">
        <v>0.0</v>
      </c>
      <c r="S276" s="5">
        <v>0.0</v>
      </c>
      <c r="T276" s="5">
        <v>225.077491912934</v>
      </c>
    </row>
    <row r="277">
      <c r="A277" s="5">
        <v>275.0</v>
      </c>
      <c r="B277" s="6">
        <v>44231.0</v>
      </c>
      <c r="C277" s="5">
        <v>215.670422220621</v>
      </c>
      <c r="D277" s="5">
        <v>186.500195588601</v>
      </c>
      <c r="E277" s="5">
        <v>262.982675963224</v>
      </c>
      <c r="F277" s="5">
        <v>215.670422220621</v>
      </c>
      <c r="G277" s="5">
        <v>215.670422220621</v>
      </c>
      <c r="H277" s="5">
        <v>9.58139258474721</v>
      </c>
      <c r="I277" s="5">
        <v>9.58139258474721</v>
      </c>
      <c r="J277" s="5">
        <v>9.58139258474721</v>
      </c>
      <c r="K277" s="5">
        <v>-3.81984217890094</v>
      </c>
      <c r="L277" s="5">
        <v>-3.81984217890094</v>
      </c>
      <c r="M277" s="5">
        <v>-3.81984217890094</v>
      </c>
      <c r="N277" s="5">
        <v>13.4012347636481</v>
      </c>
      <c r="O277" s="5">
        <v>13.4012347636481</v>
      </c>
      <c r="P277" s="5">
        <v>13.4012347636481</v>
      </c>
      <c r="Q277" s="5">
        <v>0.0</v>
      </c>
      <c r="R277" s="5">
        <v>0.0</v>
      </c>
      <c r="S277" s="5">
        <v>0.0</v>
      </c>
      <c r="T277" s="5">
        <v>225.251814805368</v>
      </c>
    </row>
    <row r="278">
      <c r="A278" s="5">
        <v>276.0</v>
      </c>
      <c r="B278" s="6">
        <v>44232.0</v>
      </c>
      <c r="C278" s="5">
        <v>216.181282697905</v>
      </c>
      <c r="D278" s="5">
        <v>190.371257835089</v>
      </c>
      <c r="E278" s="5">
        <v>262.194721622587</v>
      </c>
      <c r="F278" s="5">
        <v>216.181282697905</v>
      </c>
      <c r="G278" s="5">
        <v>216.181282697905</v>
      </c>
      <c r="H278" s="5">
        <v>9.70567151754944</v>
      </c>
      <c r="I278" s="5">
        <v>9.70567151754944</v>
      </c>
      <c r="J278" s="5">
        <v>9.70567151754944</v>
      </c>
      <c r="K278" s="5">
        <v>-4.30979350808694</v>
      </c>
      <c r="L278" s="5">
        <v>-4.30979350808694</v>
      </c>
      <c r="M278" s="5">
        <v>-4.30979350808694</v>
      </c>
      <c r="N278" s="5">
        <v>14.0154650256363</v>
      </c>
      <c r="O278" s="5">
        <v>14.0154650256363</v>
      </c>
      <c r="P278" s="5">
        <v>14.0154650256363</v>
      </c>
      <c r="Q278" s="5">
        <v>0.0</v>
      </c>
      <c r="R278" s="5">
        <v>0.0</v>
      </c>
      <c r="S278" s="5">
        <v>0.0</v>
      </c>
      <c r="T278" s="5">
        <v>225.886954215455</v>
      </c>
    </row>
    <row r="279">
      <c r="A279" s="5">
        <v>277.0</v>
      </c>
      <c r="B279" s="6">
        <v>44235.0</v>
      </c>
      <c r="C279" s="5">
        <v>217.032501062724</v>
      </c>
      <c r="D279" s="5">
        <v>193.92329006699</v>
      </c>
      <c r="E279" s="5">
        <v>265.8535998095</v>
      </c>
      <c r="F279" s="5">
        <v>217.032501062724</v>
      </c>
      <c r="G279" s="5">
        <v>217.032501062724</v>
      </c>
      <c r="H279" s="5">
        <v>13.3605070590807</v>
      </c>
      <c r="I279" s="5">
        <v>13.3605070590807</v>
      </c>
      <c r="J279" s="5">
        <v>13.3605070590807</v>
      </c>
      <c r="K279" s="5">
        <v>-2.38141692801343</v>
      </c>
      <c r="L279" s="5">
        <v>-2.38141692801343</v>
      </c>
      <c r="M279" s="5">
        <v>-2.38141692801343</v>
      </c>
      <c r="N279" s="5">
        <v>15.7419239870942</v>
      </c>
      <c r="O279" s="5">
        <v>15.7419239870942</v>
      </c>
      <c r="P279" s="5">
        <v>15.7419239870942</v>
      </c>
      <c r="Q279" s="5">
        <v>0.0</v>
      </c>
      <c r="R279" s="5">
        <v>0.0</v>
      </c>
      <c r="S279" s="5">
        <v>0.0</v>
      </c>
      <c r="T279" s="5">
        <v>230.393008121805</v>
      </c>
    </row>
    <row r="280">
      <c r="A280" s="5">
        <v>278.0</v>
      </c>
      <c r="B280" s="6">
        <v>44236.0</v>
      </c>
      <c r="C280" s="5">
        <v>217.316240517664</v>
      </c>
      <c r="D280" s="5">
        <v>193.167844448877</v>
      </c>
      <c r="E280" s="5">
        <v>267.629054647355</v>
      </c>
      <c r="F280" s="5">
        <v>217.316240517664</v>
      </c>
      <c r="G280" s="5">
        <v>217.316240517664</v>
      </c>
      <c r="H280" s="5">
        <v>13.0335343794693</v>
      </c>
      <c r="I280" s="5">
        <v>13.0335343794693</v>
      </c>
      <c r="J280" s="5">
        <v>13.0335343794693</v>
      </c>
      <c r="K280" s="5">
        <v>-3.15186846716435</v>
      </c>
      <c r="L280" s="5">
        <v>-3.15186846716435</v>
      </c>
      <c r="M280" s="5">
        <v>-3.15186846716435</v>
      </c>
      <c r="N280" s="5">
        <v>16.1854028466336</v>
      </c>
      <c r="O280" s="5">
        <v>16.1854028466336</v>
      </c>
      <c r="P280" s="5">
        <v>16.1854028466336</v>
      </c>
      <c r="Q280" s="5">
        <v>0.0</v>
      </c>
      <c r="R280" s="5">
        <v>0.0</v>
      </c>
      <c r="S280" s="5">
        <v>0.0</v>
      </c>
      <c r="T280" s="5">
        <v>230.349774897133</v>
      </c>
    </row>
    <row r="281">
      <c r="A281" s="5">
        <v>279.0</v>
      </c>
      <c r="B281" s="6">
        <v>44237.0</v>
      </c>
      <c r="C281" s="5">
        <v>217.599979972604</v>
      </c>
      <c r="D281" s="5">
        <v>195.308740957748</v>
      </c>
      <c r="E281" s="5">
        <v>265.996100629708</v>
      </c>
      <c r="F281" s="5">
        <v>217.599979972604</v>
      </c>
      <c r="G281" s="5">
        <v>217.599979972604</v>
      </c>
      <c r="H281" s="5">
        <v>13.6224951048444</v>
      </c>
      <c r="I281" s="5">
        <v>13.6224951048444</v>
      </c>
      <c r="J281" s="5">
        <v>13.6224951048444</v>
      </c>
      <c r="K281" s="5">
        <v>-2.89597583530253</v>
      </c>
      <c r="L281" s="5">
        <v>-2.89597583530253</v>
      </c>
      <c r="M281" s="5">
        <v>-2.89597583530253</v>
      </c>
      <c r="N281" s="5">
        <v>16.5184709401469</v>
      </c>
      <c r="O281" s="5">
        <v>16.5184709401469</v>
      </c>
      <c r="P281" s="5">
        <v>16.5184709401469</v>
      </c>
      <c r="Q281" s="5">
        <v>0.0</v>
      </c>
      <c r="R281" s="5">
        <v>0.0</v>
      </c>
      <c r="S281" s="5">
        <v>0.0</v>
      </c>
      <c r="T281" s="5">
        <v>231.222475077448</v>
      </c>
    </row>
    <row r="282">
      <c r="A282" s="5">
        <v>280.0</v>
      </c>
      <c r="B282" s="6">
        <v>44238.0</v>
      </c>
      <c r="C282" s="5">
        <v>217.883719427543</v>
      </c>
      <c r="D282" s="5">
        <v>193.629177587201</v>
      </c>
      <c r="E282" s="5">
        <v>268.180313520189</v>
      </c>
      <c r="F282" s="5">
        <v>217.883719427543</v>
      </c>
      <c r="G282" s="5">
        <v>217.883719427543</v>
      </c>
      <c r="H282" s="5">
        <v>12.8974732427019</v>
      </c>
      <c r="I282" s="5">
        <v>12.8974732427019</v>
      </c>
      <c r="J282" s="5">
        <v>12.8974732427019</v>
      </c>
      <c r="K282" s="5">
        <v>-3.81984217890411</v>
      </c>
      <c r="L282" s="5">
        <v>-3.81984217890411</v>
      </c>
      <c r="M282" s="5">
        <v>-3.81984217890411</v>
      </c>
      <c r="N282" s="5">
        <v>16.717315421606</v>
      </c>
      <c r="O282" s="5">
        <v>16.717315421606</v>
      </c>
      <c r="P282" s="5">
        <v>16.717315421606</v>
      </c>
      <c r="Q282" s="5">
        <v>0.0</v>
      </c>
      <c r="R282" s="5">
        <v>0.0</v>
      </c>
      <c r="S282" s="5">
        <v>0.0</v>
      </c>
      <c r="T282" s="5">
        <v>230.781192670245</v>
      </c>
    </row>
    <row r="283">
      <c r="A283" s="5">
        <v>281.0</v>
      </c>
      <c r="B283" s="6">
        <v>44239.0</v>
      </c>
      <c r="C283" s="5">
        <v>218.167458882483</v>
      </c>
      <c r="D283" s="5">
        <v>194.252262072082</v>
      </c>
      <c r="E283" s="5">
        <v>269.921878823062</v>
      </c>
      <c r="F283" s="5">
        <v>218.167458882483</v>
      </c>
      <c r="G283" s="5">
        <v>218.167458882483</v>
      </c>
      <c r="H283" s="5">
        <v>12.4511342798045</v>
      </c>
      <c r="I283" s="5">
        <v>12.4511342798045</v>
      </c>
      <c r="J283" s="5">
        <v>12.4511342798045</v>
      </c>
      <c r="K283" s="5">
        <v>-4.30979350808504</v>
      </c>
      <c r="L283" s="5">
        <v>-4.30979350808504</v>
      </c>
      <c r="M283" s="5">
        <v>-4.30979350808504</v>
      </c>
      <c r="N283" s="5">
        <v>16.7609277878895</v>
      </c>
      <c r="O283" s="5">
        <v>16.7609277878895</v>
      </c>
      <c r="P283" s="5">
        <v>16.7609277878895</v>
      </c>
      <c r="Q283" s="5">
        <v>0.0</v>
      </c>
      <c r="R283" s="5">
        <v>0.0</v>
      </c>
      <c r="S283" s="5">
        <v>0.0</v>
      </c>
      <c r="T283" s="5">
        <v>230.618593162288</v>
      </c>
    </row>
    <row r="284">
      <c r="A284" s="5">
        <v>282.0</v>
      </c>
      <c r="B284" s="6">
        <v>44243.0</v>
      </c>
      <c r="C284" s="5">
        <v>219.302416702242</v>
      </c>
      <c r="D284" s="5">
        <v>193.257646797741</v>
      </c>
      <c r="E284" s="5">
        <v>270.993227962525</v>
      </c>
      <c r="F284" s="5">
        <v>219.302416702242</v>
      </c>
      <c r="G284" s="5">
        <v>219.302416702242</v>
      </c>
      <c r="H284" s="5">
        <v>11.9384316285338</v>
      </c>
      <c r="I284" s="5">
        <v>11.9384316285338</v>
      </c>
      <c r="J284" s="5">
        <v>11.9384316285338</v>
      </c>
      <c r="K284" s="5">
        <v>-3.15186846715443</v>
      </c>
      <c r="L284" s="5">
        <v>-3.15186846715443</v>
      </c>
      <c r="M284" s="5">
        <v>-3.15186846715443</v>
      </c>
      <c r="N284" s="5">
        <v>15.0903000956882</v>
      </c>
      <c r="O284" s="5">
        <v>15.0903000956882</v>
      </c>
      <c r="P284" s="5">
        <v>15.0903000956882</v>
      </c>
      <c r="Q284" s="5">
        <v>0.0</v>
      </c>
      <c r="R284" s="5">
        <v>0.0</v>
      </c>
      <c r="S284" s="5">
        <v>0.0</v>
      </c>
      <c r="T284" s="5">
        <v>231.240848330775</v>
      </c>
    </row>
    <row r="285">
      <c r="A285" s="5">
        <v>283.0</v>
      </c>
      <c r="B285" s="6">
        <v>44244.0</v>
      </c>
      <c r="C285" s="5">
        <v>219.586156157181</v>
      </c>
      <c r="D285" s="5">
        <v>192.866573834693</v>
      </c>
      <c r="E285" s="5">
        <v>270.634690094004</v>
      </c>
      <c r="F285" s="5">
        <v>219.586156157181</v>
      </c>
      <c r="G285" s="5">
        <v>219.586156157181</v>
      </c>
      <c r="H285" s="5">
        <v>11.2793748631928</v>
      </c>
      <c r="I285" s="5">
        <v>11.2793748631928</v>
      </c>
      <c r="J285" s="5">
        <v>11.2793748631928</v>
      </c>
      <c r="K285" s="5">
        <v>-2.89597583530602</v>
      </c>
      <c r="L285" s="5">
        <v>-2.89597583530602</v>
      </c>
      <c r="M285" s="5">
        <v>-2.89597583530602</v>
      </c>
      <c r="N285" s="5">
        <v>14.1753506984988</v>
      </c>
      <c r="O285" s="5">
        <v>14.1753506984988</v>
      </c>
      <c r="P285" s="5">
        <v>14.1753506984988</v>
      </c>
      <c r="Q285" s="5">
        <v>0.0</v>
      </c>
      <c r="R285" s="5">
        <v>0.0</v>
      </c>
      <c r="S285" s="5">
        <v>0.0</v>
      </c>
      <c r="T285" s="5">
        <v>230.865531020374</v>
      </c>
    </row>
    <row r="286">
      <c r="A286" s="5">
        <v>284.0</v>
      </c>
      <c r="B286" s="6">
        <v>44245.0</v>
      </c>
      <c r="C286" s="5">
        <v>219.869895612121</v>
      </c>
      <c r="D286" s="5">
        <v>190.29680932984</v>
      </c>
      <c r="E286" s="5">
        <v>268.394970301251</v>
      </c>
      <c r="F286" s="5">
        <v>219.869895612121</v>
      </c>
      <c r="G286" s="5">
        <v>219.869895612121</v>
      </c>
      <c r="H286" s="5">
        <v>9.24331005309511</v>
      </c>
      <c r="I286" s="5">
        <v>9.24331005309511</v>
      </c>
      <c r="J286" s="5">
        <v>9.24331005309511</v>
      </c>
      <c r="K286" s="5">
        <v>-3.81984217889202</v>
      </c>
      <c r="L286" s="5">
        <v>-3.81984217889202</v>
      </c>
      <c r="M286" s="5">
        <v>-3.81984217889202</v>
      </c>
      <c r="N286" s="5">
        <v>13.0631522319871</v>
      </c>
      <c r="O286" s="5">
        <v>13.0631522319871</v>
      </c>
      <c r="P286" s="5">
        <v>13.0631522319871</v>
      </c>
      <c r="Q286" s="5">
        <v>0.0</v>
      </c>
      <c r="R286" s="5">
        <v>0.0</v>
      </c>
      <c r="S286" s="5">
        <v>0.0</v>
      </c>
      <c r="T286" s="5">
        <v>229.113205665216</v>
      </c>
    </row>
    <row r="287">
      <c r="A287" s="5">
        <v>285.0</v>
      </c>
      <c r="B287" s="6">
        <v>44246.0</v>
      </c>
      <c r="C287" s="5">
        <v>220.153635067061</v>
      </c>
      <c r="D287" s="5">
        <v>189.855467038599</v>
      </c>
      <c r="E287" s="5">
        <v>266.230351796969</v>
      </c>
      <c r="F287" s="5">
        <v>220.153635067061</v>
      </c>
      <c r="G287" s="5">
        <v>220.153635067061</v>
      </c>
      <c r="H287" s="5">
        <v>7.45290008934558</v>
      </c>
      <c r="I287" s="5">
        <v>7.45290008934558</v>
      </c>
      <c r="J287" s="5">
        <v>7.45290008934558</v>
      </c>
      <c r="K287" s="5">
        <v>-4.30979350807744</v>
      </c>
      <c r="L287" s="5">
        <v>-4.30979350807744</v>
      </c>
      <c r="M287" s="5">
        <v>-4.30979350807744</v>
      </c>
      <c r="N287" s="5">
        <v>11.762693597423</v>
      </c>
      <c r="O287" s="5">
        <v>11.762693597423</v>
      </c>
      <c r="P287" s="5">
        <v>11.762693597423</v>
      </c>
      <c r="Q287" s="5">
        <v>0.0</v>
      </c>
      <c r="R287" s="5">
        <v>0.0</v>
      </c>
      <c r="S287" s="5">
        <v>0.0</v>
      </c>
      <c r="T287" s="5">
        <v>227.606535156406</v>
      </c>
    </row>
    <row r="288">
      <c r="A288" s="5">
        <v>286.0</v>
      </c>
      <c r="B288" s="6">
        <v>44249.0</v>
      </c>
      <c r="C288" s="5">
        <v>221.00485343188</v>
      </c>
      <c r="D288" s="5">
        <v>190.918583198731</v>
      </c>
      <c r="E288" s="5">
        <v>264.058128847685</v>
      </c>
      <c r="F288" s="5">
        <v>221.00485343188</v>
      </c>
      <c r="G288" s="5">
        <v>221.00485343188</v>
      </c>
      <c r="H288" s="5">
        <v>4.50494470843582</v>
      </c>
      <c r="I288" s="5">
        <v>4.50494470843582</v>
      </c>
      <c r="J288" s="5">
        <v>4.50494470843582</v>
      </c>
      <c r="K288" s="5">
        <v>-2.38141692802106</v>
      </c>
      <c r="L288" s="5">
        <v>-2.38141692802106</v>
      </c>
      <c r="M288" s="5">
        <v>-2.38141692802106</v>
      </c>
      <c r="N288" s="5">
        <v>6.88636163645689</v>
      </c>
      <c r="O288" s="5">
        <v>6.88636163645689</v>
      </c>
      <c r="P288" s="5">
        <v>6.88636163645689</v>
      </c>
      <c r="Q288" s="5">
        <v>0.0</v>
      </c>
      <c r="R288" s="5">
        <v>0.0</v>
      </c>
      <c r="S288" s="5">
        <v>0.0</v>
      </c>
      <c r="T288" s="5">
        <v>225.509798140315</v>
      </c>
    </row>
    <row r="289">
      <c r="A289" s="5">
        <v>287.0</v>
      </c>
      <c r="B289" s="6">
        <v>44250.0</v>
      </c>
      <c r="C289" s="5">
        <v>221.288592886819</v>
      </c>
      <c r="D289" s="5">
        <v>185.435093921368</v>
      </c>
      <c r="E289" s="5">
        <v>258.361432243397</v>
      </c>
      <c r="F289" s="5">
        <v>221.288592886819</v>
      </c>
      <c r="G289" s="5">
        <v>221.288592886819</v>
      </c>
      <c r="H289" s="5">
        <v>1.85456572891782</v>
      </c>
      <c r="I289" s="5">
        <v>1.85456572891782</v>
      </c>
      <c r="J289" s="5">
        <v>1.85456572891782</v>
      </c>
      <c r="K289" s="5">
        <v>-3.1518684671691</v>
      </c>
      <c r="L289" s="5">
        <v>-3.1518684671691</v>
      </c>
      <c r="M289" s="5">
        <v>-3.1518684671691</v>
      </c>
      <c r="N289" s="5">
        <v>5.00643419608693</v>
      </c>
      <c r="O289" s="5">
        <v>5.00643419608693</v>
      </c>
      <c r="P289" s="5">
        <v>5.00643419608693</v>
      </c>
      <c r="Q289" s="5">
        <v>0.0</v>
      </c>
      <c r="R289" s="5">
        <v>0.0</v>
      </c>
      <c r="S289" s="5">
        <v>0.0</v>
      </c>
      <c r="T289" s="5">
        <v>223.143158615737</v>
      </c>
    </row>
    <row r="290">
      <c r="A290" s="5">
        <v>288.0</v>
      </c>
      <c r="B290" s="6">
        <v>44251.0</v>
      </c>
      <c r="C290" s="5">
        <v>221.572332341759</v>
      </c>
      <c r="D290" s="5">
        <v>183.434514747934</v>
      </c>
      <c r="E290" s="5">
        <v>259.208850400025</v>
      </c>
      <c r="F290" s="5">
        <v>221.572332341759</v>
      </c>
      <c r="G290" s="5">
        <v>221.572332341759</v>
      </c>
      <c r="H290" s="5">
        <v>0.146289034210582</v>
      </c>
      <c r="I290" s="5">
        <v>0.146289034210582</v>
      </c>
      <c r="J290" s="5">
        <v>0.146289034210582</v>
      </c>
      <c r="K290" s="5">
        <v>-2.89597583530445</v>
      </c>
      <c r="L290" s="5">
        <v>-2.89597583530445</v>
      </c>
      <c r="M290" s="5">
        <v>-2.89597583530445</v>
      </c>
      <c r="N290" s="5">
        <v>3.04226486951503</v>
      </c>
      <c r="O290" s="5">
        <v>3.04226486951503</v>
      </c>
      <c r="P290" s="5">
        <v>3.04226486951503</v>
      </c>
      <c r="Q290" s="5">
        <v>0.0</v>
      </c>
      <c r="R290" s="5">
        <v>0.0</v>
      </c>
      <c r="S290" s="5">
        <v>0.0</v>
      </c>
      <c r="T290" s="5">
        <v>221.71862137597</v>
      </c>
    </row>
    <row r="291">
      <c r="A291" s="5">
        <v>289.0</v>
      </c>
      <c r="B291" s="6">
        <v>44252.0</v>
      </c>
      <c r="C291" s="5">
        <v>221.856071796699</v>
      </c>
      <c r="D291" s="5">
        <v>183.292164333324</v>
      </c>
      <c r="E291" s="5">
        <v>257.216499418593</v>
      </c>
      <c r="F291" s="5">
        <v>221.856071796699</v>
      </c>
      <c r="G291" s="5">
        <v>221.856071796699</v>
      </c>
      <c r="H291" s="5">
        <v>-2.79679087446057</v>
      </c>
      <c r="I291" s="5">
        <v>-2.79679087446057</v>
      </c>
      <c r="J291" s="5">
        <v>-2.79679087446057</v>
      </c>
      <c r="K291" s="5">
        <v>-3.81984217889518</v>
      </c>
      <c r="L291" s="5">
        <v>-3.81984217889518</v>
      </c>
      <c r="M291" s="5">
        <v>-3.81984217889518</v>
      </c>
      <c r="N291" s="5">
        <v>1.02305130443461</v>
      </c>
      <c r="O291" s="5">
        <v>1.02305130443461</v>
      </c>
      <c r="P291" s="5">
        <v>1.02305130443461</v>
      </c>
      <c r="Q291" s="5">
        <v>0.0</v>
      </c>
      <c r="R291" s="5">
        <v>0.0</v>
      </c>
      <c r="S291" s="5">
        <v>0.0</v>
      </c>
      <c r="T291" s="5">
        <v>219.059280922238</v>
      </c>
    </row>
    <row r="292">
      <c r="A292" s="5">
        <v>290.0</v>
      </c>
      <c r="B292" s="6">
        <v>44253.0</v>
      </c>
      <c r="C292" s="5">
        <v>222.139811251638</v>
      </c>
      <c r="D292" s="5">
        <v>178.751885242526</v>
      </c>
      <c r="E292" s="5">
        <v>254.134331597499</v>
      </c>
      <c r="F292" s="5">
        <v>222.139811251638</v>
      </c>
      <c r="G292" s="5">
        <v>222.139811251638</v>
      </c>
      <c r="H292" s="5">
        <v>-5.33047421230373</v>
      </c>
      <c r="I292" s="5">
        <v>-5.33047421230373</v>
      </c>
      <c r="J292" s="5">
        <v>-5.33047421230373</v>
      </c>
      <c r="K292" s="5">
        <v>-4.30979350807554</v>
      </c>
      <c r="L292" s="5">
        <v>-4.30979350807554</v>
      </c>
      <c r="M292" s="5">
        <v>-4.30979350807554</v>
      </c>
      <c r="N292" s="5">
        <v>-1.02068070422818</v>
      </c>
      <c r="O292" s="5">
        <v>-1.02068070422818</v>
      </c>
      <c r="P292" s="5">
        <v>-1.02068070422818</v>
      </c>
      <c r="Q292" s="5">
        <v>0.0</v>
      </c>
      <c r="R292" s="5">
        <v>0.0</v>
      </c>
      <c r="S292" s="5">
        <v>0.0</v>
      </c>
      <c r="T292" s="5">
        <v>216.809337039335</v>
      </c>
    </row>
    <row r="293">
      <c r="A293" s="5">
        <v>291.0</v>
      </c>
      <c r="B293" s="6">
        <v>44256.0</v>
      </c>
      <c r="C293" s="5">
        <v>222.991029616457</v>
      </c>
      <c r="D293" s="5">
        <v>175.93951487019</v>
      </c>
      <c r="E293" s="5">
        <v>250.720902541648</v>
      </c>
      <c r="F293" s="5">
        <v>222.991029616457</v>
      </c>
      <c r="G293" s="5">
        <v>222.991029616457</v>
      </c>
      <c r="H293" s="5">
        <v>-9.37023066356011</v>
      </c>
      <c r="I293" s="5">
        <v>-9.37023066356011</v>
      </c>
      <c r="J293" s="5">
        <v>-9.37023066356011</v>
      </c>
      <c r="K293" s="5">
        <v>-2.38141692799502</v>
      </c>
      <c r="L293" s="5">
        <v>-2.38141692799502</v>
      </c>
      <c r="M293" s="5">
        <v>-2.38141692799502</v>
      </c>
      <c r="N293" s="5">
        <v>-6.98881373556508</v>
      </c>
      <c r="O293" s="5">
        <v>-6.98881373556508</v>
      </c>
      <c r="P293" s="5">
        <v>-6.98881373556508</v>
      </c>
      <c r="Q293" s="5">
        <v>0.0</v>
      </c>
      <c r="R293" s="5">
        <v>0.0</v>
      </c>
      <c r="S293" s="5">
        <v>0.0</v>
      </c>
      <c r="T293" s="5">
        <v>213.620798952897</v>
      </c>
    </row>
    <row r="294">
      <c r="A294" s="5">
        <v>292.0</v>
      </c>
      <c r="B294" s="6">
        <v>44257.0</v>
      </c>
      <c r="C294" s="5">
        <v>223.274769071397</v>
      </c>
      <c r="D294" s="5">
        <v>175.393134932035</v>
      </c>
      <c r="E294" s="5">
        <v>250.13709907375</v>
      </c>
      <c r="F294" s="5">
        <v>223.274769071397</v>
      </c>
      <c r="G294" s="5">
        <v>223.274769071397</v>
      </c>
      <c r="H294" s="5">
        <v>-11.975660226906</v>
      </c>
      <c r="I294" s="5">
        <v>-11.975660226906</v>
      </c>
      <c r="J294" s="5">
        <v>-11.975660226906</v>
      </c>
      <c r="K294" s="5">
        <v>-3.15186846715918</v>
      </c>
      <c r="L294" s="5">
        <v>-3.15186846715918</v>
      </c>
      <c r="M294" s="5">
        <v>-3.15186846715918</v>
      </c>
      <c r="N294" s="5">
        <v>-8.82379175974689</v>
      </c>
      <c r="O294" s="5">
        <v>-8.82379175974689</v>
      </c>
      <c r="P294" s="5">
        <v>-8.82379175974689</v>
      </c>
      <c r="Q294" s="5">
        <v>0.0</v>
      </c>
      <c r="R294" s="5">
        <v>0.0</v>
      </c>
      <c r="S294" s="5">
        <v>0.0</v>
      </c>
      <c r="T294" s="5">
        <v>211.299108844491</v>
      </c>
    </row>
    <row r="295">
      <c r="A295" s="5">
        <v>293.0</v>
      </c>
      <c r="B295" s="6">
        <v>44258.0</v>
      </c>
      <c r="C295" s="5">
        <v>223.558508526337</v>
      </c>
      <c r="D295" s="5">
        <v>171.778042236015</v>
      </c>
      <c r="E295" s="5">
        <v>248.392913898799</v>
      </c>
      <c r="F295" s="5">
        <v>223.558508526337</v>
      </c>
      <c r="G295" s="5">
        <v>223.558508526337</v>
      </c>
      <c r="H295" s="5">
        <v>-13.4315701380161</v>
      </c>
      <c r="I295" s="5">
        <v>-13.4315701380161</v>
      </c>
      <c r="J295" s="5">
        <v>-13.4315701380161</v>
      </c>
      <c r="K295" s="5">
        <v>-2.89597583530287</v>
      </c>
      <c r="L295" s="5">
        <v>-2.89597583530287</v>
      </c>
      <c r="M295" s="5">
        <v>-2.89597583530287</v>
      </c>
      <c r="N295" s="5">
        <v>-10.5355943027132</v>
      </c>
      <c r="O295" s="5">
        <v>-10.5355943027132</v>
      </c>
      <c r="P295" s="5">
        <v>-10.5355943027132</v>
      </c>
      <c r="Q295" s="5">
        <v>0.0</v>
      </c>
      <c r="R295" s="5">
        <v>0.0</v>
      </c>
      <c r="S295" s="5">
        <v>0.0</v>
      </c>
      <c r="T295" s="5">
        <v>210.12693838832</v>
      </c>
    </row>
    <row r="296">
      <c r="A296" s="5">
        <v>294.0</v>
      </c>
      <c r="B296" s="6">
        <v>44259.0</v>
      </c>
      <c r="C296" s="5">
        <v>223.842247981276</v>
      </c>
      <c r="D296" s="5">
        <v>173.185448604031</v>
      </c>
      <c r="E296" s="5">
        <v>245.5237703667</v>
      </c>
      <c r="F296" s="5">
        <v>223.842247981276</v>
      </c>
      <c r="G296" s="5">
        <v>223.842247981276</v>
      </c>
      <c r="H296" s="5">
        <v>-15.9201983442998</v>
      </c>
      <c r="I296" s="5">
        <v>-15.9201983442998</v>
      </c>
      <c r="J296" s="5">
        <v>-15.9201983442998</v>
      </c>
      <c r="K296" s="5">
        <v>-3.8198421788966</v>
      </c>
      <c r="L296" s="5">
        <v>-3.8198421788966</v>
      </c>
      <c r="M296" s="5">
        <v>-3.8198421788966</v>
      </c>
      <c r="N296" s="5">
        <v>-12.1003561654032</v>
      </c>
      <c r="O296" s="5">
        <v>-12.1003561654032</v>
      </c>
      <c r="P296" s="5">
        <v>-12.1003561654032</v>
      </c>
      <c r="Q296" s="5">
        <v>0.0</v>
      </c>
      <c r="R296" s="5">
        <v>0.0</v>
      </c>
      <c r="S296" s="5">
        <v>0.0</v>
      </c>
      <c r="T296" s="5">
        <v>207.922049636976</v>
      </c>
    </row>
    <row r="297">
      <c r="A297" s="5">
        <v>295.0</v>
      </c>
      <c r="B297" s="6">
        <v>44260.0</v>
      </c>
      <c r="C297" s="5">
        <v>224.125987436216</v>
      </c>
      <c r="D297" s="5">
        <v>171.671985133635</v>
      </c>
      <c r="E297" s="5">
        <v>244.288364578517</v>
      </c>
      <c r="F297" s="5">
        <v>224.125987436216</v>
      </c>
      <c r="G297" s="5">
        <v>224.125987436216</v>
      </c>
      <c r="H297" s="5">
        <v>-17.8072221673279</v>
      </c>
      <c r="I297" s="5">
        <v>-17.8072221673279</v>
      </c>
      <c r="J297" s="5">
        <v>-17.8072221673279</v>
      </c>
      <c r="K297" s="5">
        <v>-4.30979350809695</v>
      </c>
      <c r="L297" s="5">
        <v>-4.30979350809695</v>
      </c>
      <c r="M297" s="5">
        <v>-4.30979350809695</v>
      </c>
      <c r="N297" s="5">
        <v>-13.4974286592309</v>
      </c>
      <c r="O297" s="5">
        <v>-13.4974286592309</v>
      </c>
      <c r="P297" s="5">
        <v>-13.4974286592309</v>
      </c>
      <c r="Q297" s="5">
        <v>0.0</v>
      </c>
      <c r="R297" s="5">
        <v>0.0</v>
      </c>
      <c r="S297" s="5">
        <v>0.0</v>
      </c>
      <c r="T297" s="5">
        <v>206.318765268888</v>
      </c>
    </row>
    <row r="298">
      <c r="A298" s="5">
        <v>296.0</v>
      </c>
      <c r="B298" s="6">
        <v>44263.0</v>
      </c>
      <c r="C298" s="5">
        <v>224.977205801035</v>
      </c>
      <c r="D298" s="5">
        <v>170.658964402275</v>
      </c>
      <c r="E298" s="5">
        <v>245.39803749893</v>
      </c>
      <c r="F298" s="5">
        <v>224.977205801035</v>
      </c>
      <c r="G298" s="5">
        <v>224.977205801035</v>
      </c>
      <c r="H298" s="5">
        <v>-18.9137176383308</v>
      </c>
      <c r="I298" s="5">
        <v>-18.9137176383308</v>
      </c>
      <c r="J298" s="5">
        <v>-18.9137176383308</v>
      </c>
      <c r="K298" s="5">
        <v>-2.38141692800326</v>
      </c>
      <c r="L298" s="5">
        <v>-2.38141692800326</v>
      </c>
      <c r="M298" s="5">
        <v>-2.38141692800326</v>
      </c>
      <c r="N298" s="5">
        <v>-16.5323007103275</v>
      </c>
      <c r="O298" s="5">
        <v>-16.5323007103275</v>
      </c>
      <c r="P298" s="5">
        <v>-16.5323007103275</v>
      </c>
      <c r="Q298" s="5">
        <v>0.0</v>
      </c>
      <c r="R298" s="5">
        <v>0.0</v>
      </c>
      <c r="S298" s="5">
        <v>0.0</v>
      </c>
      <c r="T298" s="5">
        <v>206.063488162704</v>
      </c>
    </row>
    <row r="299">
      <c r="A299" s="5">
        <v>297.0</v>
      </c>
      <c r="B299" s="6">
        <v>44264.0</v>
      </c>
      <c r="C299" s="5">
        <v>225.260945255975</v>
      </c>
      <c r="D299" s="5">
        <v>168.508786169652</v>
      </c>
      <c r="E299" s="5">
        <v>245.038727343875</v>
      </c>
      <c r="F299" s="5">
        <v>225.260945255975</v>
      </c>
      <c r="G299" s="5">
        <v>225.260945255975</v>
      </c>
      <c r="H299" s="5">
        <v>-20.2807814481824</v>
      </c>
      <c r="I299" s="5">
        <v>-20.2807814481824</v>
      </c>
      <c r="J299" s="5">
        <v>-20.2807814481824</v>
      </c>
      <c r="K299" s="5">
        <v>-3.15186846716188</v>
      </c>
      <c r="L299" s="5">
        <v>-3.15186846716188</v>
      </c>
      <c r="M299" s="5">
        <v>-3.15186846716188</v>
      </c>
      <c r="N299" s="5">
        <v>-17.1289129810205</v>
      </c>
      <c r="O299" s="5">
        <v>-17.1289129810205</v>
      </c>
      <c r="P299" s="5">
        <v>-17.1289129810205</v>
      </c>
      <c r="Q299" s="5">
        <v>0.0</v>
      </c>
      <c r="R299" s="5">
        <v>0.0</v>
      </c>
      <c r="S299" s="5">
        <v>0.0</v>
      </c>
      <c r="T299" s="5">
        <v>204.980163807792</v>
      </c>
    </row>
    <row r="300">
      <c r="A300" s="5">
        <v>298.0</v>
      </c>
      <c r="B300" s="6">
        <v>44265.0</v>
      </c>
      <c r="C300" s="5">
        <v>225.544684710914</v>
      </c>
      <c r="D300" s="5">
        <v>167.108686326693</v>
      </c>
      <c r="E300" s="5">
        <v>241.302626044231</v>
      </c>
      <c r="F300" s="5">
        <v>225.544684710914</v>
      </c>
      <c r="G300" s="5">
        <v>225.544684710914</v>
      </c>
      <c r="H300" s="5">
        <v>-20.4098493477502</v>
      </c>
      <c r="I300" s="5">
        <v>-20.4098493477502</v>
      </c>
      <c r="J300" s="5">
        <v>-20.4098493477502</v>
      </c>
      <c r="K300" s="5">
        <v>-2.89597583530383</v>
      </c>
      <c r="L300" s="5">
        <v>-2.89597583530383</v>
      </c>
      <c r="M300" s="5">
        <v>-2.89597583530383</v>
      </c>
      <c r="N300" s="5">
        <v>-17.5138735124463</v>
      </c>
      <c r="O300" s="5">
        <v>-17.5138735124463</v>
      </c>
      <c r="P300" s="5">
        <v>-17.5138735124463</v>
      </c>
      <c r="Q300" s="5">
        <v>0.0</v>
      </c>
      <c r="R300" s="5">
        <v>0.0</v>
      </c>
      <c r="S300" s="5">
        <v>0.0</v>
      </c>
      <c r="T300" s="5">
        <v>205.134835363164</v>
      </c>
    </row>
    <row r="301">
      <c r="A301" s="5">
        <v>299.0</v>
      </c>
      <c r="B301" s="6">
        <v>44266.0</v>
      </c>
      <c r="C301" s="5">
        <v>225.828424165854</v>
      </c>
      <c r="D301" s="5">
        <v>167.503468488294</v>
      </c>
      <c r="E301" s="5">
        <v>241.128726220456</v>
      </c>
      <c r="F301" s="5">
        <v>225.828424165854</v>
      </c>
      <c r="G301" s="5">
        <v>225.828424165854</v>
      </c>
      <c r="H301" s="5">
        <v>-21.5108505129553</v>
      </c>
      <c r="I301" s="5">
        <v>-21.5108505129553</v>
      </c>
      <c r="J301" s="5">
        <v>-21.5108505129553</v>
      </c>
      <c r="K301" s="5">
        <v>-3.81984217890152</v>
      </c>
      <c r="L301" s="5">
        <v>-3.81984217890152</v>
      </c>
      <c r="M301" s="5">
        <v>-3.81984217890152</v>
      </c>
      <c r="N301" s="5">
        <v>-17.6910083340537</v>
      </c>
      <c r="O301" s="5">
        <v>-17.6910083340537</v>
      </c>
      <c r="P301" s="5">
        <v>-17.6910083340537</v>
      </c>
      <c r="Q301" s="5">
        <v>0.0</v>
      </c>
      <c r="R301" s="5">
        <v>0.0</v>
      </c>
      <c r="S301" s="5">
        <v>0.0</v>
      </c>
      <c r="T301" s="5">
        <v>204.317573652898</v>
      </c>
    </row>
    <row r="302">
      <c r="A302" s="5">
        <v>300.0</v>
      </c>
      <c r="B302" s="6">
        <v>44267.0</v>
      </c>
      <c r="C302" s="5">
        <v>226.112163620793</v>
      </c>
      <c r="D302" s="5">
        <v>163.252700150655</v>
      </c>
      <c r="E302" s="5">
        <v>242.250608759312</v>
      </c>
      <c r="F302" s="5">
        <v>226.112163620793</v>
      </c>
      <c r="G302" s="5">
        <v>226.112163620793</v>
      </c>
      <c r="H302" s="5">
        <v>-21.9779092296829</v>
      </c>
      <c r="I302" s="5">
        <v>-21.9779092296829</v>
      </c>
      <c r="J302" s="5">
        <v>-21.9779092296829</v>
      </c>
      <c r="K302" s="5">
        <v>-4.30979350808936</v>
      </c>
      <c r="L302" s="5">
        <v>-4.30979350808936</v>
      </c>
      <c r="M302" s="5">
        <v>-4.30979350808936</v>
      </c>
      <c r="N302" s="5">
        <v>-17.6681157215935</v>
      </c>
      <c r="O302" s="5">
        <v>-17.6681157215935</v>
      </c>
      <c r="P302" s="5">
        <v>-17.6681157215935</v>
      </c>
      <c r="Q302" s="5">
        <v>0.0</v>
      </c>
      <c r="R302" s="5">
        <v>0.0</v>
      </c>
      <c r="S302" s="5">
        <v>0.0</v>
      </c>
      <c r="T302" s="5">
        <v>204.134254391111</v>
      </c>
    </row>
    <row r="303">
      <c r="A303" s="5">
        <v>301.0</v>
      </c>
      <c r="B303" s="6">
        <v>44270.0</v>
      </c>
      <c r="C303" s="5">
        <v>226.963381985612</v>
      </c>
      <c r="D303" s="5">
        <v>172.065802772133</v>
      </c>
      <c r="E303" s="5">
        <v>244.799746376855</v>
      </c>
      <c r="F303" s="5">
        <v>226.963381985612</v>
      </c>
      <c r="G303" s="5">
        <v>226.963381985612</v>
      </c>
      <c r="H303" s="5">
        <v>-18.9114910801576</v>
      </c>
      <c r="I303" s="5">
        <v>-18.9114910801576</v>
      </c>
      <c r="J303" s="5">
        <v>-18.9114910801576</v>
      </c>
      <c r="K303" s="5">
        <v>-2.38141692800265</v>
      </c>
      <c r="L303" s="5">
        <v>-2.38141692800265</v>
      </c>
      <c r="M303" s="5">
        <v>-2.38141692800265</v>
      </c>
      <c r="N303" s="5">
        <v>-16.530074152155</v>
      </c>
      <c r="O303" s="5">
        <v>-16.530074152155</v>
      </c>
      <c r="P303" s="5">
        <v>-16.530074152155</v>
      </c>
      <c r="Q303" s="5">
        <v>0.0</v>
      </c>
      <c r="R303" s="5">
        <v>0.0</v>
      </c>
      <c r="S303" s="5">
        <v>0.0</v>
      </c>
      <c r="T303" s="5">
        <v>208.051890905455</v>
      </c>
    </row>
    <row r="304">
      <c r="A304" s="5">
        <v>302.0</v>
      </c>
      <c r="B304" s="6">
        <v>44271.0</v>
      </c>
      <c r="C304" s="5">
        <v>227.247121440552</v>
      </c>
      <c r="D304" s="5">
        <v>175.138386733466</v>
      </c>
      <c r="E304" s="5">
        <v>246.730631737137</v>
      </c>
      <c r="F304" s="5">
        <v>227.247121440552</v>
      </c>
      <c r="G304" s="5">
        <v>227.247121440552</v>
      </c>
      <c r="H304" s="5">
        <v>-19.0043872632951</v>
      </c>
      <c r="I304" s="5">
        <v>-19.0043872632951</v>
      </c>
      <c r="J304" s="5">
        <v>-19.0043872632951</v>
      </c>
      <c r="K304" s="5">
        <v>-3.15186846715827</v>
      </c>
      <c r="L304" s="5">
        <v>-3.15186846715827</v>
      </c>
      <c r="M304" s="5">
        <v>-3.15186846715827</v>
      </c>
      <c r="N304" s="5">
        <v>-15.8525187961368</v>
      </c>
      <c r="O304" s="5">
        <v>-15.8525187961368</v>
      </c>
      <c r="P304" s="5">
        <v>-15.8525187961368</v>
      </c>
      <c r="Q304" s="5">
        <v>0.0</v>
      </c>
      <c r="R304" s="5">
        <v>0.0</v>
      </c>
      <c r="S304" s="5">
        <v>0.0</v>
      </c>
      <c r="T304" s="5">
        <v>208.242734177257</v>
      </c>
    </row>
    <row r="305">
      <c r="A305" s="5">
        <v>303.0</v>
      </c>
      <c r="B305" s="6">
        <v>44272.0</v>
      </c>
      <c r="C305" s="5">
        <v>227.530860895492</v>
      </c>
      <c r="D305" s="5">
        <v>171.7560243172</v>
      </c>
      <c r="E305" s="5">
        <v>247.576427659697</v>
      </c>
      <c r="F305" s="5">
        <v>227.530860895492</v>
      </c>
      <c r="G305" s="5">
        <v>227.530860895492</v>
      </c>
      <c r="H305" s="5">
        <v>-17.9565284215757</v>
      </c>
      <c r="I305" s="5">
        <v>-17.9565284215757</v>
      </c>
      <c r="J305" s="5">
        <v>-17.9565284215757</v>
      </c>
      <c r="K305" s="5">
        <v>-2.89597583530015</v>
      </c>
      <c r="L305" s="5">
        <v>-2.89597583530015</v>
      </c>
      <c r="M305" s="5">
        <v>-2.89597583530015</v>
      </c>
      <c r="N305" s="5">
        <v>-15.0605525862755</v>
      </c>
      <c r="O305" s="5">
        <v>-15.0605525862755</v>
      </c>
      <c r="P305" s="5">
        <v>-15.0605525862755</v>
      </c>
      <c r="Q305" s="5">
        <v>0.0</v>
      </c>
      <c r="R305" s="5">
        <v>0.0</v>
      </c>
      <c r="S305" s="5">
        <v>0.0</v>
      </c>
      <c r="T305" s="5">
        <v>209.574332473916</v>
      </c>
    </row>
    <row r="306">
      <c r="A306" s="5">
        <v>304.0</v>
      </c>
      <c r="B306" s="6">
        <v>44273.0</v>
      </c>
      <c r="C306" s="5">
        <v>227.814600350431</v>
      </c>
      <c r="D306" s="5">
        <v>173.420072341355</v>
      </c>
      <c r="E306" s="5">
        <v>249.288286317029</v>
      </c>
      <c r="F306" s="5">
        <v>227.814600350431</v>
      </c>
      <c r="G306" s="5">
        <v>227.814600350431</v>
      </c>
      <c r="H306" s="5">
        <v>-17.9970135059851</v>
      </c>
      <c r="I306" s="5">
        <v>-17.9970135059851</v>
      </c>
      <c r="J306" s="5">
        <v>-17.9970135059851</v>
      </c>
      <c r="K306" s="5">
        <v>-3.81984217890294</v>
      </c>
      <c r="L306" s="5">
        <v>-3.81984217890294</v>
      </c>
      <c r="M306" s="5">
        <v>-3.81984217890294</v>
      </c>
      <c r="N306" s="5">
        <v>-14.1771713270821</v>
      </c>
      <c r="O306" s="5">
        <v>-14.1771713270821</v>
      </c>
      <c r="P306" s="5">
        <v>-14.1771713270821</v>
      </c>
      <c r="Q306" s="5">
        <v>0.0</v>
      </c>
      <c r="R306" s="5">
        <v>0.0</v>
      </c>
      <c r="S306" s="5">
        <v>0.0</v>
      </c>
      <c r="T306" s="5">
        <v>209.817586844446</v>
      </c>
    </row>
    <row r="307">
      <c r="A307" s="5">
        <v>305.0</v>
      </c>
      <c r="B307" s="6">
        <v>44274.0</v>
      </c>
      <c r="C307" s="5">
        <v>228.098339805371</v>
      </c>
      <c r="D307" s="5">
        <v>176.697999331493</v>
      </c>
      <c r="E307" s="5">
        <v>247.220149358402</v>
      </c>
      <c r="F307" s="5">
        <v>228.098339805371</v>
      </c>
      <c r="G307" s="5">
        <v>228.098339805371</v>
      </c>
      <c r="H307" s="5">
        <v>-17.5358072983146</v>
      </c>
      <c r="I307" s="5">
        <v>-17.5358072983146</v>
      </c>
      <c r="J307" s="5">
        <v>-17.5358072983146</v>
      </c>
      <c r="K307" s="5">
        <v>-4.30979350808176</v>
      </c>
      <c r="L307" s="5">
        <v>-4.30979350808176</v>
      </c>
      <c r="M307" s="5">
        <v>-4.30979350808176</v>
      </c>
      <c r="N307" s="5">
        <v>-13.2260137902329</v>
      </c>
      <c r="O307" s="5">
        <v>-13.2260137902329</v>
      </c>
      <c r="P307" s="5">
        <v>-13.2260137902329</v>
      </c>
      <c r="Q307" s="5">
        <v>0.0</v>
      </c>
      <c r="R307" s="5">
        <v>0.0</v>
      </c>
      <c r="S307" s="5">
        <v>0.0</v>
      </c>
      <c r="T307" s="5">
        <v>210.562532507056</v>
      </c>
    </row>
    <row r="308">
      <c r="A308" s="5">
        <v>306.0</v>
      </c>
      <c r="B308" s="6">
        <v>44277.0</v>
      </c>
      <c r="C308" s="5">
        <v>228.94955817019</v>
      </c>
      <c r="D308" s="5">
        <v>176.3271129879</v>
      </c>
      <c r="E308" s="5">
        <v>251.97101062414</v>
      </c>
      <c r="F308" s="5">
        <v>228.94955817019</v>
      </c>
      <c r="G308" s="5">
        <v>228.94955817019</v>
      </c>
      <c r="H308" s="5">
        <v>-12.5813944240495</v>
      </c>
      <c r="I308" s="5">
        <v>-12.5813944240495</v>
      </c>
      <c r="J308" s="5">
        <v>-12.5813944240495</v>
      </c>
      <c r="K308" s="5">
        <v>-2.38141692798546</v>
      </c>
      <c r="L308" s="5">
        <v>-2.38141692798546</v>
      </c>
      <c r="M308" s="5">
        <v>-2.38141692798546</v>
      </c>
      <c r="N308" s="5">
        <v>-10.199977496064</v>
      </c>
      <c r="O308" s="5">
        <v>-10.199977496064</v>
      </c>
      <c r="P308" s="5">
        <v>-10.199977496064</v>
      </c>
      <c r="Q308" s="5">
        <v>0.0</v>
      </c>
      <c r="R308" s="5">
        <v>0.0</v>
      </c>
      <c r="S308" s="5">
        <v>0.0</v>
      </c>
      <c r="T308" s="5">
        <v>216.36816374614</v>
      </c>
    </row>
    <row r="309">
      <c r="A309" s="5">
        <v>307.0</v>
      </c>
      <c r="B309" s="6">
        <v>44278.0</v>
      </c>
      <c r="C309" s="5">
        <v>229.23329762513</v>
      </c>
      <c r="D309" s="5">
        <v>177.320754235254</v>
      </c>
      <c r="E309" s="5">
        <v>254.507189866654</v>
      </c>
      <c r="F309" s="5">
        <v>229.23329762513</v>
      </c>
      <c r="G309" s="5">
        <v>229.23329762513</v>
      </c>
      <c r="H309" s="5">
        <v>-12.3592142888047</v>
      </c>
      <c r="I309" s="5">
        <v>-12.3592142888047</v>
      </c>
      <c r="J309" s="5">
        <v>-12.3592142888047</v>
      </c>
      <c r="K309" s="5">
        <v>-3.15186846715466</v>
      </c>
      <c r="L309" s="5">
        <v>-3.15186846715466</v>
      </c>
      <c r="M309" s="5">
        <v>-3.15186846715466</v>
      </c>
      <c r="N309" s="5">
        <v>-9.2073458216501</v>
      </c>
      <c r="O309" s="5">
        <v>-9.2073458216501</v>
      </c>
      <c r="P309" s="5">
        <v>-9.2073458216501</v>
      </c>
      <c r="Q309" s="5">
        <v>0.0</v>
      </c>
      <c r="R309" s="5">
        <v>0.0</v>
      </c>
      <c r="S309" s="5">
        <v>0.0</v>
      </c>
      <c r="T309" s="5">
        <v>216.874083336325</v>
      </c>
    </row>
    <row r="310">
      <c r="A310" s="5">
        <v>308.0</v>
      </c>
      <c r="B310" s="6">
        <v>44279.0</v>
      </c>
      <c r="C310" s="5">
        <v>229.517037080069</v>
      </c>
      <c r="D310" s="5">
        <v>182.498598942203</v>
      </c>
      <c r="E310" s="5">
        <v>258.074749233873</v>
      </c>
      <c r="F310" s="5">
        <v>229.517037080069</v>
      </c>
      <c r="G310" s="5">
        <v>229.517037080069</v>
      </c>
      <c r="H310" s="5">
        <v>-11.1516385361967</v>
      </c>
      <c r="I310" s="5">
        <v>-11.1516385361967</v>
      </c>
      <c r="J310" s="5">
        <v>-11.1516385361967</v>
      </c>
      <c r="K310" s="5">
        <v>-2.89597583530364</v>
      </c>
      <c r="L310" s="5">
        <v>-2.89597583530364</v>
      </c>
      <c r="M310" s="5">
        <v>-2.89597583530364</v>
      </c>
      <c r="N310" s="5">
        <v>-8.2556627008931</v>
      </c>
      <c r="O310" s="5">
        <v>-8.2556627008931</v>
      </c>
      <c r="P310" s="5">
        <v>-8.2556627008931</v>
      </c>
      <c r="Q310" s="5">
        <v>0.0</v>
      </c>
      <c r="R310" s="5">
        <v>0.0</v>
      </c>
      <c r="S310" s="5">
        <v>0.0</v>
      </c>
      <c r="T310" s="5">
        <v>218.365398543873</v>
      </c>
    </row>
    <row r="311">
      <c r="A311" s="5">
        <v>309.0</v>
      </c>
      <c r="B311" s="6">
        <v>44280.0</v>
      </c>
      <c r="C311" s="5">
        <v>229.800776535009</v>
      </c>
      <c r="D311" s="5">
        <v>180.486739752794</v>
      </c>
      <c r="E311" s="5">
        <v>256.33700668313</v>
      </c>
      <c r="F311" s="5">
        <v>229.800776535009</v>
      </c>
      <c r="G311" s="5">
        <v>229.800776535009</v>
      </c>
      <c r="H311" s="5">
        <v>-11.1814072583008</v>
      </c>
      <c r="I311" s="5">
        <v>-11.1814072583008</v>
      </c>
      <c r="J311" s="5">
        <v>-11.1814072583008</v>
      </c>
      <c r="K311" s="5">
        <v>-3.81984217890436</v>
      </c>
      <c r="L311" s="5">
        <v>-3.81984217890436</v>
      </c>
      <c r="M311" s="5">
        <v>-3.81984217890436</v>
      </c>
      <c r="N311" s="5">
        <v>-7.36156507939644</v>
      </c>
      <c r="O311" s="5">
        <v>-7.36156507939644</v>
      </c>
      <c r="P311" s="5">
        <v>-7.36156507939644</v>
      </c>
      <c r="Q311" s="5">
        <v>0.0</v>
      </c>
      <c r="R311" s="5">
        <v>0.0</v>
      </c>
      <c r="S311" s="5">
        <v>0.0</v>
      </c>
      <c r="T311" s="5">
        <v>218.619369276708</v>
      </c>
    </row>
    <row r="312">
      <c r="A312" s="5">
        <v>310.0</v>
      </c>
      <c r="B312" s="6">
        <v>44281.0</v>
      </c>
      <c r="C312" s="5">
        <v>230.084515989949</v>
      </c>
      <c r="D312" s="5">
        <v>180.89548169283</v>
      </c>
      <c r="E312" s="5">
        <v>256.770014792722</v>
      </c>
      <c r="F312" s="5">
        <v>230.084515989949</v>
      </c>
      <c r="G312" s="5">
        <v>230.084515989949</v>
      </c>
      <c r="H312" s="5">
        <v>-10.8490069137669</v>
      </c>
      <c r="I312" s="5">
        <v>-10.8490069137669</v>
      </c>
      <c r="J312" s="5">
        <v>-10.8490069137669</v>
      </c>
      <c r="K312" s="5">
        <v>-4.30979350807985</v>
      </c>
      <c r="L312" s="5">
        <v>-4.30979350807985</v>
      </c>
      <c r="M312" s="5">
        <v>-4.30979350807985</v>
      </c>
      <c r="N312" s="5">
        <v>-6.53921340568704</v>
      </c>
      <c r="O312" s="5">
        <v>-6.53921340568704</v>
      </c>
      <c r="P312" s="5">
        <v>-6.53921340568704</v>
      </c>
      <c r="Q312" s="5">
        <v>0.0</v>
      </c>
      <c r="R312" s="5">
        <v>0.0</v>
      </c>
      <c r="S312" s="5">
        <v>0.0</v>
      </c>
      <c r="T312" s="5">
        <v>219.235509076182</v>
      </c>
    </row>
    <row r="313">
      <c r="A313" s="5">
        <v>311.0</v>
      </c>
      <c r="B313" s="6">
        <v>44284.0</v>
      </c>
      <c r="C313" s="5">
        <v>230.935734340153</v>
      </c>
      <c r="D313" s="5">
        <v>189.277908909052</v>
      </c>
      <c r="E313" s="5">
        <v>261.7049548686</v>
      </c>
      <c r="F313" s="5">
        <v>230.935734340153</v>
      </c>
      <c r="G313" s="5">
        <v>230.935734340153</v>
      </c>
      <c r="H313" s="5">
        <v>-6.98540778547264</v>
      </c>
      <c r="I313" s="5">
        <v>-6.98540778547264</v>
      </c>
      <c r="J313" s="5">
        <v>-6.98540778547264</v>
      </c>
      <c r="K313" s="5">
        <v>-2.38141692798485</v>
      </c>
      <c r="L313" s="5">
        <v>-2.38141692798485</v>
      </c>
      <c r="M313" s="5">
        <v>-2.38141692798485</v>
      </c>
      <c r="N313" s="5">
        <v>-4.60399085748779</v>
      </c>
      <c r="O313" s="5">
        <v>-4.60399085748779</v>
      </c>
      <c r="P313" s="5">
        <v>-4.60399085748779</v>
      </c>
      <c r="Q313" s="5">
        <v>0.0</v>
      </c>
      <c r="R313" s="5">
        <v>0.0</v>
      </c>
      <c r="S313" s="5">
        <v>0.0</v>
      </c>
      <c r="T313" s="5">
        <v>223.950326554681</v>
      </c>
    </row>
    <row r="314">
      <c r="A314" s="5">
        <v>312.0</v>
      </c>
      <c r="B314" s="6">
        <v>44285.0</v>
      </c>
      <c r="C314" s="5">
        <v>231.219473790222</v>
      </c>
      <c r="D314" s="5">
        <v>187.123354632645</v>
      </c>
      <c r="E314" s="5">
        <v>261.077811942228</v>
      </c>
      <c r="F314" s="5">
        <v>231.219473790222</v>
      </c>
      <c r="G314" s="5">
        <v>231.219473790222</v>
      </c>
      <c r="H314" s="5">
        <v>-7.30818638214239</v>
      </c>
      <c r="I314" s="5">
        <v>-7.30818638214239</v>
      </c>
      <c r="J314" s="5">
        <v>-7.30818638214239</v>
      </c>
      <c r="K314" s="5">
        <v>-3.15186846715104</v>
      </c>
      <c r="L314" s="5">
        <v>-3.15186846715104</v>
      </c>
      <c r="M314" s="5">
        <v>-3.15186846715104</v>
      </c>
      <c r="N314" s="5">
        <v>-4.15631791499134</v>
      </c>
      <c r="O314" s="5">
        <v>-4.15631791499134</v>
      </c>
      <c r="P314" s="5">
        <v>-4.15631791499134</v>
      </c>
      <c r="Q314" s="5">
        <v>0.0</v>
      </c>
      <c r="R314" s="5">
        <v>0.0</v>
      </c>
      <c r="S314" s="5">
        <v>0.0</v>
      </c>
      <c r="T314" s="5">
        <v>223.911287408079</v>
      </c>
    </row>
    <row r="315">
      <c r="A315" s="5">
        <v>313.0</v>
      </c>
      <c r="B315" s="6">
        <v>44286.0</v>
      </c>
      <c r="C315" s="5">
        <v>231.50321324029</v>
      </c>
      <c r="D315" s="5">
        <v>189.252730266328</v>
      </c>
      <c r="E315" s="5">
        <v>261.713979209451</v>
      </c>
      <c r="F315" s="5">
        <v>231.50321324029</v>
      </c>
      <c r="G315" s="5">
        <v>231.50321324029</v>
      </c>
      <c r="H315" s="5">
        <v>-6.70680995590078</v>
      </c>
      <c r="I315" s="5">
        <v>-6.70680995590078</v>
      </c>
      <c r="J315" s="5">
        <v>-6.70680995590078</v>
      </c>
      <c r="K315" s="5">
        <v>-2.89597583530207</v>
      </c>
      <c r="L315" s="5">
        <v>-2.89597583530207</v>
      </c>
      <c r="M315" s="5">
        <v>-2.89597583530207</v>
      </c>
      <c r="N315" s="5">
        <v>-3.81083412059871</v>
      </c>
      <c r="O315" s="5">
        <v>-3.81083412059871</v>
      </c>
      <c r="P315" s="5">
        <v>-3.81083412059871</v>
      </c>
      <c r="Q315" s="5">
        <v>0.0</v>
      </c>
      <c r="R315" s="5">
        <v>0.0</v>
      </c>
      <c r="S315" s="5">
        <v>0.0</v>
      </c>
      <c r="T315" s="5">
        <v>224.796403284389</v>
      </c>
    </row>
    <row r="316">
      <c r="A316" s="5">
        <v>314.0</v>
      </c>
      <c r="B316" s="6">
        <v>44287.0</v>
      </c>
      <c r="C316" s="5">
        <v>231.786952690358</v>
      </c>
      <c r="D316" s="5">
        <v>188.221137022391</v>
      </c>
      <c r="E316" s="5">
        <v>263.152983624782</v>
      </c>
      <c r="F316" s="5">
        <v>231.786952690358</v>
      </c>
      <c r="G316" s="5">
        <v>231.786952690358</v>
      </c>
      <c r="H316" s="5">
        <v>-7.38589506296413</v>
      </c>
      <c r="I316" s="5">
        <v>-7.38589506296413</v>
      </c>
      <c r="J316" s="5">
        <v>-7.38589506296413</v>
      </c>
      <c r="K316" s="5">
        <v>-3.81984217890753</v>
      </c>
      <c r="L316" s="5">
        <v>-3.81984217890753</v>
      </c>
      <c r="M316" s="5">
        <v>-3.81984217890753</v>
      </c>
      <c r="N316" s="5">
        <v>-3.56605288405659</v>
      </c>
      <c r="O316" s="5">
        <v>-3.56605288405659</v>
      </c>
      <c r="P316" s="5">
        <v>-3.56605288405659</v>
      </c>
      <c r="Q316" s="5">
        <v>0.0</v>
      </c>
      <c r="R316" s="5">
        <v>0.0</v>
      </c>
      <c r="S316" s="5">
        <v>0.0</v>
      </c>
      <c r="T316" s="5">
        <v>224.401057627394</v>
      </c>
    </row>
    <row r="317">
      <c r="A317" s="5">
        <v>315.0</v>
      </c>
      <c r="B317" s="6">
        <v>44291.0</v>
      </c>
      <c r="C317" s="5">
        <v>232.921910490631</v>
      </c>
      <c r="D317" s="5">
        <v>189.432716626907</v>
      </c>
      <c r="E317" s="5">
        <v>266.439340834961</v>
      </c>
      <c r="F317" s="5">
        <v>232.921910490631</v>
      </c>
      <c r="G317" s="5">
        <v>232.921910490631</v>
      </c>
      <c r="H317" s="5">
        <v>-5.8820050920892</v>
      </c>
      <c r="I317" s="5">
        <v>-5.8820050920892</v>
      </c>
      <c r="J317" s="5">
        <v>-5.8820050920892</v>
      </c>
      <c r="K317" s="5">
        <v>-2.38141692800193</v>
      </c>
      <c r="L317" s="5">
        <v>-2.38141692800193</v>
      </c>
      <c r="M317" s="5">
        <v>-2.38141692800193</v>
      </c>
      <c r="N317" s="5">
        <v>-3.50058816408726</v>
      </c>
      <c r="O317" s="5">
        <v>-3.50058816408726</v>
      </c>
      <c r="P317" s="5">
        <v>-3.50058816408726</v>
      </c>
      <c r="Q317" s="5">
        <v>0.0</v>
      </c>
      <c r="R317" s="5">
        <v>0.0</v>
      </c>
      <c r="S317" s="5">
        <v>0.0</v>
      </c>
      <c r="T317" s="5">
        <v>227.039905398542</v>
      </c>
    </row>
    <row r="318">
      <c r="A318" s="5">
        <v>316.0</v>
      </c>
      <c r="B318" s="6">
        <v>44292.0</v>
      </c>
      <c r="C318" s="5">
        <v>233.2056499407</v>
      </c>
      <c r="D318" s="5">
        <v>186.365959315417</v>
      </c>
      <c r="E318" s="5">
        <v>263.560513421372</v>
      </c>
      <c r="F318" s="5">
        <v>233.2056499407</v>
      </c>
      <c r="G318" s="5">
        <v>233.2056499407</v>
      </c>
      <c r="H318" s="5">
        <v>-6.83029855658901</v>
      </c>
      <c r="I318" s="5">
        <v>-6.83029855658901</v>
      </c>
      <c r="J318" s="5">
        <v>-6.83029855658901</v>
      </c>
      <c r="K318" s="5">
        <v>-3.15186846715375</v>
      </c>
      <c r="L318" s="5">
        <v>-3.15186846715375</v>
      </c>
      <c r="M318" s="5">
        <v>-3.15186846715375</v>
      </c>
      <c r="N318" s="5">
        <v>-3.67843008943526</v>
      </c>
      <c r="O318" s="5">
        <v>-3.67843008943526</v>
      </c>
      <c r="P318" s="5">
        <v>-3.67843008943526</v>
      </c>
      <c r="Q318" s="5">
        <v>0.0</v>
      </c>
      <c r="R318" s="5">
        <v>0.0</v>
      </c>
      <c r="S318" s="5">
        <v>0.0</v>
      </c>
      <c r="T318" s="5">
        <v>226.375351384111</v>
      </c>
    </row>
    <row r="319">
      <c r="A319" s="5">
        <v>317.0</v>
      </c>
      <c r="B319" s="6">
        <v>44293.0</v>
      </c>
      <c r="C319" s="5">
        <v>233.489389390768</v>
      </c>
      <c r="D319" s="5">
        <v>189.835048198425</v>
      </c>
      <c r="E319" s="5">
        <v>266.33245887666</v>
      </c>
      <c r="F319" s="5">
        <v>233.489389390768</v>
      </c>
      <c r="G319" s="5">
        <v>233.489389390768</v>
      </c>
      <c r="H319" s="5">
        <v>-6.81408460024335</v>
      </c>
      <c r="I319" s="5">
        <v>-6.81408460024335</v>
      </c>
      <c r="J319" s="5">
        <v>-6.81408460024335</v>
      </c>
      <c r="K319" s="5">
        <v>-2.89597583530303</v>
      </c>
      <c r="L319" s="5">
        <v>-2.89597583530303</v>
      </c>
      <c r="M319" s="5">
        <v>-2.89597583530303</v>
      </c>
      <c r="N319" s="5">
        <v>-3.91810876494031</v>
      </c>
      <c r="O319" s="5">
        <v>-3.91810876494031</v>
      </c>
      <c r="P319" s="5">
        <v>-3.91810876494031</v>
      </c>
      <c r="Q319" s="5">
        <v>0.0</v>
      </c>
      <c r="R319" s="5">
        <v>0.0</v>
      </c>
      <c r="S319" s="5">
        <v>0.0</v>
      </c>
      <c r="T319" s="5">
        <v>226.675304790525</v>
      </c>
    </row>
    <row r="320">
      <c r="A320" s="5">
        <v>318.0</v>
      </c>
      <c r="B320" s="6">
        <v>44294.0</v>
      </c>
      <c r="C320" s="5">
        <v>233.773128840836</v>
      </c>
      <c r="D320" s="5">
        <v>185.929382505069</v>
      </c>
      <c r="E320" s="5">
        <v>260.19166223815</v>
      </c>
      <c r="F320" s="5">
        <v>233.773128840836</v>
      </c>
      <c r="G320" s="5">
        <v>233.773128840836</v>
      </c>
      <c r="H320" s="5">
        <v>-8.03155513529543</v>
      </c>
      <c r="I320" s="5">
        <v>-8.03155513529543</v>
      </c>
      <c r="J320" s="5">
        <v>-8.03155513529543</v>
      </c>
      <c r="K320" s="5">
        <v>-3.81984217889544</v>
      </c>
      <c r="L320" s="5">
        <v>-3.81984217889544</v>
      </c>
      <c r="M320" s="5">
        <v>-3.81984217889544</v>
      </c>
      <c r="N320" s="5">
        <v>-4.21171295639999</v>
      </c>
      <c r="O320" s="5">
        <v>-4.21171295639999</v>
      </c>
      <c r="P320" s="5">
        <v>-4.21171295639999</v>
      </c>
      <c r="Q320" s="5">
        <v>0.0</v>
      </c>
      <c r="R320" s="5">
        <v>0.0</v>
      </c>
      <c r="S320" s="5">
        <v>0.0</v>
      </c>
      <c r="T320" s="5">
        <v>225.741573705541</v>
      </c>
    </row>
    <row r="321">
      <c r="A321" s="5">
        <v>319.0</v>
      </c>
      <c r="B321" s="6">
        <v>44295.0</v>
      </c>
      <c r="C321" s="5">
        <v>234.056868290904</v>
      </c>
      <c r="D321" s="5">
        <v>184.957051731944</v>
      </c>
      <c r="E321" s="5">
        <v>263.381137727349</v>
      </c>
      <c r="F321" s="5">
        <v>234.056868290904</v>
      </c>
      <c r="G321" s="5">
        <v>234.056868290904</v>
      </c>
      <c r="H321" s="5">
        <v>-8.86171368858279</v>
      </c>
      <c r="I321" s="5">
        <v>-8.86171368858279</v>
      </c>
      <c r="J321" s="5">
        <v>-8.86171368858279</v>
      </c>
      <c r="K321" s="5">
        <v>-4.30979350810505</v>
      </c>
      <c r="L321" s="5">
        <v>-4.30979350810505</v>
      </c>
      <c r="M321" s="5">
        <v>-4.30979350810505</v>
      </c>
      <c r="N321" s="5">
        <v>-4.55192018047774</v>
      </c>
      <c r="O321" s="5">
        <v>-4.55192018047774</v>
      </c>
      <c r="P321" s="5">
        <v>-4.55192018047774</v>
      </c>
      <c r="Q321" s="5">
        <v>0.0</v>
      </c>
      <c r="R321" s="5">
        <v>0.0</v>
      </c>
      <c r="S321" s="5">
        <v>0.0</v>
      </c>
      <c r="T321" s="5">
        <v>225.195154602322</v>
      </c>
    </row>
    <row r="322">
      <c r="A322" s="5">
        <v>320.0</v>
      </c>
      <c r="B322" s="6">
        <v>44298.0</v>
      </c>
      <c r="C322" s="5">
        <v>234.908086641109</v>
      </c>
      <c r="D322" s="5">
        <v>188.892916997743</v>
      </c>
      <c r="E322" s="5">
        <v>266.640616480515</v>
      </c>
      <c r="F322" s="5">
        <v>234.908086641109</v>
      </c>
      <c r="G322" s="5">
        <v>234.908086641109</v>
      </c>
      <c r="H322" s="5">
        <v>-8.17535863244688</v>
      </c>
      <c r="I322" s="5">
        <v>-8.17535863244688</v>
      </c>
      <c r="J322" s="5">
        <v>-8.17535863244688</v>
      </c>
      <c r="K322" s="5">
        <v>-2.38141692800133</v>
      </c>
      <c r="L322" s="5">
        <v>-2.38141692800133</v>
      </c>
      <c r="M322" s="5">
        <v>-2.38141692800133</v>
      </c>
      <c r="N322" s="5">
        <v>-5.79394170444555</v>
      </c>
      <c r="O322" s="5">
        <v>-5.79394170444555</v>
      </c>
      <c r="P322" s="5">
        <v>-5.79394170444555</v>
      </c>
      <c r="Q322" s="5">
        <v>0.0</v>
      </c>
      <c r="R322" s="5">
        <v>0.0</v>
      </c>
      <c r="S322" s="5">
        <v>0.0</v>
      </c>
      <c r="T322" s="5">
        <v>226.732728008662</v>
      </c>
    </row>
    <row r="323">
      <c r="A323" s="5">
        <v>321.0</v>
      </c>
      <c r="B323" s="6">
        <v>44299.0</v>
      </c>
      <c r="C323" s="5">
        <v>235.191826091177</v>
      </c>
      <c r="D323" s="5">
        <v>186.346760062132</v>
      </c>
      <c r="E323" s="5">
        <v>264.766997701455</v>
      </c>
      <c r="F323" s="5">
        <v>235.191826091177</v>
      </c>
      <c r="G323" s="5">
        <v>235.191826091177</v>
      </c>
      <c r="H323" s="5">
        <v>-9.42076670221279</v>
      </c>
      <c r="I323" s="5">
        <v>-9.42076670221279</v>
      </c>
      <c r="J323" s="5">
        <v>-9.42076670221279</v>
      </c>
      <c r="K323" s="5">
        <v>-3.15186846716211</v>
      </c>
      <c r="L323" s="5">
        <v>-3.15186846716211</v>
      </c>
      <c r="M323" s="5">
        <v>-3.15186846716211</v>
      </c>
      <c r="N323" s="5">
        <v>-6.26889823505067</v>
      </c>
      <c r="O323" s="5">
        <v>-6.26889823505067</v>
      </c>
      <c r="P323" s="5">
        <v>-6.26889823505067</v>
      </c>
      <c r="Q323" s="5">
        <v>0.0</v>
      </c>
      <c r="R323" s="5">
        <v>0.0</v>
      </c>
      <c r="S323" s="5">
        <v>0.0</v>
      </c>
      <c r="T323" s="5">
        <v>225.771059388965</v>
      </c>
    </row>
    <row r="324">
      <c r="A324" s="5">
        <v>322.0</v>
      </c>
      <c r="B324" s="6">
        <v>44300.0</v>
      </c>
      <c r="C324" s="5">
        <v>235.475565541246</v>
      </c>
      <c r="D324" s="5">
        <v>188.347391544531</v>
      </c>
      <c r="E324" s="5">
        <v>261.96068018678</v>
      </c>
      <c r="F324" s="5">
        <v>235.475565541246</v>
      </c>
      <c r="G324" s="5">
        <v>235.475565541246</v>
      </c>
      <c r="H324" s="5">
        <v>-9.66764308816797</v>
      </c>
      <c r="I324" s="5">
        <v>-9.66764308816797</v>
      </c>
      <c r="J324" s="5">
        <v>-9.66764308816797</v>
      </c>
      <c r="K324" s="5">
        <v>-2.89597583530399</v>
      </c>
      <c r="L324" s="5">
        <v>-2.89597583530399</v>
      </c>
      <c r="M324" s="5">
        <v>-2.89597583530399</v>
      </c>
      <c r="N324" s="5">
        <v>-6.77166725286397</v>
      </c>
      <c r="O324" s="5">
        <v>-6.77166725286397</v>
      </c>
      <c r="P324" s="5">
        <v>-6.77166725286397</v>
      </c>
      <c r="Q324" s="5">
        <v>0.0</v>
      </c>
      <c r="R324" s="5">
        <v>0.0</v>
      </c>
      <c r="S324" s="5">
        <v>0.0</v>
      </c>
      <c r="T324" s="5">
        <v>225.807922453078</v>
      </c>
    </row>
    <row r="325">
      <c r="A325" s="5">
        <v>323.0</v>
      </c>
      <c r="B325" s="6">
        <v>44301.0</v>
      </c>
      <c r="C325" s="5">
        <v>235.759304991314</v>
      </c>
      <c r="D325" s="5">
        <v>189.407431229247</v>
      </c>
      <c r="E325" s="5">
        <v>264.308231032972</v>
      </c>
      <c r="F325" s="5">
        <v>235.759304991314</v>
      </c>
      <c r="G325" s="5">
        <v>235.759304991314</v>
      </c>
      <c r="H325" s="5">
        <v>-11.1228541224856</v>
      </c>
      <c r="I325" s="5">
        <v>-11.1228541224856</v>
      </c>
      <c r="J325" s="5">
        <v>-11.1228541224856</v>
      </c>
      <c r="K325" s="5">
        <v>-3.81984217890036</v>
      </c>
      <c r="L325" s="5">
        <v>-3.81984217890036</v>
      </c>
      <c r="M325" s="5">
        <v>-3.81984217890036</v>
      </c>
      <c r="N325" s="5">
        <v>-7.30301194358523</v>
      </c>
      <c r="O325" s="5">
        <v>-7.30301194358523</v>
      </c>
      <c r="P325" s="5">
        <v>-7.30301194358523</v>
      </c>
      <c r="Q325" s="5">
        <v>0.0</v>
      </c>
      <c r="R325" s="5">
        <v>0.0</v>
      </c>
      <c r="S325" s="5">
        <v>0.0</v>
      </c>
      <c r="T325" s="5">
        <v>224.636450868828</v>
      </c>
    </row>
    <row r="326">
      <c r="A326" s="5">
        <v>324.0</v>
      </c>
      <c r="B326" s="6">
        <v>44302.0</v>
      </c>
      <c r="C326" s="5">
        <v>236.043044441382</v>
      </c>
      <c r="D326" s="5">
        <v>187.586747812899</v>
      </c>
      <c r="E326" s="5">
        <v>262.081349024525</v>
      </c>
      <c r="F326" s="5">
        <v>236.043044441382</v>
      </c>
      <c r="G326" s="5">
        <v>236.043044441382</v>
      </c>
      <c r="H326" s="5">
        <v>-12.1750028899503</v>
      </c>
      <c r="I326" s="5">
        <v>-12.1750028899503</v>
      </c>
      <c r="J326" s="5">
        <v>-12.1750028899503</v>
      </c>
      <c r="K326" s="5">
        <v>-4.30979350809177</v>
      </c>
      <c r="L326" s="5">
        <v>-4.30979350809177</v>
      </c>
      <c r="M326" s="5">
        <v>-4.30979350809177</v>
      </c>
      <c r="N326" s="5">
        <v>-7.86520938185854</v>
      </c>
      <c r="O326" s="5">
        <v>-7.86520938185854</v>
      </c>
      <c r="P326" s="5">
        <v>-7.86520938185854</v>
      </c>
      <c r="Q326" s="5">
        <v>0.0</v>
      </c>
      <c r="R326" s="5">
        <v>0.0</v>
      </c>
      <c r="S326" s="5">
        <v>0.0</v>
      </c>
      <c r="T326" s="5">
        <v>223.868041551432</v>
      </c>
    </row>
    <row r="327">
      <c r="A327" s="5">
        <v>325.0</v>
      </c>
      <c r="B327" s="6">
        <v>44305.0</v>
      </c>
      <c r="C327" s="5">
        <v>236.894262791587</v>
      </c>
      <c r="D327" s="5">
        <v>188.580266734112</v>
      </c>
      <c r="E327" s="5">
        <v>262.967007265325</v>
      </c>
      <c r="F327" s="5">
        <v>236.894262791587</v>
      </c>
      <c r="G327" s="5">
        <v>236.894262791587</v>
      </c>
      <c r="H327" s="5">
        <v>-12.1606408542693</v>
      </c>
      <c r="I327" s="5">
        <v>-12.1606408542693</v>
      </c>
      <c r="J327" s="5">
        <v>-12.1606408542693</v>
      </c>
      <c r="K327" s="5">
        <v>-2.38141692800072</v>
      </c>
      <c r="L327" s="5">
        <v>-2.38141692800072</v>
      </c>
      <c r="M327" s="5">
        <v>-2.38141692800072</v>
      </c>
      <c r="N327" s="5">
        <v>-9.77922392626864</v>
      </c>
      <c r="O327" s="5">
        <v>-9.77922392626864</v>
      </c>
      <c r="P327" s="5">
        <v>-9.77922392626864</v>
      </c>
      <c r="Q327" s="5">
        <v>0.0</v>
      </c>
      <c r="R327" s="5">
        <v>0.0</v>
      </c>
      <c r="S327" s="5">
        <v>0.0</v>
      </c>
      <c r="T327" s="5">
        <v>224.733621937318</v>
      </c>
    </row>
    <row r="328">
      <c r="A328" s="5">
        <v>326.0</v>
      </c>
      <c r="B328" s="6">
        <v>44306.0</v>
      </c>
      <c r="C328" s="5">
        <v>237.178002241655</v>
      </c>
      <c r="D328" s="5">
        <v>190.966292138396</v>
      </c>
      <c r="E328" s="5">
        <v>262.281856123435</v>
      </c>
      <c r="F328" s="5">
        <v>237.178002241655</v>
      </c>
      <c r="G328" s="5">
        <v>237.178002241655</v>
      </c>
      <c r="H328" s="5">
        <v>-13.6639333397522</v>
      </c>
      <c r="I328" s="5">
        <v>-13.6639333397522</v>
      </c>
      <c r="J328" s="5">
        <v>-13.6639333397522</v>
      </c>
      <c r="K328" s="5">
        <v>-3.15186846716481</v>
      </c>
      <c r="L328" s="5">
        <v>-3.15186846716481</v>
      </c>
      <c r="M328" s="5">
        <v>-3.15186846716481</v>
      </c>
      <c r="N328" s="5">
        <v>-10.5120648725874</v>
      </c>
      <c r="O328" s="5">
        <v>-10.5120648725874</v>
      </c>
      <c r="P328" s="5">
        <v>-10.5120648725874</v>
      </c>
      <c r="Q328" s="5">
        <v>0.0</v>
      </c>
      <c r="R328" s="5">
        <v>0.0</v>
      </c>
      <c r="S328" s="5">
        <v>0.0</v>
      </c>
      <c r="T328" s="5">
        <v>223.514068901903</v>
      </c>
    </row>
    <row r="329">
      <c r="A329" s="5">
        <v>327.0</v>
      </c>
      <c r="B329" s="6">
        <v>44307.0</v>
      </c>
      <c r="C329" s="5">
        <v>237.461741691724</v>
      </c>
      <c r="D329" s="5">
        <v>186.155501636163</v>
      </c>
      <c r="E329" s="5">
        <v>261.058115689093</v>
      </c>
      <c r="F329" s="5">
        <v>237.461741691724</v>
      </c>
      <c r="G329" s="5">
        <v>237.461741691724</v>
      </c>
      <c r="H329" s="5">
        <v>-14.1992706427929</v>
      </c>
      <c r="I329" s="5">
        <v>-14.1992706427929</v>
      </c>
      <c r="J329" s="5">
        <v>-14.1992706427929</v>
      </c>
      <c r="K329" s="5">
        <v>-2.89597583530495</v>
      </c>
      <c r="L329" s="5">
        <v>-2.89597583530495</v>
      </c>
      <c r="M329" s="5">
        <v>-2.89597583530495</v>
      </c>
      <c r="N329" s="5">
        <v>-11.3032948074879</v>
      </c>
      <c r="O329" s="5">
        <v>-11.3032948074879</v>
      </c>
      <c r="P329" s="5">
        <v>-11.3032948074879</v>
      </c>
      <c r="Q329" s="5">
        <v>0.0</v>
      </c>
      <c r="R329" s="5">
        <v>0.0</v>
      </c>
      <c r="S329" s="5">
        <v>0.0</v>
      </c>
      <c r="T329" s="5">
        <v>223.262471048931</v>
      </c>
    </row>
    <row r="330">
      <c r="A330" s="5">
        <v>328.0</v>
      </c>
      <c r="B330" s="6">
        <v>44308.0</v>
      </c>
      <c r="C330" s="5">
        <v>237.745481141792</v>
      </c>
      <c r="D330" s="5">
        <v>184.772336220799</v>
      </c>
      <c r="E330" s="5">
        <v>259.302535056966</v>
      </c>
      <c r="F330" s="5">
        <v>237.745481141792</v>
      </c>
      <c r="G330" s="5">
        <v>237.745481141792</v>
      </c>
      <c r="H330" s="5">
        <v>-15.9795158311299</v>
      </c>
      <c r="I330" s="5">
        <v>-15.9795158311299</v>
      </c>
      <c r="J330" s="5">
        <v>-15.9795158311299</v>
      </c>
      <c r="K330" s="5">
        <v>-3.81984217890178</v>
      </c>
      <c r="L330" s="5">
        <v>-3.81984217890178</v>
      </c>
      <c r="M330" s="5">
        <v>-3.81984217890178</v>
      </c>
      <c r="N330" s="5">
        <v>-12.1596736522281</v>
      </c>
      <c r="O330" s="5">
        <v>-12.1596736522281</v>
      </c>
      <c r="P330" s="5">
        <v>-12.1596736522281</v>
      </c>
      <c r="Q330" s="5">
        <v>0.0</v>
      </c>
      <c r="R330" s="5">
        <v>0.0</v>
      </c>
      <c r="S330" s="5">
        <v>0.0</v>
      </c>
      <c r="T330" s="5">
        <v>221.765965310662</v>
      </c>
    </row>
    <row r="331">
      <c r="A331" s="5">
        <v>329.0</v>
      </c>
      <c r="B331" s="6">
        <v>44309.0</v>
      </c>
      <c r="C331" s="5">
        <v>238.02922059186</v>
      </c>
      <c r="D331" s="5">
        <v>182.665525545063</v>
      </c>
      <c r="E331" s="5">
        <v>261.686604445643</v>
      </c>
      <c r="F331" s="5">
        <v>238.02922059186</v>
      </c>
      <c r="G331" s="5">
        <v>238.02922059186</v>
      </c>
      <c r="H331" s="5">
        <v>-17.3973742390173</v>
      </c>
      <c r="I331" s="5">
        <v>-17.3973742390173</v>
      </c>
      <c r="J331" s="5">
        <v>-17.3973742390173</v>
      </c>
      <c r="K331" s="5">
        <v>-4.30979350808986</v>
      </c>
      <c r="L331" s="5">
        <v>-4.30979350808986</v>
      </c>
      <c r="M331" s="5">
        <v>-4.30979350808986</v>
      </c>
      <c r="N331" s="5">
        <v>-13.0875807309275</v>
      </c>
      <c r="O331" s="5">
        <v>-13.0875807309275</v>
      </c>
      <c r="P331" s="5">
        <v>-13.0875807309275</v>
      </c>
      <c r="Q331" s="5">
        <v>0.0</v>
      </c>
      <c r="R331" s="5">
        <v>0.0</v>
      </c>
      <c r="S331" s="5">
        <v>0.0</v>
      </c>
      <c r="T331" s="5">
        <v>220.631846352843</v>
      </c>
    </row>
    <row r="332">
      <c r="A332" s="5">
        <v>330.0</v>
      </c>
      <c r="B332" s="6">
        <v>44312.0</v>
      </c>
      <c r="C332" s="5">
        <v>238.880438942065</v>
      </c>
      <c r="D332" s="5">
        <v>184.612524927201</v>
      </c>
      <c r="E332" s="5">
        <v>258.268362408889</v>
      </c>
      <c r="F332" s="5">
        <v>238.880438942065</v>
      </c>
      <c r="G332" s="5">
        <v>238.880438942065</v>
      </c>
      <c r="H332" s="5">
        <v>-18.7325135236748</v>
      </c>
      <c r="I332" s="5">
        <v>-18.7325135236748</v>
      </c>
      <c r="J332" s="5">
        <v>-18.7325135236748</v>
      </c>
      <c r="K332" s="5">
        <v>-2.3814169280178</v>
      </c>
      <c r="L332" s="5">
        <v>-2.3814169280178</v>
      </c>
      <c r="M332" s="5">
        <v>-2.3814169280178</v>
      </c>
      <c r="N332" s="5">
        <v>-16.351096595657</v>
      </c>
      <c r="O332" s="5">
        <v>-16.351096595657</v>
      </c>
      <c r="P332" s="5">
        <v>-16.351096595657</v>
      </c>
      <c r="Q332" s="5">
        <v>0.0</v>
      </c>
      <c r="R332" s="5">
        <v>0.0</v>
      </c>
      <c r="S332" s="5">
        <v>0.0</v>
      </c>
      <c r="T332" s="5">
        <v>220.14792541839</v>
      </c>
    </row>
    <row r="333">
      <c r="A333" s="5">
        <v>331.0</v>
      </c>
      <c r="B333" s="6">
        <v>44313.0</v>
      </c>
      <c r="C333" s="5">
        <v>239.164178392133</v>
      </c>
      <c r="D333" s="5">
        <v>179.793882157758</v>
      </c>
      <c r="E333" s="5">
        <v>255.819777752703</v>
      </c>
      <c r="F333" s="5">
        <v>239.164178392133</v>
      </c>
      <c r="G333" s="5">
        <v>239.164178392133</v>
      </c>
      <c r="H333" s="5">
        <v>-20.7609191437208</v>
      </c>
      <c r="I333" s="5">
        <v>-20.7609191437208</v>
      </c>
      <c r="J333" s="5">
        <v>-20.7609191437208</v>
      </c>
      <c r="K333" s="5">
        <v>-3.15186846715489</v>
      </c>
      <c r="L333" s="5">
        <v>-3.15186846715489</v>
      </c>
      <c r="M333" s="5">
        <v>-3.15186846715489</v>
      </c>
      <c r="N333" s="5">
        <v>-17.6090506765659</v>
      </c>
      <c r="O333" s="5">
        <v>-17.6090506765659</v>
      </c>
      <c r="P333" s="5">
        <v>-17.6090506765659</v>
      </c>
      <c r="Q333" s="5">
        <v>0.0</v>
      </c>
      <c r="R333" s="5">
        <v>0.0</v>
      </c>
      <c r="S333" s="5">
        <v>0.0</v>
      </c>
      <c r="T333" s="5">
        <v>218.403259248412</v>
      </c>
    </row>
    <row r="334">
      <c r="A334" s="5">
        <v>332.0</v>
      </c>
      <c r="B334" s="6">
        <v>44314.0</v>
      </c>
      <c r="C334" s="5">
        <v>239.447917842202</v>
      </c>
      <c r="D334" s="5">
        <v>182.439909342141</v>
      </c>
      <c r="E334" s="5">
        <v>252.280887020748</v>
      </c>
      <c r="F334" s="5">
        <v>239.447917842202</v>
      </c>
      <c r="G334" s="5">
        <v>239.447917842202</v>
      </c>
      <c r="H334" s="5">
        <v>-21.8487940132663</v>
      </c>
      <c r="I334" s="5">
        <v>-21.8487940132663</v>
      </c>
      <c r="J334" s="5">
        <v>-21.8487940132663</v>
      </c>
      <c r="K334" s="5">
        <v>-2.89597583530338</v>
      </c>
      <c r="L334" s="5">
        <v>-2.89597583530338</v>
      </c>
      <c r="M334" s="5">
        <v>-2.89597583530338</v>
      </c>
      <c r="N334" s="5">
        <v>-18.952818177963</v>
      </c>
      <c r="O334" s="5">
        <v>-18.952818177963</v>
      </c>
      <c r="P334" s="5">
        <v>-18.952818177963</v>
      </c>
      <c r="Q334" s="5">
        <v>0.0</v>
      </c>
      <c r="R334" s="5">
        <v>0.0</v>
      </c>
      <c r="S334" s="5">
        <v>0.0</v>
      </c>
      <c r="T334" s="5">
        <v>217.599123828935</v>
      </c>
    </row>
    <row r="335">
      <c r="A335" s="5">
        <v>333.0</v>
      </c>
      <c r="B335" s="6">
        <v>44315.0</v>
      </c>
      <c r="C335" s="5">
        <v>239.73165729227</v>
      </c>
      <c r="D335" s="5">
        <v>178.708066466936</v>
      </c>
      <c r="E335" s="5">
        <v>253.279822496697</v>
      </c>
      <c r="F335" s="5">
        <v>239.73165729227</v>
      </c>
      <c r="G335" s="5">
        <v>239.73165729227</v>
      </c>
      <c r="H335" s="5">
        <v>-24.1996306446286</v>
      </c>
      <c r="I335" s="5">
        <v>-24.1996306446286</v>
      </c>
      <c r="J335" s="5">
        <v>-24.1996306446286</v>
      </c>
      <c r="K335" s="5">
        <v>-3.81984217888969</v>
      </c>
      <c r="L335" s="5">
        <v>-3.81984217888969</v>
      </c>
      <c r="M335" s="5">
        <v>-3.81984217888969</v>
      </c>
      <c r="N335" s="5">
        <v>-20.3797884657389</v>
      </c>
      <c r="O335" s="5">
        <v>-20.3797884657389</v>
      </c>
      <c r="P335" s="5">
        <v>-20.3797884657389</v>
      </c>
      <c r="Q335" s="5">
        <v>0.0</v>
      </c>
      <c r="R335" s="5">
        <v>0.0</v>
      </c>
      <c r="S335" s="5">
        <v>0.0</v>
      </c>
      <c r="T335" s="5">
        <v>215.532026647641</v>
      </c>
    </row>
    <row r="336">
      <c r="A336" s="5">
        <v>334.0</v>
      </c>
      <c r="B336" s="6">
        <v>44316.0</v>
      </c>
      <c r="C336" s="5">
        <v>240.015396742338</v>
      </c>
      <c r="D336" s="5">
        <v>177.911708198875</v>
      </c>
      <c r="E336" s="5">
        <v>253.135536498874</v>
      </c>
      <c r="F336" s="5">
        <v>240.015396742338</v>
      </c>
      <c r="G336" s="5">
        <v>240.015396742338</v>
      </c>
      <c r="H336" s="5">
        <v>-26.194901283301</v>
      </c>
      <c r="I336" s="5">
        <v>-26.194901283301</v>
      </c>
      <c r="J336" s="5">
        <v>-26.194901283301</v>
      </c>
      <c r="K336" s="5">
        <v>-4.30979350808795</v>
      </c>
      <c r="L336" s="5">
        <v>-4.30979350808795</v>
      </c>
      <c r="M336" s="5">
        <v>-4.30979350808795</v>
      </c>
      <c r="N336" s="5">
        <v>-21.885107775213</v>
      </c>
      <c r="O336" s="5">
        <v>-21.885107775213</v>
      </c>
      <c r="P336" s="5">
        <v>-21.885107775213</v>
      </c>
      <c r="Q336" s="5">
        <v>0.0</v>
      </c>
      <c r="R336" s="5">
        <v>0.0</v>
      </c>
      <c r="S336" s="5">
        <v>0.0</v>
      </c>
      <c r="T336" s="5">
        <v>213.820495459037</v>
      </c>
    </row>
    <row r="337">
      <c r="A337" s="5">
        <v>335.0</v>
      </c>
      <c r="B337" s="6">
        <v>44319.0</v>
      </c>
      <c r="C337" s="5">
        <v>240.866615092543</v>
      </c>
      <c r="D337" s="5">
        <v>172.276093831983</v>
      </c>
      <c r="E337" s="5">
        <v>249.065065729655</v>
      </c>
      <c r="F337" s="5">
        <v>240.866615092543</v>
      </c>
      <c r="G337" s="5">
        <v>240.866615092543</v>
      </c>
      <c r="H337" s="5">
        <v>-29.1697093852134</v>
      </c>
      <c r="I337" s="5">
        <v>-29.1697093852134</v>
      </c>
      <c r="J337" s="5">
        <v>-29.1697093852134</v>
      </c>
      <c r="K337" s="5">
        <v>-2.38141692801719</v>
      </c>
      <c r="L337" s="5">
        <v>-2.38141692801719</v>
      </c>
      <c r="M337" s="5">
        <v>-2.38141692801719</v>
      </c>
      <c r="N337" s="5">
        <v>-26.7882924571962</v>
      </c>
      <c r="O337" s="5">
        <v>-26.7882924571962</v>
      </c>
      <c r="P337" s="5">
        <v>-26.7882924571962</v>
      </c>
      <c r="Q337" s="5">
        <v>0.0</v>
      </c>
      <c r="R337" s="5">
        <v>0.0</v>
      </c>
      <c r="S337" s="5">
        <v>0.0</v>
      </c>
      <c r="T337" s="5">
        <v>211.696905707329</v>
      </c>
    </row>
    <row r="338">
      <c r="A338" s="5">
        <v>336.0</v>
      </c>
      <c r="B338" s="6">
        <v>44320.0</v>
      </c>
      <c r="C338" s="5">
        <v>241.150354542611</v>
      </c>
      <c r="D338" s="5">
        <v>171.972750825478</v>
      </c>
      <c r="E338" s="5">
        <v>245.839980223312</v>
      </c>
      <c r="F338" s="5">
        <v>241.150354542611</v>
      </c>
      <c r="G338" s="5">
        <v>241.150354542611</v>
      </c>
      <c r="H338" s="5">
        <v>-31.6649939430347</v>
      </c>
      <c r="I338" s="5">
        <v>-31.6649939430347</v>
      </c>
      <c r="J338" s="5">
        <v>-31.6649939430347</v>
      </c>
      <c r="K338" s="5">
        <v>-3.15186846715759</v>
      </c>
      <c r="L338" s="5">
        <v>-3.15186846715759</v>
      </c>
      <c r="M338" s="5">
        <v>-3.15186846715759</v>
      </c>
      <c r="N338" s="5">
        <v>-28.5131254758771</v>
      </c>
      <c r="O338" s="5">
        <v>-28.5131254758771</v>
      </c>
      <c r="P338" s="5">
        <v>-28.5131254758771</v>
      </c>
      <c r="Q338" s="5">
        <v>0.0</v>
      </c>
      <c r="R338" s="5">
        <v>0.0</v>
      </c>
      <c r="S338" s="5">
        <v>0.0</v>
      </c>
      <c r="T338" s="5">
        <v>209.485360599576</v>
      </c>
    </row>
    <row r="339">
      <c r="A339" s="5">
        <v>337.0</v>
      </c>
      <c r="B339" s="6">
        <v>44321.0</v>
      </c>
      <c r="C339" s="5">
        <v>241.434093992679</v>
      </c>
      <c r="D339" s="5">
        <v>168.819974864963</v>
      </c>
      <c r="E339" s="5">
        <v>242.911146258274</v>
      </c>
      <c r="F339" s="5">
        <v>241.434093992679</v>
      </c>
      <c r="G339" s="5">
        <v>241.434093992679</v>
      </c>
      <c r="H339" s="5">
        <v>-33.1548646933674</v>
      </c>
      <c r="I339" s="5">
        <v>-33.1548646933674</v>
      </c>
      <c r="J339" s="5">
        <v>-33.1548646933674</v>
      </c>
      <c r="K339" s="5">
        <v>-2.89597583530476</v>
      </c>
      <c r="L339" s="5">
        <v>-2.89597583530476</v>
      </c>
      <c r="M339" s="5">
        <v>-2.89597583530476</v>
      </c>
      <c r="N339" s="5">
        <v>-30.2588888580626</v>
      </c>
      <c r="O339" s="5">
        <v>-30.2588888580626</v>
      </c>
      <c r="P339" s="5">
        <v>-30.2588888580626</v>
      </c>
      <c r="Q339" s="5">
        <v>0.0</v>
      </c>
      <c r="R339" s="5">
        <v>0.0</v>
      </c>
      <c r="S339" s="5">
        <v>0.0</v>
      </c>
      <c r="T339" s="5">
        <v>208.279229299312</v>
      </c>
    </row>
    <row r="340">
      <c r="A340" s="5">
        <v>338.0</v>
      </c>
      <c r="B340" s="6">
        <v>44322.0</v>
      </c>
      <c r="C340" s="5">
        <v>241.717833442748</v>
      </c>
      <c r="D340" s="5">
        <v>169.663364132301</v>
      </c>
      <c r="E340" s="5">
        <v>242.794207236097</v>
      </c>
      <c r="F340" s="5">
        <v>241.717833442748</v>
      </c>
      <c r="G340" s="5">
        <v>241.717833442748</v>
      </c>
      <c r="H340" s="5">
        <v>-35.8283738651579</v>
      </c>
      <c r="I340" s="5">
        <v>-35.8283738651579</v>
      </c>
      <c r="J340" s="5">
        <v>-35.8283738651579</v>
      </c>
      <c r="K340" s="5">
        <v>-3.81984217889111</v>
      </c>
      <c r="L340" s="5">
        <v>-3.81984217889111</v>
      </c>
      <c r="M340" s="5">
        <v>-3.81984217889111</v>
      </c>
      <c r="N340" s="5">
        <v>-32.0085316862668</v>
      </c>
      <c r="O340" s="5">
        <v>-32.0085316862668</v>
      </c>
      <c r="P340" s="5">
        <v>-32.0085316862668</v>
      </c>
      <c r="Q340" s="5">
        <v>0.0</v>
      </c>
      <c r="R340" s="5">
        <v>0.0</v>
      </c>
      <c r="S340" s="5">
        <v>0.0</v>
      </c>
      <c r="T340" s="5">
        <v>205.88945957759</v>
      </c>
    </row>
    <row r="341">
      <c r="A341" s="5">
        <v>339.0</v>
      </c>
      <c r="B341" s="6">
        <v>44323.0</v>
      </c>
      <c r="C341" s="5">
        <v>242.001572892816</v>
      </c>
      <c r="D341" s="5">
        <v>166.848747362125</v>
      </c>
      <c r="E341" s="5">
        <v>240.193967437179</v>
      </c>
      <c r="F341" s="5">
        <v>242.001572892816</v>
      </c>
      <c r="G341" s="5">
        <v>242.001572892816</v>
      </c>
      <c r="H341" s="5">
        <v>-38.0535879153976</v>
      </c>
      <c r="I341" s="5">
        <v>-38.0535879153976</v>
      </c>
      <c r="J341" s="5">
        <v>-38.0535879153976</v>
      </c>
      <c r="K341" s="5">
        <v>-4.30979350807467</v>
      </c>
      <c r="L341" s="5">
        <v>-4.30979350807467</v>
      </c>
      <c r="M341" s="5">
        <v>-4.30979350807467</v>
      </c>
      <c r="N341" s="5">
        <v>-33.7437944073229</v>
      </c>
      <c r="O341" s="5">
        <v>-33.7437944073229</v>
      </c>
      <c r="P341" s="5">
        <v>-33.7437944073229</v>
      </c>
      <c r="Q341" s="5">
        <v>0.0</v>
      </c>
      <c r="R341" s="5">
        <v>0.0</v>
      </c>
      <c r="S341" s="5">
        <v>0.0</v>
      </c>
      <c r="T341" s="5">
        <v>203.947984977418</v>
      </c>
    </row>
    <row r="342">
      <c r="A342" s="5">
        <v>340.0</v>
      </c>
      <c r="B342" s="6">
        <v>44326.0</v>
      </c>
      <c r="C342" s="5">
        <v>242.852791243021</v>
      </c>
      <c r="D342" s="5">
        <v>165.699071018871</v>
      </c>
      <c r="E342" s="5">
        <v>238.762635720308</v>
      </c>
      <c r="F342" s="5">
        <v>242.852791243021</v>
      </c>
      <c r="G342" s="5">
        <v>242.852791243021</v>
      </c>
      <c r="H342" s="5">
        <v>-41.052178135863</v>
      </c>
      <c r="I342" s="5">
        <v>-41.052178135863</v>
      </c>
      <c r="J342" s="5">
        <v>-41.052178135863</v>
      </c>
      <c r="K342" s="5">
        <v>-2.38141692799115</v>
      </c>
      <c r="L342" s="5">
        <v>-2.38141692799115</v>
      </c>
      <c r="M342" s="5">
        <v>-2.38141692799115</v>
      </c>
      <c r="N342" s="5">
        <v>-38.6707612078718</v>
      </c>
      <c r="O342" s="5">
        <v>-38.6707612078718</v>
      </c>
      <c r="P342" s="5">
        <v>-38.6707612078718</v>
      </c>
      <c r="Q342" s="5">
        <v>0.0</v>
      </c>
      <c r="R342" s="5">
        <v>0.0</v>
      </c>
      <c r="S342" s="5">
        <v>0.0</v>
      </c>
      <c r="T342" s="5">
        <v>201.800613107158</v>
      </c>
    </row>
    <row r="343">
      <c r="A343" s="5">
        <v>341.0</v>
      </c>
      <c r="B343" s="6">
        <v>44327.0</v>
      </c>
      <c r="C343" s="5">
        <v>243.136530693089</v>
      </c>
      <c r="D343" s="5">
        <v>162.340960649255</v>
      </c>
      <c r="E343" s="5">
        <v>237.175051980017</v>
      </c>
      <c r="F343" s="5">
        <v>243.136530693089</v>
      </c>
      <c r="G343" s="5">
        <v>243.136530693089</v>
      </c>
      <c r="H343" s="5">
        <v>-43.3074990007882</v>
      </c>
      <c r="I343" s="5">
        <v>-43.3074990007882</v>
      </c>
      <c r="J343" s="5">
        <v>-43.3074990007882</v>
      </c>
      <c r="K343" s="5">
        <v>-3.15186846716029</v>
      </c>
      <c r="L343" s="5">
        <v>-3.15186846716029</v>
      </c>
      <c r="M343" s="5">
        <v>-3.15186846716029</v>
      </c>
      <c r="N343" s="5">
        <v>-40.1556305336279</v>
      </c>
      <c r="O343" s="5">
        <v>-40.1556305336279</v>
      </c>
      <c r="P343" s="5">
        <v>-40.1556305336279</v>
      </c>
      <c r="Q343" s="5">
        <v>0.0</v>
      </c>
      <c r="R343" s="5">
        <v>0.0</v>
      </c>
      <c r="S343" s="5">
        <v>0.0</v>
      </c>
      <c r="T343" s="5">
        <v>199.829031692301</v>
      </c>
    </row>
    <row r="344">
      <c r="A344" s="5">
        <v>342.0</v>
      </c>
      <c r="B344" s="6">
        <v>44328.0</v>
      </c>
      <c r="C344" s="5">
        <v>243.420270143157</v>
      </c>
      <c r="D344" s="5">
        <v>160.896991805332</v>
      </c>
      <c r="E344" s="5">
        <v>235.921421191114</v>
      </c>
      <c r="F344" s="5">
        <v>243.420270143157</v>
      </c>
      <c r="G344" s="5">
        <v>243.420270143157</v>
      </c>
      <c r="H344" s="5">
        <v>-44.4268738951113</v>
      </c>
      <c r="I344" s="5">
        <v>-44.4268738951113</v>
      </c>
      <c r="J344" s="5">
        <v>-44.4268738951113</v>
      </c>
      <c r="K344" s="5">
        <v>-2.89597583530318</v>
      </c>
      <c r="L344" s="5">
        <v>-2.89597583530318</v>
      </c>
      <c r="M344" s="5">
        <v>-2.89597583530318</v>
      </c>
      <c r="N344" s="5">
        <v>-41.5308980598081</v>
      </c>
      <c r="O344" s="5">
        <v>-41.5308980598081</v>
      </c>
      <c r="P344" s="5">
        <v>-41.5308980598081</v>
      </c>
      <c r="Q344" s="5">
        <v>0.0</v>
      </c>
      <c r="R344" s="5">
        <v>0.0</v>
      </c>
      <c r="S344" s="5">
        <v>0.0</v>
      </c>
      <c r="T344" s="5">
        <v>198.993396248046</v>
      </c>
    </row>
    <row r="345">
      <c r="A345" s="5">
        <v>343.0</v>
      </c>
      <c r="B345" s="6">
        <v>44329.0</v>
      </c>
      <c r="C345" s="5">
        <v>243.704009593226</v>
      </c>
      <c r="D345" s="5">
        <v>160.259458630794</v>
      </c>
      <c r="E345" s="5">
        <v>235.527562411178</v>
      </c>
      <c r="F345" s="5">
        <v>243.704009593226</v>
      </c>
      <c r="G345" s="5">
        <v>243.704009593226</v>
      </c>
      <c r="H345" s="5">
        <v>-46.5996260410474</v>
      </c>
      <c r="I345" s="5">
        <v>-46.5996260410474</v>
      </c>
      <c r="J345" s="5">
        <v>-46.5996260410474</v>
      </c>
      <c r="K345" s="5">
        <v>-3.81984217889427</v>
      </c>
      <c r="L345" s="5">
        <v>-3.81984217889427</v>
      </c>
      <c r="M345" s="5">
        <v>-3.81984217889427</v>
      </c>
      <c r="N345" s="5">
        <v>-42.7797838621531</v>
      </c>
      <c r="O345" s="5">
        <v>-42.7797838621531</v>
      </c>
      <c r="P345" s="5">
        <v>-42.7797838621531</v>
      </c>
      <c r="Q345" s="5">
        <v>0.0</v>
      </c>
      <c r="R345" s="5">
        <v>0.0</v>
      </c>
      <c r="S345" s="5">
        <v>0.0</v>
      </c>
      <c r="T345" s="5">
        <v>197.104383552178</v>
      </c>
    </row>
    <row r="346">
      <c r="A346" s="5">
        <v>344.0</v>
      </c>
      <c r="B346" s="6">
        <v>44330.0</v>
      </c>
      <c r="C346" s="5">
        <v>243.987749043294</v>
      </c>
      <c r="D346" s="5">
        <v>158.062089808656</v>
      </c>
      <c r="E346" s="5">
        <v>233.81902572254</v>
      </c>
      <c r="F346" s="5">
        <v>243.987749043294</v>
      </c>
      <c r="G346" s="5">
        <v>243.987749043294</v>
      </c>
      <c r="H346" s="5">
        <v>-48.1970387324486</v>
      </c>
      <c r="I346" s="5">
        <v>-48.1970387324486</v>
      </c>
      <c r="J346" s="5">
        <v>-48.1970387324486</v>
      </c>
      <c r="K346" s="5">
        <v>-4.30979350807276</v>
      </c>
      <c r="L346" s="5">
        <v>-4.30979350807276</v>
      </c>
      <c r="M346" s="5">
        <v>-4.30979350807276</v>
      </c>
      <c r="N346" s="5">
        <v>-43.8872452243759</v>
      </c>
      <c r="O346" s="5">
        <v>-43.8872452243759</v>
      </c>
      <c r="P346" s="5">
        <v>-43.8872452243759</v>
      </c>
      <c r="Q346" s="5">
        <v>0.0</v>
      </c>
      <c r="R346" s="5">
        <v>0.0</v>
      </c>
      <c r="S346" s="5">
        <v>0.0</v>
      </c>
      <c r="T346" s="5">
        <v>195.790710310845</v>
      </c>
    </row>
    <row r="347">
      <c r="A347" s="5">
        <v>345.0</v>
      </c>
      <c r="B347" s="6">
        <v>44333.0</v>
      </c>
      <c r="C347" s="5">
        <v>244.838967345947</v>
      </c>
      <c r="D347" s="5">
        <v>156.989743310016</v>
      </c>
      <c r="E347" s="5">
        <v>232.141060552619</v>
      </c>
      <c r="F347" s="5">
        <v>244.838967345947</v>
      </c>
      <c r="G347" s="5">
        <v>244.838967345947</v>
      </c>
      <c r="H347" s="5">
        <v>-48.6253977839201</v>
      </c>
      <c r="I347" s="5">
        <v>-48.6253977839201</v>
      </c>
      <c r="J347" s="5">
        <v>-48.6253977839201</v>
      </c>
      <c r="K347" s="5">
        <v>-2.38141692799054</v>
      </c>
      <c r="L347" s="5">
        <v>-2.38141692799054</v>
      </c>
      <c r="M347" s="5">
        <v>-2.38141692799054</v>
      </c>
      <c r="N347" s="5">
        <v>-46.2439808559296</v>
      </c>
      <c r="O347" s="5">
        <v>-46.2439808559296</v>
      </c>
      <c r="P347" s="5">
        <v>-46.2439808559296</v>
      </c>
      <c r="Q347" s="5">
        <v>0.0</v>
      </c>
      <c r="R347" s="5">
        <v>0.0</v>
      </c>
      <c r="S347" s="5">
        <v>0.0</v>
      </c>
      <c r="T347" s="5">
        <v>196.213569562027</v>
      </c>
    </row>
    <row r="348">
      <c r="A348" s="5">
        <v>346.0</v>
      </c>
      <c r="B348" s="6">
        <v>44334.0</v>
      </c>
      <c r="C348" s="5">
        <v>245.122706780165</v>
      </c>
      <c r="D348" s="5">
        <v>156.876147757885</v>
      </c>
      <c r="E348" s="5">
        <v>234.169757295353</v>
      </c>
      <c r="F348" s="5">
        <v>245.122706780165</v>
      </c>
      <c r="G348" s="5">
        <v>245.122706780165</v>
      </c>
      <c r="H348" s="5">
        <v>-49.8335388311027</v>
      </c>
      <c r="I348" s="5">
        <v>-49.8335388311027</v>
      </c>
      <c r="J348" s="5">
        <v>-49.8335388311027</v>
      </c>
      <c r="K348" s="5">
        <v>-3.15186846715037</v>
      </c>
      <c r="L348" s="5">
        <v>-3.15186846715037</v>
      </c>
      <c r="M348" s="5">
        <v>-3.15186846715037</v>
      </c>
      <c r="N348" s="5">
        <v>-46.6816703639523</v>
      </c>
      <c r="O348" s="5">
        <v>-46.6816703639523</v>
      </c>
      <c r="P348" s="5">
        <v>-46.6816703639523</v>
      </c>
      <c r="Q348" s="5">
        <v>0.0</v>
      </c>
      <c r="R348" s="5">
        <v>0.0</v>
      </c>
      <c r="S348" s="5">
        <v>0.0</v>
      </c>
      <c r="T348" s="5">
        <v>195.289167949062</v>
      </c>
    </row>
    <row r="349">
      <c r="A349" s="5">
        <v>347.0</v>
      </c>
      <c r="B349" s="6">
        <v>44335.0</v>
      </c>
      <c r="C349" s="5">
        <v>245.406446214382</v>
      </c>
      <c r="D349" s="5">
        <v>156.404055801879</v>
      </c>
      <c r="E349" s="5">
        <v>233.561417193588</v>
      </c>
      <c r="F349" s="5">
        <v>245.406446214382</v>
      </c>
      <c r="G349" s="5">
        <v>245.406446214382</v>
      </c>
      <c r="H349" s="5">
        <v>-49.8355634924042</v>
      </c>
      <c r="I349" s="5">
        <v>-49.8355634924042</v>
      </c>
      <c r="J349" s="5">
        <v>-49.8355634924042</v>
      </c>
      <c r="K349" s="5">
        <v>-2.89597583530668</v>
      </c>
      <c r="L349" s="5">
        <v>-2.89597583530668</v>
      </c>
      <c r="M349" s="5">
        <v>-2.89597583530668</v>
      </c>
      <c r="N349" s="5">
        <v>-46.9395876570975</v>
      </c>
      <c r="O349" s="5">
        <v>-46.9395876570975</v>
      </c>
      <c r="P349" s="5">
        <v>-46.9395876570975</v>
      </c>
      <c r="Q349" s="5">
        <v>0.0</v>
      </c>
      <c r="R349" s="5">
        <v>0.0</v>
      </c>
      <c r="S349" s="5">
        <v>0.0</v>
      </c>
      <c r="T349" s="5">
        <v>195.570882721978</v>
      </c>
    </row>
    <row r="350">
      <c r="A350" s="5">
        <v>348.0</v>
      </c>
      <c r="B350" s="6">
        <v>44336.0</v>
      </c>
      <c r="C350" s="5">
        <v>245.6901856486</v>
      </c>
      <c r="D350" s="5">
        <v>156.822554367486</v>
      </c>
      <c r="E350" s="5">
        <v>234.457558318991</v>
      </c>
      <c r="F350" s="5">
        <v>245.6901856486</v>
      </c>
      <c r="G350" s="5">
        <v>245.6901856486</v>
      </c>
      <c r="H350" s="5">
        <v>-50.8385818912904</v>
      </c>
      <c r="I350" s="5">
        <v>-50.8385818912904</v>
      </c>
      <c r="J350" s="5">
        <v>-50.8385818912904</v>
      </c>
      <c r="K350" s="5">
        <v>-3.81984217889744</v>
      </c>
      <c r="L350" s="5">
        <v>-3.81984217889744</v>
      </c>
      <c r="M350" s="5">
        <v>-3.81984217889744</v>
      </c>
      <c r="N350" s="5">
        <v>-47.0187397123929</v>
      </c>
      <c r="O350" s="5">
        <v>-47.0187397123929</v>
      </c>
      <c r="P350" s="5">
        <v>-47.0187397123929</v>
      </c>
      <c r="Q350" s="5">
        <v>0.0</v>
      </c>
      <c r="R350" s="5">
        <v>0.0</v>
      </c>
      <c r="S350" s="5">
        <v>0.0</v>
      </c>
      <c r="T350" s="5">
        <v>194.85160375731</v>
      </c>
    </row>
    <row r="351">
      <c r="A351" s="5">
        <v>349.0</v>
      </c>
      <c r="B351" s="6">
        <v>44337.0</v>
      </c>
      <c r="C351" s="5">
        <v>245.973925082818</v>
      </c>
      <c r="D351" s="5">
        <v>156.248914049604</v>
      </c>
      <c r="E351" s="5">
        <v>231.82261339598</v>
      </c>
      <c r="F351" s="5">
        <v>245.973925082818</v>
      </c>
      <c r="G351" s="5">
        <v>245.973925082818</v>
      </c>
      <c r="H351" s="5">
        <v>-51.2329221305121</v>
      </c>
      <c r="I351" s="5">
        <v>-51.2329221305121</v>
      </c>
      <c r="J351" s="5">
        <v>-51.2329221305121</v>
      </c>
      <c r="K351" s="5">
        <v>-4.30979350809987</v>
      </c>
      <c r="L351" s="5">
        <v>-4.30979350809987</v>
      </c>
      <c r="M351" s="5">
        <v>-4.30979350809987</v>
      </c>
      <c r="N351" s="5">
        <v>-46.9231286224122</v>
      </c>
      <c r="O351" s="5">
        <v>-46.9231286224122</v>
      </c>
      <c r="P351" s="5">
        <v>-46.9231286224122</v>
      </c>
      <c r="Q351" s="5">
        <v>0.0</v>
      </c>
      <c r="R351" s="5">
        <v>0.0</v>
      </c>
      <c r="S351" s="5">
        <v>0.0</v>
      </c>
      <c r="T351" s="5">
        <v>194.741002952306</v>
      </c>
    </row>
    <row r="352">
      <c r="A352" s="5">
        <v>350.0</v>
      </c>
      <c r="B352" s="6">
        <v>44340.0</v>
      </c>
      <c r="C352" s="5">
        <v>246.825143385471</v>
      </c>
      <c r="D352" s="5">
        <v>161.103159601627</v>
      </c>
      <c r="E352" s="5">
        <v>235.875710814112</v>
      </c>
      <c r="F352" s="5">
        <v>246.825143385471</v>
      </c>
      <c r="G352" s="5">
        <v>246.825143385471</v>
      </c>
      <c r="H352" s="5">
        <v>-48.0513673140985</v>
      </c>
      <c r="I352" s="5">
        <v>-48.0513673140985</v>
      </c>
      <c r="J352" s="5">
        <v>-48.0513673140985</v>
      </c>
      <c r="K352" s="5">
        <v>-2.38141692799878</v>
      </c>
      <c r="L352" s="5">
        <v>-2.38141692799878</v>
      </c>
      <c r="M352" s="5">
        <v>-2.38141692799878</v>
      </c>
      <c r="N352" s="5">
        <v>-45.6699503860997</v>
      </c>
      <c r="O352" s="5">
        <v>-45.6699503860997</v>
      </c>
      <c r="P352" s="5">
        <v>-45.6699503860997</v>
      </c>
      <c r="Q352" s="5">
        <v>0.0</v>
      </c>
      <c r="R352" s="5">
        <v>0.0</v>
      </c>
      <c r="S352" s="5">
        <v>0.0</v>
      </c>
      <c r="T352" s="5">
        <v>198.773776071372</v>
      </c>
    </row>
    <row r="353">
      <c r="A353" s="5">
        <v>351.0</v>
      </c>
      <c r="B353" s="6">
        <v>44341.0</v>
      </c>
      <c r="C353" s="5">
        <v>247.108882819689</v>
      </c>
      <c r="D353" s="5">
        <v>162.008845986318</v>
      </c>
      <c r="E353" s="5">
        <v>236.092869426463</v>
      </c>
      <c r="F353" s="5">
        <v>247.108882819689</v>
      </c>
      <c r="G353" s="5">
        <v>247.108882819689</v>
      </c>
      <c r="H353" s="5">
        <v>-48.1219101097786</v>
      </c>
      <c r="I353" s="5">
        <v>-48.1219101097786</v>
      </c>
      <c r="J353" s="5">
        <v>-48.1219101097786</v>
      </c>
      <c r="K353" s="5">
        <v>-3.15186846715307</v>
      </c>
      <c r="L353" s="5">
        <v>-3.15186846715307</v>
      </c>
      <c r="M353" s="5">
        <v>-3.15186846715307</v>
      </c>
      <c r="N353" s="5">
        <v>-44.9700416426255</v>
      </c>
      <c r="O353" s="5">
        <v>-44.9700416426255</v>
      </c>
      <c r="P353" s="5">
        <v>-44.9700416426255</v>
      </c>
      <c r="Q353" s="5">
        <v>0.0</v>
      </c>
      <c r="R353" s="5">
        <v>0.0</v>
      </c>
      <c r="S353" s="5">
        <v>0.0</v>
      </c>
      <c r="T353" s="5">
        <v>198.98697270991</v>
      </c>
    </row>
    <row r="354">
      <c r="A354" s="5">
        <v>352.0</v>
      </c>
      <c r="B354" s="6">
        <v>44342.0</v>
      </c>
      <c r="C354" s="5">
        <v>247.392622253906</v>
      </c>
      <c r="D354" s="5">
        <v>161.648990536826</v>
      </c>
      <c r="E354" s="5">
        <v>238.277611494862</v>
      </c>
      <c r="F354" s="5">
        <v>247.392622253906</v>
      </c>
      <c r="G354" s="5">
        <v>247.392622253906</v>
      </c>
      <c r="H354" s="5">
        <v>-47.0501840836173</v>
      </c>
      <c r="I354" s="5">
        <v>-47.0501840836173</v>
      </c>
      <c r="J354" s="5">
        <v>-47.0501840836173</v>
      </c>
      <c r="K354" s="5">
        <v>-2.89597583530299</v>
      </c>
      <c r="L354" s="5">
        <v>-2.89597583530299</v>
      </c>
      <c r="M354" s="5">
        <v>-2.89597583530299</v>
      </c>
      <c r="N354" s="5">
        <v>-44.1542082483143</v>
      </c>
      <c r="O354" s="5">
        <v>-44.1542082483143</v>
      </c>
      <c r="P354" s="5">
        <v>-44.1542082483143</v>
      </c>
      <c r="Q354" s="5">
        <v>0.0</v>
      </c>
      <c r="R354" s="5">
        <v>0.0</v>
      </c>
      <c r="S354" s="5">
        <v>0.0</v>
      </c>
      <c r="T354" s="5">
        <v>200.342438170289</v>
      </c>
    </row>
    <row r="355">
      <c r="A355" s="5">
        <v>353.0</v>
      </c>
      <c r="B355" s="6">
        <v>44343.0</v>
      </c>
      <c r="C355" s="5">
        <v>247.676361688124</v>
      </c>
      <c r="D355" s="5">
        <v>164.051220989207</v>
      </c>
      <c r="E355" s="5">
        <v>236.520312359351</v>
      </c>
      <c r="F355" s="5">
        <v>247.676361688124</v>
      </c>
      <c r="G355" s="5">
        <v>247.676361688124</v>
      </c>
      <c r="H355" s="5">
        <v>-47.0597359373077</v>
      </c>
      <c r="I355" s="5">
        <v>-47.0597359373077</v>
      </c>
      <c r="J355" s="5">
        <v>-47.0597359373077</v>
      </c>
      <c r="K355" s="5">
        <v>-3.81984217890061</v>
      </c>
      <c r="L355" s="5">
        <v>-3.81984217890061</v>
      </c>
      <c r="M355" s="5">
        <v>-3.81984217890061</v>
      </c>
      <c r="N355" s="5">
        <v>-43.2398937584071</v>
      </c>
      <c r="O355" s="5">
        <v>-43.2398937584071</v>
      </c>
      <c r="P355" s="5">
        <v>-43.2398937584071</v>
      </c>
      <c r="Q355" s="5">
        <v>0.0</v>
      </c>
      <c r="R355" s="5">
        <v>0.0</v>
      </c>
      <c r="S355" s="5">
        <v>0.0</v>
      </c>
      <c r="T355" s="5">
        <v>200.616625750816</v>
      </c>
    </row>
    <row r="356">
      <c r="A356" s="5">
        <v>354.0</v>
      </c>
      <c r="B356" s="6">
        <v>44344.0</v>
      </c>
      <c r="C356" s="5">
        <v>247.960101122342</v>
      </c>
      <c r="D356" s="5">
        <v>164.438877565653</v>
      </c>
      <c r="E356" s="5">
        <v>240.459562333262</v>
      </c>
      <c r="F356" s="5">
        <v>247.960101122342</v>
      </c>
      <c r="G356" s="5">
        <v>247.960101122342</v>
      </c>
      <c r="H356" s="5">
        <v>-46.5553102327163</v>
      </c>
      <c r="I356" s="5">
        <v>-46.5553102327163</v>
      </c>
      <c r="J356" s="5">
        <v>-46.5553102327163</v>
      </c>
      <c r="K356" s="5">
        <v>-4.30979350809796</v>
      </c>
      <c r="L356" s="5">
        <v>-4.30979350809796</v>
      </c>
      <c r="M356" s="5">
        <v>-4.30979350809796</v>
      </c>
      <c r="N356" s="5">
        <v>-42.2455167246183</v>
      </c>
      <c r="O356" s="5">
        <v>-42.2455167246183</v>
      </c>
      <c r="P356" s="5">
        <v>-42.2455167246183</v>
      </c>
      <c r="Q356" s="5">
        <v>0.0</v>
      </c>
      <c r="R356" s="5">
        <v>0.0</v>
      </c>
      <c r="S356" s="5">
        <v>0.0</v>
      </c>
      <c r="T356" s="5">
        <v>201.404790889625</v>
      </c>
    </row>
    <row r="357">
      <c r="A357" s="5">
        <v>355.0</v>
      </c>
      <c r="B357" s="6">
        <v>44348.0</v>
      </c>
      <c r="C357" s="5">
        <v>249.095058859212</v>
      </c>
      <c r="D357" s="5">
        <v>169.863341553336</v>
      </c>
      <c r="E357" s="5">
        <v>243.98455759612</v>
      </c>
      <c r="F357" s="5">
        <v>249.095058859212</v>
      </c>
      <c r="G357" s="5">
        <v>249.095058859212</v>
      </c>
      <c r="H357" s="5">
        <v>-40.9964741862895</v>
      </c>
      <c r="I357" s="5">
        <v>-40.9964741862895</v>
      </c>
      <c r="J357" s="5">
        <v>-40.9964741862895</v>
      </c>
      <c r="K357" s="5">
        <v>-3.15186846715512</v>
      </c>
      <c r="L357" s="5">
        <v>-3.15186846715512</v>
      </c>
      <c r="M357" s="5">
        <v>-3.15186846715512</v>
      </c>
      <c r="N357" s="5">
        <v>-37.8446057191343</v>
      </c>
      <c r="O357" s="5">
        <v>-37.8446057191343</v>
      </c>
      <c r="P357" s="5">
        <v>-37.8446057191343</v>
      </c>
      <c r="Q357" s="5">
        <v>0.0</v>
      </c>
      <c r="R357" s="5">
        <v>0.0</v>
      </c>
      <c r="S357" s="5">
        <v>0.0</v>
      </c>
      <c r="T357" s="5">
        <v>208.098584672923</v>
      </c>
    </row>
    <row r="358">
      <c r="A358" s="5">
        <v>356.0</v>
      </c>
      <c r="B358" s="6">
        <v>44349.0</v>
      </c>
      <c r="C358" s="5">
        <v>249.37879829343</v>
      </c>
      <c r="D358" s="5">
        <v>171.859355227222</v>
      </c>
      <c r="E358" s="5">
        <v>246.462856079732</v>
      </c>
      <c r="F358" s="5">
        <v>249.37879829343</v>
      </c>
      <c r="G358" s="5">
        <v>249.37879829343</v>
      </c>
      <c r="H358" s="5">
        <v>-39.6247803076266</v>
      </c>
      <c r="I358" s="5">
        <v>-39.6247803076266</v>
      </c>
      <c r="J358" s="5">
        <v>-39.6247803076266</v>
      </c>
      <c r="K358" s="5">
        <v>-2.89597583530395</v>
      </c>
      <c r="L358" s="5">
        <v>-2.89597583530395</v>
      </c>
      <c r="M358" s="5">
        <v>-2.89597583530395</v>
      </c>
      <c r="N358" s="5">
        <v>-36.7288044723227</v>
      </c>
      <c r="O358" s="5">
        <v>-36.7288044723227</v>
      </c>
      <c r="P358" s="5">
        <v>-36.7288044723227</v>
      </c>
      <c r="Q358" s="5">
        <v>0.0</v>
      </c>
      <c r="R358" s="5">
        <v>0.0</v>
      </c>
      <c r="S358" s="5">
        <v>0.0</v>
      </c>
      <c r="T358" s="5">
        <v>209.754017985803</v>
      </c>
    </row>
    <row r="359">
      <c r="A359" s="5">
        <v>357.0</v>
      </c>
      <c r="B359" s="6">
        <v>44350.0</v>
      </c>
      <c r="C359" s="5">
        <v>249.662537727648</v>
      </c>
      <c r="D359" s="5">
        <v>170.881302080739</v>
      </c>
      <c r="E359" s="5">
        <v>248.9702749138</v>
      </c>
      <c r="F359" s="5">
        <v>249.662537727648</v>
      </c>
      <c r="G359" s="5">
        <v>249.662537727648</v>
      </c>
      <c r="H359" s="5">
        <v>-39.458793537737</v>
      </c>
      <c r="I359" s="5">
        <v>-39.458793537737</v>
      </c>
      <c r="J359" s="5">
        <v>-39.458793537737</v>
      </c>
      <c r="K359" s="5">
        <v>-3.81984217890203</v>
      </c>
      <c r="L359" s="5">
        <v>-3.81984217890203</v>
      </c>
      <c r="M359" s="5">
        <v>-3.81984217890203</v>
      </c>
      <c r="N359" s="5">
        <v>-35.638951358835</v>
      </c>
      <c r="O359" s="5">
        <v>-35.638951358835</v>
      </c>
      <c r="P359" s="5">
        <v>-35.638951358835</v>
      </c>
      <c r="Q359" s="5">
        <v>0.0</v>
      </c>
      <c r="R359" s="5">
        <v>0.0</v>
      </c>
      <c r="S359" s="5">
        <v>0.0</v>
      </c>
      <c r="T359" s="5">
        <v>210.203744189911</v>
      </c>
    </row>
    <row r="360">
      <c r="A360" s="5">
        <v>358.0</v>
      </c>
      <c r="B360" s="6">
        <v>44351.0</v>
      </c>
      <c r="C360" s="5">
        <v>249.946277161866</v>
      </c>
      <c r="D360" s="5">
        <v>175.565375167172</v>
      </c>
      <c r="E360" s="5">
        <v>249.325968463724</v>
      </c>
      <c r="F360" s="5">
        <v>249.946277161866</v>
      </c>
      <c r="G360" s="5">
        <v>249.946277161866</v>
      </c>
      <c r="H360" s="5">
        <v>-38.8979543231756</v>
      </c>
      <c r="I360" s="5">
        <v>-38.8979543231756</v>
      </c>
      <c r="J360" s="5">
        <v>-38.8979543231756</v>
      </c>
      <c r="K360" s="5">
        <v>-4.30979350809037</v>
      </c>
      <c r="L360" s="5">
        <v>-4.30979350809037</v>
      </c>
      <c r="M360" s="5">
        <v>-4.30979350809037</v>
      </c>
      <c r="N360" s="5">
        <v>-34.5881608150852</v>
      </c>
      <c r="O360" s="5">
        <v>-34.5881608150852</v>
      </c>
      <c r="P360" s="5">
        <v>-34.5881608150852</v>
      </c>
      <c r="Q360" s="5">
        <v>0.0</v>
      </c>
      <c r="R360" s="5">
        <v>0.0</v>
      </c>
      <c r="S360" s="5">
        <v>0.0</v>
      </c>
      <c r="T360" s="5">
        <v>211.04832283869</v>
      </c>
    </row>
    <row r="361">
      <c r="A361" s="5">
        <v>359.0</v>
      </c>
      <c r="B361" s="6">
        <v>44354.0</v>
      </c>
      <c r="C361" s="5">
        <v>250.797495464519</v>
      </c>
      <c r="D361" s="5">
        <v>180.752430479895</v>
      </c>
      <c r="E361" s="5">
        <v>255.169849217223</v>
      </c>
      <c r="F361" s="5">
        <v>250.797495464519</v>
      </c>
      <c r="G361" s="5">
        <v>250.797495464519</v>
      </c>
      <c r="H361" s="5">
        <v>-34.1493017135887</v>
      </c>
      <c r="I361" s="5">
        <v>-34.1493017135887</v>
      </c>
      <c r="J361" s="5">
        <v>-34.1493017135887</v>
      </c>
      <c r="K361" s="5">
        <v>-2.38141692801526</v>
      </c>
      <c r="L361" s="5">
        <v>-2.38141692801526</v>
      </c>
      <c r="M361" s="5">
        <v>-2.38141692801526</v>
      </c>
      <c r="N361" s="5">
        <v>-31.7678847855735</v>
      </c>
      <c r="O361" s="5">
        <v>-31.7678847855735</v>
      </c>
      <c r="P361" s="5">
        <v>-31.7678847855735</v>
      </c>
      <c r="Q361" s="5">
        <v>0.0</v>
      </c>
      <c r="R361" s="5">
        <v>0.0</v>
      </c>
      <c r="S361" s="5">
        <v>0.0</v>
      </c>
      <c r="T361" s="5">
        <v>216.64819375093</v>
      </c>
    </row>
    <row r="362">
      <c r="A362" s="5">
        <v>360.0</v>
      </c>
      <c r="B362" s="6">
        <v>44355.0</v>
      </c>
      <c r="C362" s="5">
        <v>251.081234898736</v>
      </c>
      <c r="D362" s="5">
        <v>179.586007210987</v>
      </c>
      <c r="E362" s="5">
        <v>254.851918410181</v>
      </c>
      <c r="F362" s="5">
        <v>251.081234898736</v>
      </c>
      <c r="G362" s="5">
        <v>251.081234898736</v>
      </c>
      <c r="H362" s="5">
        <v>-34.1107546454295</v>
      </c>
      <c r="I362" s="5">
        <v>-34.1107546454295</v>
      </c>
      <c r="J362" s="5">
        <v>-34.1107546454295</v>
      </c>
      <c r="K362" s="5">
        <v>-3.15186846715782</v>
      </c>
      <c r="L362" s="5">
        <v>-3.15186846715782</v>
      </c>
      <c r="M362" s="5">
        <v>-3.15186846715782</v>
      </c>
      <c r="N362" s="5">
        <v>-30.9588861782717</v>
      </c>
      <c r="O362" s="5">
        <v>-30.9588861782717</v>
      </c>
      <c r="P362" s="5">
        <v>-30.9588861782717</v>
      </c>
      <c r="Q362" s="5">
        <v>0.0</v>
      </c>
      <c r="R362" s="5">
        <v>0.0</v>
      </c>
      <c r="S362" s="5">
        <v>0.0</v>
      </c>
      <c r="T362" s="5">
        <v>216.970480253307</v>
      </c>
    </row>
    <row r="363">
      <c r="A363" s="5">
        <v>361.0</v>
      </c>
      <c r="B363" s="6">
        <v>44356.0</v>
      </c>
      <c r="C363" s="5">
        <v>251.364974332954</v>
      </c>
      <c r="D363" s="5">
        <v>182.329593002767</v>
      </c>
      <c r="E363" s="5">
        <v>256.62918263123</v>
      </c>
      <c r="F363" s="5">
        <v>251.364974332954</v>
      </c>
      <c r="G363" s="5">
        <v>251.364974332954</v>
      </c>
      <c r="H363" s="5">
        <v>-33.1153240007565</v>
      </c>
      <c r="I363" s="5">
        <v>-33.1153240007565</v>
      </c>
      <c r="J363" s="5">
        <v>-33.1153240007565</v>
      </c>
      <c r="K363" s="5">
        <v>-2.89597583530238</v>
      </c>
      <c r="L363" s="5">
        <v>-2.89597583530238</v>
      </c>
      <c r="M363" s="5">
        <v>-2.89597583530238</v>
      </c>
      <c r="N363" s="5">
        <v>-30.2193481654541</v>
      </c>
      <c r="O363" s="5">
        <v>-30.2193481654541</v>
      </c>
      <c r="P363" s="5">
        <v>-30.2193481654541</v>
      </c>
      <c r="Q363" s="5">
        <v>0.0</v>
      </c>
      <c r="R363" s="5">
        <v>0.0</v>
      </c>
      <c r="S363" s="5">
        <v>0.0</v>
      </c>
      <c r="T363" s="5">
        <v>218.249650332198</v>
      </c>
    </row>
    <row r="364">
      <c r="A364" s="5">
        <v>362.0</v>
      </c>
      <c r="B364" s="6">
        <v>44357.0</v>
      </c>
      <c r="C364" s="5">
        <v>251.648713767172</v>
      </c>
      <c r="D364" s="5">
        <v>180.000777340586</v>
      </c>
      <c r="E364" s="5">
        <v>256.615134070802</v>
      </c>
      <c r="F364" s="5">
        <v>251.648713767172</v>
      </c>
      <c r="G364" s="5">
        <v>251.648713767172</v>
      </c>
      <c r="H364" s="5">
        <v>-33.3677703760838</v>
      </c>
      <c r="I364" s="5">
        <v>-33.3677703760838</v>
      </c>
      <c r="J364" s="5">
        <v>-33.3677703760838</v>
      </c>
      <c r="K364" s="5">
        <v>-3.81984217890695</v>
      </c>
      <c r="L364" s="5">
        <v>-3.81984217890695</v>
      </c>
      <c r="M364" s="5">
        <v>-3.81984217890695</v>
      </c>
      <c r="N364" s="5">
        <v>-29.5479281971769</v>
      </c>
      <c r="O364" s="5">
        <v>-29.5479281971769</v>
      </c>
      <c r="P364" s="5">
        <v>-29.5479281971769</v>
      </c>
      <c r="Q364" s="5">
        <v>0.0</v>
      </c>
      <c r="R364" s="5">
        <v>0.0</v>
      </c>
      <c r="S364" s="5">
        <v>0.0</v>
      </c>
      <c r="T364" s="5">
        <v>218.280943391088</v>
      </c>
    </row>
    <row r="365">
      <c r="A365" s="5">
        <v>363.0</v>
      </c>
      <c r="B365" s="6">
        <v>44358.0</v>
      </c>
      <c r="C365" s="5">
        <v>251.93245320139</v>
      </c>
      <c r="D365" s="5">
        <v>180.096569526813</v>
      </c>
      <c r="E365" s="5">
        <v>259.895202581059</v>
      </c>
      <c r="F365" s="5">
        <v>251.93245320139</v>
      </c>
      <c r="G365" s="5">
        <v>251.93245320139</v>
      </c>
      <c r="H365" s="5">
        <v>-33.2507948275117</v>
      </c>
      <c r="I365" s="5">
        <v>-33.2507948275117</v>
      </c>
      <c r="J365" s="5">
        <v>-33.2507948275117</v>
      </c>
      <c r="K365" s="5">
        <v>-4.30979350808277</v>
      </c>
      <c r="L365" s="5">
        <v>-4.30979350808277</v>
      </c>
      <c r="M365" s="5">
        <v>-4.30979350808277</v>
      </c>
      <c r="N365" s="5">
        <v>-28.9410013194289</v>
      </c>
      <c r="O365" s="5">
        <v>-28.9410013194289</v>
      </c>
      <c r="P365" s="5">
        <v>-28.9410013194289</v>
      </c>
      <c r="Q365" s="5">
        <v>0.0</v>
      </c>
      <c r="R365" s="5">
        <v>0.0</v>
      </c>
      <c r="S365" s="5">
        <v>0.0</v>
      </c>
      <c r="T365" s="5">
        <v>218.681658373878</v>
      </c>
    </row>
    <row r="366">
      <c r="A366" s="5">
        <v>364.0</v>
      </c>
      <c r="B366" s="6">
        <v>44361.0</v>
      </c>
      <c r="C366" s="5">
        <v>252.783671504043</v>
      </c>
      <c r="D366" s="5">
        <v>184.696858070215</v>
      </c>
      <c r="E366" s="5">
        <v>262.705224318964</v>
      </c>
      <c r="F366" s="5">
        <v>252.783671504043</v>
      </c>
      <c r="G366" s="5">
        <v>252.783671504043</v>
      </c>
      <c r="H366" s="5">
        <v>-29.822861259258</v>
      </c>
      <c r="I366" s="5">
        <v>-29.822861259258</v>
      </c>
      <c r="J366" s="5">
        <v>-29.822861259258</v>
      </c>
      <c r="K366" s="5">
        <v>-2.38141692801465</v>
      </c>
      <c r="L366" s="5">
        <v>-2.38141692801465</v>
      </c>
      <c r="M366" s="5">
        <v>-2.38141692801465</v>
      </c>
      <c r="N366" s="5">
        <v>-27.4414443312434</v>
      </c>
      <c r="O366" s="5">
        <v>-27.4414443312434</v>
      </c>
      <c r="P366" s="5">
        <v>-27.4414443312434</v>
      </c>
      <c r="Q366" s="5">
        <v>0.0</v>
      </c>
      <c r="R366" s="5">
        <v>0.0</v>
      </c>
      <c r="S366" s="5">
        <v>0.0</v>
      </c>
      <c r="T366" s="5">
        <v>222.960810244785</v>
      </c>
    </row>
    <row r="367">
      <c r="A367" s="5">
        <v>365.0</v>
      </c>
      <c r="B367" s="6">
        <v>44362.0</v>
      </c>
      <c r="C367" s="5">
        <v>253.06741093826</v>
      </c>
      <c r="D367" s="5">
        <v>187.376447925406</v>
      </c>
      <c r="E367" s="5">
        <v>259.388064786698</v>
      </c>
      <c r="F367" s="5">
        <v>253.06741093826</v>
      </c>
      <c r="G367" s="5">
        <v>253.06741093826</v>
      </c>
      <c r="H367" s="5">
        <v>-30.1708241660803</v>
      </c>
      <c r="I367" s="5">
        <v>-30.1708241660803</v>
      </c>
      <c r="J367" s="5">
        <v>-30.1708241660803</v>
      </c>
      <c r="K367" s="5">
        <v>-3.15186846715421</v>
      </c>
      <c r="L367" s="5">
        <v>-3.15186846715421</v>
      </c>
      <c r="M367" s="5">
        <v>-3.15186846715421</v>
      </c>
      <c r="N367" s="5">
        <v>-27.0189556989261</v>
      </c>
      <c r="O367" s="5">
        <v>-27.0189556989261</v>
      </c>
      <c r="P367" s="5">
        <v>-27.0189556989261</v>
      </c>
      <c r="Q367" s="5">
        <v>0.0</v>
      </c>
      <c r="R367" s="5">
        <v>0.0</v>
      </c>
      <c r="S367" s="5">
        <v>0.0</v>
      </c>
      <c r="T367" s="5">
        <v>222.89658677218</v>
      </c>
    </row>
    <row r="368">
      <c r="A368" s="5">
        <v>366.0</v>
      </c>
      <c r="B368" s="6">
        <v>44363.0</v>
      </c>
      <c r="C368" s="5">
        <v>253.351150372478</v>
      </c>
      <c r="D368" s="5">
        <v>185.908118386637</v>
      </c>
      <c r="E368" s="5">
        <v>260.307036132017</v>
      </c>
      <c r="F368" s="5">
        <v>253.351150372478</v>
      </c>
      <c r="G368" s="5">
        <v>253.351150372478</v>
      </c>
      <c r="H368" s="5">
        <v>-29.513551197787</v>
      </c>
      <c r="I368" s="5">
        <v>-29.513551197787</v>
      </c>
      <c r="J368" s="5">
        <v>-29.513551197787</v>
      </c>
      <c r="K368" s="5">
        <v>-2.89597583530081</v>
      </c>
      <c r="L368" s="5">
        <v>-2.89597583530081</v>
      </c>
      <c r="M368" s="5">
        <v>-2.89597583530081</v>
      </c>
      <c r="N368" s="5">
        <v>-26.6175753624862</v>
      </c>
      <c r="O368" s="5">
        <v>-26.6175753624862</v>
      </c>
      <c r="P368" s="5">
        <v>-26.6175753624862</v>
      </c>
      <c r="Q368" s="5">
        <v>0.0</v>
      </c>
      <c r="R368" s="5">
        <v>0.0</v>
      </c>
      <c r="S368" s="5">
        <v>0.0</v>
      </c>
      <c r="T368" s="5">
        <v>223.837599174691</v>
      </c>
    </row>
    <row r="369">
      <c r="A369" s="5">
        <v>367.0</v>
      </c>
      <c r="B369" s="6">
        <v>44364.0</v>
      </c>
      <c r="C369" s="5">
        <v>253.634889806696</v>
      </c>
      <c r="D369" s="5">
        <v>188.314773176822</v>
      </c>
      <c r="E369" s="5">
        <v>261.722434560975</v>
      </c>
      <c r="F369" s="5">
        <v>253.634889806696</v>
      </c>
      <c r="G369" s="5">
        <v>253.634889806696</v>
      </c>
      <c r="H369" s="5">
        <v>-30.0457419581633</v>
      </c>
      <c r="I369" s="5">
        <v>-30.0457419581633</v>
      </c>
      <c r="J369" s="5">
        <v>-30.0457419581633</v>
      </c>
      <c r="K369" s="5">
        <v>-3.81984217889311</v>
      </c>
      <c r="L369" s="5">
        <v>-3.81984217889311</v>
      </c>
      <c r="M369" s="5">
        <v>-3.81984217889311</v>
      </c>
      <c r="N369" s="5">
        <v>-26.2258997792701</v>
      </c>
      <c r="O369" s="5">
        <v>-26.2258997792701</v>
      </c>
      <c r="P369" s="5">
        <v>-26.2258997792701</v>
      </c>
      <c r="Q369" s="5">
        <v>0.0</v>
      </c>
      <c r="R369" s="5">
        <v>0.0</v>
      </c>
      <c r="S369" s="5">
        <v>0.0</v>
      </c>
      <c r="T369" s="5">
        <v>223.589147848532</v>
      </c>
    </row>
    <row r="370">
      <c r="A370" s="5">
        <v>368.0</v>
      </c>
      <c r="B370" s="6">
        <v>44365.0</v>
      </c>
      <c r="C370" s="5">
        <v>253.918629240913</v>
      </c>
      <c r="D370" s="5">
        <v>187.945291893229</v>
      </c>
      <c r="E370" s="5">
        <v>260.815584259956</v>
      </c>
      <c r="F370" s="5">
        <v>253.918629240913</v>
      </c>
      <c r="G370" s="5">
        <v>253.918629240913</v>
      </c>
      <c r="H370" s="5">
        <v>-30.1422754955819</v>
      </c>
      <c r="I370" s="5">
        <v>-30.1422754955819</v>
      </c>
      <c r="J370" s="5">
        <v>-30.1422754955819</v>
      </c>
      <c r="K370" s="5">
        <v>-4.30979350810418</v>
      </c>
      <c r="L370" s="5">
        <v>-4.30979350810418</v>
      </c>
      <c r="M370" s="5">
        <v>-4.30979350810418</v>
      </c>
      <c r="N370" s="5">
        <v>-25.8324819874777</v>
      </c>
      <c r="O370" s="5">
        <v>-25.8324819874777</v>
      </c>
      <c r="P370" s="5">
        <v>-25.8324819874777</v>
      </c>
      <c r="Q370" s="5">
        <v>0.0</v>
      </c>
      <c r="R370" s="5">
        <v>0.0</v>
      </c>
      <c r="S370" s="5">
        <v>0.0</v>
      </c>
      <c r="T370" s="5">
        <v>223.776353745332</v>
      </c>
    </row>
    <row r="371">
      <c r="A371" s="5">
        <v>369.0</v>
      </c>
      <c r="B371" s="6">
        <v>44368.0</v>
      </c>
      <c r="C371" s="5">
        <v>254.769847543567</v>
      </c>
      <c r="D371" s="5">
        <v>189.117846766128</v>
      </c>
      <c r="E371" s="5">
        <v>266.942887176759</v>
      </c>
      <c r="F371" s="5">
        <v>254.769847543567</v>
      </c>
      <c r="G371" s="5">
        <v>254.769847543567</v>
      </c>
      <c r="H371" s="5">
        <v>-26.9156908668545</v>
      </c>
      <c r="I371" s="5">
        <v>-26.9156908668545</v>
      </c>
      <c r="J371" s="5">
        <v>-26.9156908668545</v>
      </c>
      <c r="K371" s="5">
        <v>-2.38141692803173</v>
      </c>
      <c r="L371" s="5">
        <v>-2.38141692803173</v>
      </c>
      <c r="M371" s="5">
        <v>-2.38141692803173</v>
      </c>
      <c r="N371" s="5">
        <v>-24.5342739388228</v>
      </c>
      <c r="O371" s="5">
        <v>-24.5342739388228</v>
      </c>
      <c r="P371" s="5">
        <v>-24.5342739388228</v>
      </c>
      <c r="Q371" s="5">
        <v>0.0</v>
      </c>
      <c r="R371" s="5">
        <v>0.0</v>
      </c>
      <c r="S371" s="5">
        <v>0.0</v>
      </c>
      <c r="T371" s="5">
        <v>227.854156676712</v>
      </c>
    </row>
    <row r="372">
      <c r="A372" s="5">
        <v>370.0</v>
      </c>
      <c r="B372" s="6">
        <v>44369.0</v>
      </c>
      <c r="C372" s="5">
        <v>255.053586977784</v>
      </c>
      <c r="D372" s="5">
        <v>191.729594417847</v>
      </c>
      <c r="E372" s="5">
        <v>262.654452976921</v>
      </c>
      <c r="F372" s="5">
        <v>255.053586977784</v>
      </c>
      <c r="G372" s="5">
        <v>255.053586977784</v>
      </c>
      <c r="H372" s="5">
        <v>-27.182878467609</v>
      </c>
      <c r="I372" s="5">
        <v>-27.182878467609</v>
      </c>
      <c r="J372" s="5">
        <v>-27.182878467609</v>
      </c>
      <c r="K372" s="5">
        <v>-3.15186846716257</v>
      </c>
      <c r="L372" s="5">
        <v>-3.15186846716257</v>
      </c>
      <c r="M372" s="5">
        <v>-3.15186846716257</v>
      </c>
      <c r="N372" s="5">
        <v>-24.0310100004464</v>
      </c>
      <c r="O372" s="5">
        <v>-24.0310100004464</v>
      </c>
      <c r="P372" s="5">
        <v>-24.0310100004464</v>
      </c>
      <c r="Q372" s="5">
        <v>0.0</v>
      </c>
      <c r="R372" s="5">
        <v>0.0</v>
      </c>
      <c r="S372" s="5">
        <v>0.0</v>
      </c>
      <c r="T372" s="5">
        <v>227.870708510175</v>
      </c>
    </row>
    <row r="373">
      <c r="A373" s="5">
        <v>371.0</v>
      </c>
      <c r="B373" s="6">
        <v>44370.0</v>
      </c>
      <c r="C373" s="5">
        <v>255.337326412002</v>
      </c>
      <c r="D373" s="5">
        <v>196.302229499858</v>
      </c>
      <c r="E373" s="5">
        <v>267.598957853443</v>
      </c>
      <c r="F373" s="5">
        <v>255.337326412002</v>
      </c>
      <c r="G373" s="5">
        <v>255.337326412002</v>
      </c>
      <c r="H373" s="5">
        <v>-26.3761423697708</v>
      </c>
      <c r="I373" s="5">
        <v>-26.3761423697708</v>
      </c>
      <c r="J373" s="5">
        <v>-26.3761423697708</v>
      </c>
      <c r="K373" s="5">
        <v>-2.8959758353043</v>
      </c>
      <c r="L373" s="5">
        <v>-2.8959758353043</v>
      </c>
      <c r="M373" s="5">
        <v>-2.8959758353043</v>
      </c>
      <c r="N373" s="5">
        <v>-23.4801665344665</v>
      </c>
      <c r="O373" s="5">
        <v>-23.4801665344665</v>
      </c>
      <c r="P373" s="5">
        <v>-23.4801665344665</v>
      </c>
      <c r="Q373" s="5">
        <v>0.0</v>
      </c>
      <c r="R373" s="5">
        <v>0.0</v>
      </c>
      <c r="S373" s="5">
        <v>0.0</v>
      </c>
      <c r="T373" s="5">
        <v>228.961184042231</v>
      </c>
    </row>
    <row r="374">
      <c r="A374" s="5">
        <v>372.0</v>
      </c>
      <c r="B374" s="6">
        <v>44371.0</v>
      </c>
      <c r="C374" s="5">
        <v>255.62106584622</v>
      </c>
      <c r="D374" s="5">
        <v>190.085835372109</v>
      </c>
      <c r="E374" s="5">
        <v>265.667076966826</v>
      </c>
      <c r="F374" s="5">
        <v>255.62106584622</v>
      </c>
      <c r="G374" s="5">
        <v>255.62106584622</v>
      </c>
      <c r="H374" s="5">
        <v>-26.6966253823968</v>
      </c>
      <c r="I374" s="5">
        <v>-26.6966253823968</v>
      </c>
      <c r="J374" s="5">
        <v>-26.6966253823968</v>
      </c>
      <c r="K374" s="5">
        <v>-3.81984217889628</v>
      </c>
      <c r="L374" s="5">
        <v>-3.81984217889628</v>
      </c>
      <c r="M374" s="5">
        <v>-3.81984217889628</v>
      </c>
      <c r="N374" s="5">
        <v>-22.8767832035005</v>
      </c>
      <c r="O374" s="5">
        <v>-22.8767832035005</v>
      </c>
      <c r="P374" s="5">
        <v>-22.8767832035005</v>
      </c>
      <c r="Q374" s="5">
        <v>0.0</v>
      </c>
      <c r="R374" s="5">
        <v>0.0</v>
      </c>
      <c r="S374" s="5">
        <v>0.0</v>
      </c>
      <c r="T374" s="5">
        <v>228.924440463823</v>
      </c>
    </row>
    <row r="375">
      <c r="A375" s="5">
        <v>373.0</v>
      </c>
      <c r="B375" s="6">
        <v>44372.0</v>
      </c>
      <c r="C375" s="5">
        <v>255.904805280437</v>
      </c>
      <c r="D375" s="5">
        <v>192.06869490137</v>
      </c>
      <c r="E375" s="5">
        <v>265.755011857029</v>
      </c>
      <c r="F375" s="5">
        <v>255.904805280437</v>
      </c>
      <c r="G375" s="5">
        <v>255.904805280437</v>
      </c>
      <c r="H375" s="5">
        <v>-26.5275155439484</v>
      </c>
      <c r="I375" s="5">
        <v>-26.5275155439484</v>
      </c>
      <c r="J375" s="5">
        <v>-26.5275155439484</v>
      </c>
      <c r="K375" s="5">
        <v>-4.30979350810227</v>
      </c>
      <c r="L375" s="5">
        <v>-4.30979350810227</v>
      </c>
      <c r="M375" s="5">
        <v>-4.30979350810227</v>
      </c>
      <c r="N375" s="5">
        <v>-22.2177220358461</v>
      </c>
      <c r="O375" s="5">
        <v>-22.2177220358461</v>
      </c>
      <c r="P375" s="5">
        <v>-22.2177220358461</v>
      </c>
      <c r="Q375" s="5">
        <v>0.0</v>
      </c>
      <c r="R375" s="5">
        <v>0.0</v>
      </c>
      <c r="S375" s="5">
        <v>0.0</v>
      </c>
      <c r="T375" s="5">
        <v>229.377289736489</v>
      </c>
    </row>
    <row r="376">
      <c r="A376" s="5">
        <v>374.0</v>
      </c>
      <c r="B376" s="6">
        <v>44375.0</v>
      </c>
      <c r="C376" s="5">
        <v>256.75602358309</v>
      </c>
      <c r="D376" s="5">
        <v>196.218205901625</v>
      </c>
      <c r="E376" s="5">
        <v>271.592329706562</v>
      </c>
      <c r="F376" s="5">
        <v>256.75602358309</v>
      </c>
      <c r="G376" s="5">
        <v>256.75602358309</v>
      </c>
      <c r="H376" s="5">
        <v>-22.284840034326</v>
      </c>
      <c r="I376" s="5">
        <v>-22.284840034326</v>
      </c>
      <c r="J376" s="5">
        <v>-22.284840034326</v>
      </c>
      <c r="K376" s="5">
        <v>-2.38141692799685</v>
      </c>
      <c r="L376" s="5">
        <v>-2.38141692799685</v>
      </c>
      <c r="M376" s="5">
        <v>-2.38141692799685</v>
      </c>
      <c r="N376" s="5">
        <v>-19.9034231063291</v>
      </c>
      <c r="O376" s="5">
        <v>-19.9034231063291</v>
      </c>
      <c r="P376" s="5">
        <v>-19.9034231063291</v>
      </c>
      <c r="Q376" s="5">
        <v>0.0</v>
      </c>
      <c r="R376" s="5">
        <v>0.0</v>
      </c>
      <c r="S376" s="5">
        <v>0.0</v>
      </c>
      <c r="T376" s="5">
        <v>234.471183548764</v>
      </c>
    </row>
    <row r="377">
      <c r="A377" s="5">
        <v>375.0</v>
      </c>
      <c r="B377" s="6">
        <v>44376.0</v>
      </c>
      <c r="C377" s="5">
        <v>257.039763017308</v>
      </c>
      <c r="D377" s="5">
        <v>197.045854093599</v>
      </c>
      <c r="E377" s="5">
        <v>272.758945259978</v>
      </c>
      <c r="F377" s="5">
        <v>257.039763017308</v>
      </c>
      <c r="G377" s="5">
        <v>257.039763017308</v>
      </c>
      <c r="H377" s="5">
        <v>-22.1796959485833</v>
      </c>
      <c r="I377" s="5">
        <v>-22.1796959485833</v>
      </c>
      <c r="J377" s="5">
        <v>-22.1796959485833</v>
      </c>
      <c r="K377" s="5">
        <v>-3.15186846715896</v>
      </c>
      <c r="L377" s="5">
        <v>-3.15186846715896</v>
      </c>
      <c r="M377" s="5">
        <v>-3.15186846715896</v>
      </c>
      <c r="N377" s="5">
        <v>-19.0278274814243</v>
      </c>
      <c r="O377" s="5">
        <v>-19.0278274814243</v>
      </c>
      <c r="P377" s="5">
        <v>-19.0278274814243</v>
      </c>
      <c r="Q377" s="5">
        <v>0.0</v>
      </c>
      <c r="R377" s="5">
        <v>0.0</v>
      </c>
      <c r="S377" s="5">
        <v>0.0</v>
      </c>
      <c r="T377" s="5">
        <v>234.860067068725</v>
      </c>
    </row>
    <row r="378">
      <c r="A378" s="5">
        <v>376.0</v>
      </c>
      <c r="B378" s="6">
        <v>44377.0</v>
      </c>
      <c r="C378" s="5">
        <v>257.323502451526</v>
      </c>
      <c r="D378" s="5">
        <v>200.923676076597</v>
      </c>
      <c r="E378" s="5">
        <v>275.023663106185</v>
      </c>
      <c r="F378" s="5">
        <v>257.323502451526</v>
      </c>
      <c r="G378" s="5">
        <v>257.323502451526</v>
      </c>
      <c r="H378" s="5">
        <v>-21.0044736387909</v>
      </c>
      <c r="I378" s="5">
        <v>-21.0044736387909</v>
      </c>
      <c r="J378" s="5">
        <v>-21.0044736387909</v>
      </c>
      <c r="K378" s="5">
        <v>-2.89597583530273</v>
      </c>
      <c r="L378" s="5">
        <v>-2.89597583530273</v>
      </c>
      <c r="M378" s="5">
        <v>-2.89597583530273</v>
      </c>
      <c r="N378" s="5">
        <v>-18.1084978034882</v>
      </c>
      <c r="O378" s="5">
        <v>-18.1084978034882</v>
      </c>
      <c r="P378" s="5">
        <v>-18.1084978034882</v>
      </c>
      <c r="Q378" s="5">
        <v>0.0</v>
      </c>
      <c r="R378" s="5">
        <v>0.0</v>
      </c>
      <c r="S378" s="5">
        <v>0.0</v>
      </c>
      <c r="T378" s="5">
        <v>236.319028812735</v>
      </c>
    </row>
    <row r="379">
      <c r="A379" s="5">
        <v>377.0</v>
      </c>
      <c r="B379" s="6">
        <v>44378.0</v>
      </c>
      <c r="C379" s="5">
        <v>257.607241885744</v>
      </c>
      <c r="D379" s="5">
        <v>200.16654063087</v>
      </c>
      <c r="E379" s="5">
        <v>274.512979017871</v>
      </c>
      <c r="F379" s="5">
        <v>257.607241885744</v>
      </c>
      <c r="G379" s="5">
        <v>257.607241885744</v>
      </c>
      <c r="H379" s="5">
        <v>-20.972467950447</v>
      </c>
      <c r="I379" s="5">
        <v>-20.972467950447</v>
      </c>
      <c r="J379" s="5">
        <v>-20.972467950447</v>
      </c>
      <c r="K379" s="5">
        <v>-3.8198421788977</v>
      </c>
      <c r="L379" s="5">
        <v>-3.8198421788977</v>
      </c>
      <c r="M379" s="5">
        <v>-3.8198421788977</v>
      </c>
      <c r="N379" s="5">
        <v>-17.1526257715493</v>
      </c>
      <c r="O379" s="5">
        <v>-17.1526257715493</v>
      </c>
      <c r="P379" s="5">
        <v>-17.1526257715493</v>
      </c>
      <c r="Q379" s="5">
        <v>0.0</v>
      </c>
      <c r="R379" s="5">
        <v>0.0</v>
      </c>
      <c r="S379" s="5">
        <v>0.0</v>
      </c>
      <c r="T379" s="5">
        <v>236.634773935297</v>
      </c>
    </row>
    <row r="380">
      <c r="A380" s="5">
        <v>378.0</v>
      </c>
      <c r="B380" s="6">
        <v>44379.0</v>
      </c>
      <c r="C380" s="5">
        <v>257.890981319961</v>
      </c>
      <c r="D380" s="5">
        <v>201.81675071129</v>
      </c>
      <c r="E380" s="5">
        <v>274.19057149763</v>
      </c>
      <c r="F380" s="5">
        <v>257.890981319961</v>
      </c>
      <c r="G380" s="5">
        <v>257.890981319961</v>
      </c>
      <c r="H380" s="5">
        <v>-20.4783322117927</v>
      </c>
      <c r="I380" s="5">
        <v>-20.4783322117927</v>
      </c>
      <c r="J380" s="5">
        <v>-20.4783322117927</v>
      </c>
      <c r="K380" s="5">
        <v>-4.30979350809468</v>
      </c>
      <c r="L380" s="5">
        <v>-4.30979350809468</v>
      </c>
      <c r="M380" s="5">
        <v>-4.30979350809468</v>
      </c>
      <c r="N380" s="5">
        <v>-16.1685387036981</v>
      </c>
      <c r="O380" s="5">
        <v>-16.1685387036981</v>
      </c>
      <c r="P380" s="5">
        <v>-16.1685387036981</v>
      </c>
      <c r="Q380" s="5">
        <v>0.0</v>
      </c>
      <c r="R380" s="5">
        <v>0.0</v>
      </c>
      <c r="S380" s="5">
        <v>0.0</v>
      </c>
      <c r="T380" s="5">
        <v>237.412649108168</v>
      </c>
    </row>
    <row r="381">
      <c r="A381" s="5">
        <v>379.0</v>
      </c>
      <c r="B381" s="6">
        <v>44383.0</v>
      </c>
      <c r="C381" s="5">
        <v>259.025939056832</v>
      </c>
      <c r="D381" s="5">
        <v>206.821844692663</v>
      </c>
      <c r="E381" s="5">
        <v>285.185885228493</v>
      </c>
      <c r="F381" s="5">
        <v>259.025939056832</v>
      </c>
      <c r="G381" s="5">
        <v>259.025939056832</v>
      </c>
      <c r="H381" s="5">
        <v>-15.2925163565996</v>
      </c>
      <c r="I381" s="5">
        <v>-15.2925163565996</v>
      </c>
      <c r="J381" s="5">
        <v>-15.2925163565996</v>
      </c>
      <c r="K381" s="5">
        <v>-3.15186846716166</v>
      </c>
      <c r="L381" s="5">
        <v>-3.15186846716166</v>
      </c>
      <c r="M381" s="5">
        <v>-3.15186846716166</v>
      </c>
      <c r="N381" s="5">
        <v>-12.140647889438</v>
      </c>
      <c r="O381" s="5">
        <v>-12.140647889438</v>
      </c>
      <c r="P381" s="5">
        <v>-12.140647889438</v>
      </c>
      <c r="Q381" s="5">
        <v>0.0</v>
      </c>
      <c r="R381" s="5">
        <v>0.0</v>
      </c>
      <c r="S381" s="5">
        <v>0.0</v>
      </c>
      <c r="T381" s="5">
        <v>243.733422700232</v>
      </c>
    </row>
    <row r="382">
      <c r="A382" s="5">
        <v>380.0</v>
      </c>
      <c r="B382" s="6">
        <v>44384.0</v>
      </c>
      <c r="C382" s="5">
        <v>259.309684986415</v>
      </c>
      <c r="D382" s="5">
        <v>206.902816992765</v>
      </c>
      <c r="E382" s="5">
        <v>282.41456250629</v>
      </c>
      <c r="F382" s="5">
        <v>259.309684986415</v>
      </c>
      <c r="G382" s="5">
        <v>259.309684986415</v>
      </c>
      <c r="H382" s="5">
        <v>-14.0562526982803</v>
      </c>
      <c r="I382" s="5">
        <v>-14.0562526982803</v>
      </c>
      <c r="J382" s="5">
        <v>-14.0562526982803</v>
      </c>
      <c r="K382" s="5">
        <v>-2.89597583530369</v>
      </c>
      <c r="L382" s="5">
        <v>-2.89597583530369</v>
      </c>
      <c r="M382" s="5">
        <v>-2.89597583530369</v>
      </c>
      <c r="N382" s="5">
        <v>-11.1602768629766</v>
      </c>
      <c r="O382" s="5">
        <v>-11.1602768629766</v>
      </c>
      <c r="P382" s="5">
        <v>-11.1602768629766</v>
      </c>
      <c r="Q382" s="5">
        <v>0.0</v>
      </c>
      <c r="R382" s="5">
        <v>0.0</v>
      </c>
      <c r="S382" s="5">
        <v>0.0</v>
      </c>
      <c r="T382" s="5">
        <v>245.253432288135</v>
      </c>
    </row>
    <row r="383">
      <c r="A383" s="5">
        <v>381.0</v>
      </c>
      <c r="B383" s="6">
        <v>44385.0</v>
      </c>
      <c r="C383" s="5">
        <v>259.593430915999</v>
      </c>
      <c r="D383" s="5">
        <v>211.541937642022</v>
      </c>
      <c r="E383" s="5">
        <v>283.194777436139</v>
      </c>
      <c r="F383" s="5">
        <v>259.593430915999</v>
      </c>
      <c r="G383" s="5">
        <v>259.593430915999</v>
      </c>
      <c r="H383" s="5">
        <v>-14.0292574431907</v>
      </c>
      <c r="I383" s="5">
        <v>-14.0292574431907</v>
      </c>
      <c r="J383" s="5">
        <v>-14.0292574431907</v>
      </c>
      <c r="K383" s="5">
        <v>-3.81984217889912</v>
      </c>
      <c r="L383" s="5">
        <v>-3.81984217889912</v>
      </c>
      <c r="M383" s="5">
        <v>-3.81984217889912</v>
      </c>
      <c r="N383" s="5">
        <v>-10.2094152642916</v>
      </c>
      <c r="O383" s="5">
        <v>-10.2094152642916</v>
      </c>
      <c r="P383" s="5">
        <v>-10.2094152642916</v>
      </c>
      <c r="Q383" s="5">
        <v>0.0</v>
      </c>
      <c r="R383" s="5">
        <v>0.0</v>
      </c>
      <c r="S383" s="5">
        <v>0.0</v>
      </c>
      <c r="T383" s="5">
        <v>245.564173472808</v>
      </c>
    </row>
    <row r="384">
      <c r="A384" s="5">
        <v>382.0</v>
      </c>
      <c r="B384" s="6">
        <v>44386.0</v>
      </c>
      <c r="C384" s="5">
        <v>259.877176845582</v>
      </c>
      <c r="D384" s="5">
        <v>208.951826031723</v>
      </c>
      <c r="E384" s="5">
        <v>285.643970597509</v>
      </c>
      <c r="F384" s="5">
        <v>259.877176845582</v>
      </c>
      <c r="G384" s="5">
        <v>259.877176845582</v>
      </c>
      <c r="H384" s="5">
        <v>-13.606059213836</v>
      </c>
      <c r="I384" s="5">
        <v>-13.606059213836</v>
      </c>
      <c r="J384" s="5">
        <v>-13.606059213836</v>
      </c>
      <c r="K384" s="5">
        <v>-4.30979350809277</v>
      </c>
      <c r="L384" s="5">
        <v>-4.30979350809277</v>
      </c>
      <c r="M384" s="5">
        <v>-4.30979350809277</v>
      </c>
      <c r="N384" s="5">
        <v>-9.29626570574324</v>
      </c>
      <c r="O384" s="5">
        <v>-9.29626570574324</v>
      </c>
      <c r="P384" s="5">
        <v>-9.29626570574324</v>
      </c>
      <c r="Q384" s="5">
        <v>0.0</v>
      </c>
      <c r="R384" s="5">
        <v>0.0</v>
      </c>
      <c r="S384" s="5">
        <v>0.0</v>
      </c>
      <c r="T384" s="5">
        <v>246.271117631746</v>
      </c>
    </row>
    <row r="385">
      <c r="A385" s="5">
        <v>383.0</v>
      </c>
      <c r="B385" s="6">
        <v>44389.0</v>
      </c>
      <c r="C385" s="5">
        <v>260.728414634332</v>
      </c>
      <c r="D385" s="5">
        <v>214.437961301644</v>
      </c>
      <c r="E385" s="5">
        <v>289.608325295827</v>
      </c>
      <c r="F385" s="5">
        <v>260.728414634332</v>
      </c>
      <c r="G385" s="5">
        <v>260.728414634332</v>
      </c>
      <c r="H385" s="5">
        <v>-9.22931387595109</v>
      </c>
      <c r="I385" s="5">
        <v>-9.22931387595109</v>
      </c>
      <c r="J385" s="5">
        <v>-9.22931387595109</v>
      </c>
      <c r="K385" s="5">
        <v>-2.38141692801332</v>
      </c>
      <c r="L385" s="5">
        <v>-2.38141692801332</v>
      </c>
      <c r="M385" s="5">
        <v>-2.38141692801332</v>
      </c>
      <c r="N385" s="5">
        <v>-6.84789694793776</v>
      </c>
      <c r="O385" s="5">
        <v>-6.84789694793776</v>
      </c>
      <c r="P385" s="5">
        <v>-6.84789694793776</v>
      </c>
      <c r="Q385" s="5">
        <v>0.0</v>
      </c>
      <c r="R385" s="5">
        <v>0.0</v>
      </c>
      <c r="S385" s="5">
        <v>0.0</v>
      </c>
      <c r="T385" s="5">
        <v>251.499100758381</v>
      </c>
    </row>
    <row r="386">
      <c r="A386" s="5">
        <v>384.0</v>
      </c>
      <c r="B386" s="6">
        <v>44390.0</v>
      </c>
      <c r="C386" s="5">
        <v>261.012160563915</v>
      </c>
      <c r="D386" s="5">
        <v>215.126474641998</v>
      </c>
      <c r="E386" s="5">
        <v>290.063845902394</v>
      </c>
      <c r="F386" s="5">
        <v>261.012160563915</v>
      </c>
      <c r="G386" s="5">
        <v>261.012160563915</v>
      </c>
      <c r="H386" s="5">
        <v>-9.29548762895128</v>
      </c>
      <c r="I386" s="5">
        <v>-9.29548762895128</v>
      </c>
      <c r="J386" s="5">
        <v>-9.29548762895128</v>
      </c>
      <c r="K386" s="5">
        <v>-3.15186846715805</v>
      </c>
      <c r="L386" s="5">
        <v>-3.15186846715805</v>
      </c>
      <c r="M386" s="5">
        <v>-3.15186846715805</v>
      </c>
      <c r="N386" s="5">
        <v>-6.14361916179323</v>
      </c>
      <c r="O386" s="5">
        <v>-6.14361916179323</v>
      </c>
      <c r="P386" s="5">
        <v>-6.14361916179323</v>
      </c>
      <c r="Q386" s="5">
        <v>0.0</v>
      </c>
      <c r="R386" s="5">
        <v>0.0</v>
      </c>
      <c r="S386" s="5">
        <v>0.0</v>
      </c>
      <c r="T386" s="5">
        <v>251.716672934964</v>
      </c>
    </row>
    <row r="387">
      <c r="A387" s="5">
        <v>385.0</v>
      </c>
      <c r="B387" s="6">
        <v>44391.0</v>
      </c>
      <c r="C387" s="5">
        <v>261.295906493498</v>
      </c>
      <c r="D387" s="5">
        <v>217.163923459606</v>
      </c>
      <c r="E387" s="5">
        <v>291.235963436486</v>
      </c>
      <c r="F387" s="5">
        <v>261.295906493498</v>
      </c>
      <c r="G387" s="5">
        <v>261.295906493498</v>
      </c>
      <c r="H387" s="5">
        <v>-8.394953960729</v>
      </c>
      <c r="I387" s="5">
        <v>-8.394953960729</v>
      </c>
      <c r="J387" s="5">
        <v>-8.394953960729</v>
      </c>
      <c r="K387" s="5">
        <v>-2.89597583530254</v>
      </c>
      <c r="L387" s="5">
        <v>-2.89597583530254</v>
      </c>
      <c r="M387" s="5">
        <v>-2.89597583530254</v>
      </c>
      <c r="N387" s="5">
        <v>-5.49897812542646</v>
      </c>
      <c r="O387" s="5">
        <v>-5.49897812542646</v>
      </c>
      <c r="P387" s="5">
        <v>-5.49897812542646</v>
      </c>
      <c r="Q387" s="5">
        <v>0.0</v>
      </c>
      <c r="R387" s="5">
        <v>0.0</v>
      </c>
      <c r="S387" s="5">
        <v>0.0</v>
      </c>
      <c r="T387" s="5">
        <v>252.900952532769</v>
      </c>
    </row>
    <row r="388">
      <c r="A388" s="5">
        <v>386.0</v>
      </c>
      <c r="B388" s="6">
        <v>44392.0</v>
      </c>
      <c r="C388" s="5">
        <v>261.579652423082</v>
      </c>
      <c r="D388" s="5">
        <v>213.796933730162</v>
      </c>
      <c r="E388" s="5">
        <v>288.119095881202</v>
      </c>
      <c r="F388" s="5">
        <v>261.579652423082</v>
      </c>
      <c r="G388" s="5">
        <v>261.579652423082</v>
      </c>
      <c r="H388" s="5">
        <v>-8.7337834483798</v>
      </c>
      <c r="I388" s="5">
        <v>-8.7337834483798</v>
      </c>
      <c r="J388" s="5">
        <v>-8.7337834483798</v>
      </c>
      <c r="K388" s="5">
        <v>-3.81984217889053</v>
      </c>
      <c r="L388" s="5">
        <v>-3.81984217889053</v>
      </c>
      <c r="M388" s="5">
        <v>-3.81984217889053</v>
      </c>
      <c r="N388" s="5">
        <v>-4.91394126948927</v>
      </c>
      <c r="O388" s="5">
        <v>-4.91394126948927</v>
      </c>
      <c r="P388" s="5">
        <v>-4.91394126948927</v>
      </c>
      <c r="Q388" s="5">
        <v>0.0</v>
      </c>
      <c r="R388" s="5">
        <v>0.0</v>
      </c>
      <c r="S388" s="5">
        <v>0.0</v>
      </c>
      <c r="T388" s="5">
        <v>252.845868974702</v>
      </c>
    </row>
    <row r="389">
      <c r="A389" s="5">
        <v>387.0</v>
      </c>
      <c r="B389" s="6">
        <v>44393.0</v>
      </c>
      <c r="C389" s="5">
        <v>261.863398352665</v>
      </c>
      <c r="D389" s="5">
        <v>218.328339129616</v>
      </c>
      <c r="E389" s="5">
        <v>290.404305215145</v>
      </c>
      <c r="F389" s="5">
        <v>261.863398352665</v>
      </c>
      <c r="G389" s="5">
        <v>261.863398352665</v>
      </c>
      <c r="H389" s="5">
        <v>-8.69682389956</v>
      </c>
      <c r="I389" s="5">
        <v>-8.69682389956</v>
      </c>
      <c r="J389" s="5">
        <v>-8.69682389956</v>
      </c>
      <c r="K389" s="5">
        <v>-4.30979350807949</v>
      </c>
      <c r="L389" s="5">
        <v>-4.30979350807949</v>
      </c>
      <c r="M389" s="5">
        <v>-4.30979350807949</v>
      </c>
      <c r="N389" s="5">
        <v>-4.3870303914805</v>
      </c>
      <c r="O389" s="5">
        <v>-4.3870303914805</v>
      </c>
      <c r="P389" s="5">
        <v>-4.3870303914805</v>
      </c>
      <c r="Q389" s="5">
        <v>0.0</v>
      </c>
      <c r="R389" s="5">
        <v>0.0</v>
      </c>
      <c r="S389" s="5">
        <v>0.0</v>
      </c>
      <c r="T389" s="5">
        <v>253.166574453105</v>
      </c>
    </row>
    <row r="390">
      <c r="A390" s="5">
        <v>388.0</v>
      </c>
      <c r="B390" s="6">
        <v>44396.0</v>
      </c>
      <c r="C390" s="5">
        <v>262.714636141415</v>
      </c>
      <c r="D390" s="5">
        <v>219.761325934351</v>
      </c>
      <c r="E390" s="5">
        <v>293.352980976588</v>
      </c>
      <c r="F390" s="5">
        <v>262.714636141415</v>
      </c>
      <c r="G390" s="5">
        <v>262.714636141415</v>
      </c>
      <c r="H390" s="5">
        <v>-5.50249195315188</v>
      </c>
      <c r="I390" s="5">
        <v>-5.50249195315188</v>
      </c>
      <c r="J390" s="5">
        <v>-5.50249195315188</v>
      </c>
      <c r="K390" s="5">
        <v>-2.38141692798728</v>
      </c>
      <c r="L390" s="5">
        <v>-2.38141692798728</v>
      </c>
      <c r="M390" s="5">
        <v>-2.38141692798728</v>
      </c>
      <c r="N390" s="5">
        <v>-3.1210750251646</v>
      </c>
      <c r="O390" s="5">
        <v>-3.1210750251646</v>
      </c>
      <c r="P390" s="5">
        <v>-3.1210750251646</v>
      </c>
      <c r="Q390" s="5">
        <v>0.0</v>
      </c>
      <c r="R390" s="5">
        <v>0.0</v>
      </c>
      <c r="S390" s="5">
        <v>0.0</v>
      </c>
      <c r="T390" s="5">
        <v>257.212144188263</v>
      </c>
    </row>
    <row r="391">
      <c r="A391" s="5">
        <v>389.0</v>
      </c>
      <c r="B391" s="6">
        <v>44397.0</v>
      </c>
      <c r="C391" s="5">
        <v>262.998382070998</v>
      </c>
      <c r="D391" s="5">
        <v>216.871987669891</v>
      </c>
      <c r="E391" s="5">
        <v>294.063889828369</v>
      </c>
      <c r="F391" s="5">
        <v>262.998382070998</v>
      </c>
      <c r="G391" s="5">
        <v>262.998382070998</v>
      </c>
      <c r="H391" s="5">
        <v>-5.93933446644474</v>
      </c>
      <c r="I391" s="5">
        <v>-5.93933446644474</v>
      </c>
      <c r="J391" s="5">
        <v>-5.93933446644474</v>
      </c>
      <c r="K391" s="5">
        <v>-3.15186846716075</v>
      </c>
      <c r="L391" s="5">
        <v>-3.15186846716075</v>
      </c>
      <c r="M391" s="5">
        <v>-3.15186846716075</v>
      </c>
      <c r="N391" s="5">
        <v>-2.78746599928398</v>
      </c>
      <c r="O391" s="5">
        <v>-2.78746599928398</v>
      </c>
      <c r="P391" s="5">
        <v>-2.78746599928398</v>
      </c>
      <c r="Q391" s="5">
        <v>0.0</v>
      </c>
      <c r="R391" s="5">
        <v>0.0</v>
      </c>
      <c r="S391" s="5">
        <v>0.0</v>
      </c>
      <c r="T391" s="5">
        <v>257.059047604553</v>
      </c>
    </row>
    <row r="392">
      <c r="A392" s="5">
        <v>390.0</v>
      </c>
      <c r="B392" s="6">
        <v>44398.0</v>
      </c>
      <c r="C392" s="5">
        <v>263.282128000581</v>
      </c>
      <c r="D392" s="5">
        <v>221.482010172156</v>
      </c>
      <c r="E392" s="5">
        <v>295.93725320835</v>
      </c>
      <c r="F392" s="5">
        <v>263.282128000581</v>
      </c>
      <c r="G392" s="5">
        <v>263.282128000581</v>
      </c>
      <c r="H392" s="5">
        <v>-5.38385570887703</v>
      </c>
      <c r="I392" s="5">
        <v>-5.38385570887703</v>
      </c>
      <c r="J392" s="5">
        <v>-5.38385570887703</v>
      </c>
      <c r="K392" s="5">
        <v>-2.89597583530349</v>
      </c>
      <c r="L392" s="5">
        <v>-2.89597583530349</v>
      </c>
      <c r="M392" s="5">
        <v>-2.89597583530349</v>
      </c>
      <c r="N392" s="5">
        <v>-2.48787987357353</v>
      </c>
      <c r="O392" s="5">
        <v>-2.48787987357353</v>
      </c>
      <c r="P392" s="5">
        <v>-2.48787987357353</v>
      </c>
      <c r="Q392" s="5">
        <v>0.0</v>
      </c>
      <c r="R392" s="5">
        <v>0.0</v>
      </c>
      <c r="S392" s="5">
        <v>0.0</v>
      </c>
      <c r="T392" s="5">
        <v>257.898272291704</v>
      </c>
    </row>
    <row r="393">
      <c r="A393" s="5">
        <v>391.0</v>
      </c>
      <c r="B393" s="6">
        <v>44399.0</v>
      </c>
      <c r="C393" s="5">
        <v>263.565873930165</v>
      </c>
      <c r="D393" s="5">
        <v>222.48415317188</v>
      </c>
      <c r="E393" s="5">
        <v>295.535692383875</v>
      </c>
      <c r="F393" s="5">
        <v>263.565873930165</v>
      </c>
      <c r="G393" s="5">
        <v>263.565873930165</v>
      </c>
      <c r="H393" s="5">
        <v>-6.03541118550861</v>
      </c>
      <c r="I393" s="5">
        <v>-6.03541118550861</v>
      </c>
      <c r="J393" s="5">
        <v>-6.03541118550861</v>
      </c>
      <c r="K393" s="5">
        <v>-3.8198421788937</v>
      </c>
      <c r="L393" s="5">
        <v>-3.8198421788937</v>
      </c>
      <c r="M393" s="5">
        <v>-3.8198421788937</v>
      </c>
      <c r="N393" s="5">
        <v>-2.21556900661491</v>
      </c>
      <c r="O393" s="5">
        <v>-2.21556900661491</v>
      </c>
      <c r="P393" s="5">
        <v>-2.21556900661491</v>
      </c>
      <c r="Q393" s="5">
        <v>0.0</v>
      </c>
      <c r="R393" s="5">
        <v>0.0</v>
      </c>
      <c r="S393" s="5">
        <v>0.0</v>
      </c>
      <c r="T393" s="5">
        <v>257.530462744656</v>
      </c>
    </row>
    <row r="394">
      <c r="A394" s="5">
        <v>392.0</v>
      </c>
      <c r="B394" s="6">
        <v>44400.0</v>
      </c>
      <c r="C394" s="5">
        <v>263.849619859748</v>
      </c>
      <c r="D394" s="5">
        <v>222.270783735953</v>
      </c>
      <c r="E394" s="5">
        <v>296.406041641327</v>
      </c>
      <c r="F394" s="5">
        <v>263.849619859748</v>
      </c>
      <c r="G394" s="5">
        <v>263.849619859748</v>
      </c>
      <c r="H394" s="5">
        <v>-6.27348595440231</v>
      </c>
      <c r="I394" s="5">
        <v>-6.27348595440231</v>
      </c>
      <c r="J394" s="5">
        <v>-6.27348595440231</v>
      </c>
      <c r="K394" s="5">
        <v>-4.30979350807759</v>
      </c>
      <c r="L394" s="5">
        <v>-4.30979350807759</v>
      </c>
      <c r="M394" s="5">
        <v>-4.30979350807759</v>
      </c>
      <c r="N394" s="5">
        <v>-1.96369244632471</v>
      </c>
      <c r="O394" s="5">
        <v>-1.96369244632471</v>
      </c>
      <c r="P394" s="5">
        <v>-1.96369244632471</v>
      </c>
      <c r="Q394" s="5">
        <v>0.0</v>
      </c>
      <c r="R394" s="5">
        <v>0.0</v>
      </c>
      <c r="S394" s="5">
        <v>0.0</v>
      </c>
      <c r="T394" s="5">
        <v>257.576133905346</v>
      </c>
    </row>
    <row r="395">
      <c r="A395" s="5">
        <v>393.0</v>
      </c>
      <c r="B395" s="6">
        <v>44403.0</v>
      </c>
      <c r="C395" s="5">
        <v>264.700857648498</v>
      </c>
      <c r="D395" s="5">
        <v>221.926304910942</v>
      </c>
      <c r="E395" s="5">
        <v>299.221626855615</v>
      </c>
      <c r="F395" s="5">
        <v>264.700857648498</v>
      </c>
      <c r="G395" s="5">
        <v>264.700857648498</v>
      </c>
      <c r="H395" s="5">
        <v>-3.64718239680263</v>
      </c>
      <c r="I395" s="5">
        <v>-3.64718239680263</v>
      </c>
      <c r="J395" s="5">
        <v>-3.64718239680263</v>
      </c>
      <c r="K395" s="5">
        <v>-2.38141692799552</v>
      </c>
      <c r="L395" s="5">
        <v>-2.38141692799552</v>
      </c>
      <c r="M395" s="5">
        <v>-2.38141692799552</v>
      </c>
      <c r="N395" s="5">
        <v>-1.26576546880711</v>
      </c>
      <c r="O395" s="5">
        <v>-1.26576546880711</v>
      </c>
      <c r="P395" s="5">
        <v>-1.26576546880711</v>
      </c>
      <c r="Q395" s="5">
        <v>0.0</v>
      </c>
      <c r="R395" s="5">
        <v>0.0</v>
      </c>
      <c r="S395" s="5">
        <v>0.0</v>
      </c>
      <c r="T395" s="5">
        <v>261.053675251695</v>
      </c>
    </row>
    <row r="396">
      <c r="A396" s="5">
        <v>394.0</v>
      </c>
      <c r="B396" s="6">
        <v>44404.0</v>
      </c>
      <c r="C396" s="5">
        <v>264.984603578081</v>
      </c>
      <c r="D396" s="5">
        <v>227.135608958589</v>
      </c>
      <c r="E396" s="5">
        <v>299.612731382255</v>
      </c>
      <c r="F396" s="5">
        <v>264.984603578081</v>
      </c>
      <c r="G396" s="5">
        <v>264.984603578081</v>
      </c>
      <c r="H396" s="5">
        <v>-4.18522933069364</v>
      </c>
      <c r="I396" s="5">
        <v>-4.18522933069364</v>
      </c>
      <c r="J396" s="5">
        <v>-4.18522933069364</v>
      </c>
      <c r="K396" s="5">
        <v>-3.15186846715083</v>
      </c>
      <c r="L396" s="5">
        <v>-3.15186846715083</v>
      </c>
      <c r="M396" s="5">
        <v>-3.15186846715083</v>
      </c>
      <c r="N396" s="5">
        <v>-1.03336086354281</v>
      </c>
      <c r="O396" s="5">
        <v>-1.03336086354281</v>
      </c>
      <c r="P396" s="5">
        <v>-1.03336086354281</v>
      </c>
      <c r="Q396" s="5">
        <v>0.0</v>
      </c>
      <c r="R396" s="5">
        <v>0.0</v>
      </c>
      <c r="S396" s="5">
        <v>0.0</v>
      </c>
      <c r="T396" s="5">
        <v>260.799374247388</v>
      </c>
    </row>
    <row r="397">
      <c r="A397" s="5">
        <v>395.0</v>
      </c>
      <c r="B397" s="6">
        <v>44405.0</v>
      </c>
      <c r="C397" s="5">
        <v>265.268349507665</v>
      </c>
      <c r="D397" s="5">
        <v>221.40463519423</v>
      </c>
      <c r="E397" s="5">
        <v>300.500106384415</v>
      </c>
      <c r="F397" s="5">
        <v>265.268349507665</v>
      </c>
      <c r="G397" s="5">
        <v>265.268349507665</v>
      </c>
      <c r="H397" s="5">
        <v>-3.68948061225432</v>
      </c>
      <c r="I397" s="5">
        <v>-3.68948061225432</v>
      </c>
      <c r="J397" s="5">
        <v>-3.68948061225432</v>
      </c>
      <c r="K397" s="5">
        <v>-2.89597583530192</v>
      </c>
      <c r="L397" s="5">
        <v>-2.89597583530192</v>
      </c>
      <c r="M397" s="5">
        <v>-2.89597583530192</v>
      </c>
      <c r="N397" s="5">
        <v>-0.793504776952396</v>
      </c>
      <c r="O397" s="5">
        <v>-0.793504776952396</v>
      </c>
      <c r="P397" s="5">
        <v>-0.793504776952396</v>
      </c>
      <c r="Q397" s="5">
        <v>0.0</v>
      </c>
      <c r="R397" s="5">
        <v>0.0</v>
      </c>
      <c r="S397" s="5">
        <v>0.0</v>
      </c>
      <c r="T397" s="5">
        <v>261.57886889541</v>
      </c>
    </row>
    <row r="398">
      <c r="A398" s="5">
        <v>396.0</v>
      </c>
      <c r="B398" s="6">
        <v>44406.0</v>
      </c>
      <c r="C398" s="5">
        <v>265.552095437248</v>
      </c>
      <c r="D398" s="5">
        <v>225.171837245954</v>
      </c>
      <c r="E398" s="5">
        <v>300.065600858214</v>
      </c>
      <c r="F398" s="5">
        <v>265.552095437248</v>
      </c>
      <c r="G398" s="5">
        <v>265.552095437248</v>
      </c>
      <c r="H398" s="5">
        <v>-4.36292308114118</v>
      </c>
      <c r="I398" s="5">
        <v>-4.36292308114118</v>
      </c>
      <c r="J398" s="5">
        <v>-4.36292308114118</v>
      </c>
      <c r="K398" s="5">
        <v>-3.81984217889512</v>
      </c>
      <c r="L398" s="5">
        <v>-3.81984217889512</v>
      </c>
      <c r="M398" s="5">
        <v>-3.81984217889512</v>
      </c>
      <c r="N398" s="5">
        <v>-0.543080902246067</v>
      </c>
      <c r="O398" s="5">
        <v>-0.543080902246067</v>
      </c>
      <c r="P398" s="5">
        <v>-0.543080902246067</v>
      </c>
      <c r="Q398" s="5">
        <v>0.0</v>
      </c>
      <c r="R398" s="5">
        <v>0.0</v>
      </c>
      <c r="S398" s="5">
        <v>0.0</v>
      </c>
      <c r="T398" s="5">
        <v>261.189172356107</v>
      </c>
    </row>
    <row r="399">
      <c r="A399" s="5">
        <v>397.0</v>
      </c>
      <c r="B399" s="6">
        <v>44407.0</v>
      </c>
      <c r="C399" s="5">
        <v>265.835841366831</v>
      </c>
      <c r="D399" s="5">
        <v>223.014526000173</v>
      </c>
      <c r="E399" s="5">
        <v>296.619559908917</v>
      </c>
      <c r="F399" s="5">
        <v>265.835841366831</v>
      </c>
      <c r="G399" s="5">
        <v>265.835841366831</v>
      </c>
      <c r="H399" s="5">
        <v>-4.589822100775</v>
      </c>
      <c r="I399" s="5">
        <v>-4.589822100775</v>
      </c>
      <c r="J399" s="5">
        <v>-4.589822100775</v>
      </c>
      <c r="K399" s="5">
        <v>-4.30979350810469</v>
      </c>
      <c r="L399" s="5">
        <v>-4.30979350810469</v>
      </c>
      <c r="M399" s="5">
        <v>-4.30979350810469</v>
      </c>
      <c r="N399" s="5">
        <v>-0.28002859267031</v>
      </c>
      <c r="O399" s="5">
        <v>-0.28002859267031</v>
      </c>
      <c r="P399" s="5">
        <v>-0.28002859267031</v>
      </c>
      <c r="Q399" s="5">
        <v>0.0</v>
      </c>
      <c r="R399" s="5">
        <v>0.0</v>
      </c>
      <c r="S399" s="5">
        <v>0.0</v>
      </c>
      <c r="T399" s="5">
        <v>261.246019266056</v>
      </c>
    </row>
    <row r="400">
      <c r="A400" s="5">
        <v>398.0</v>
      </c>
      <c r="B400" s="6">
        <v>44410.0</v>
      </c>
      <c r="C400" s="5">
        <v>266.687079155581</v>
      </c>
      <c r="D400" s="5">
        <v>230.541699463196</v>
      </c>
      <c r="E400" s="5">
        <v>304.629869688494</v>
      </c>
      <c r="F400" s="5">
        <v>266.687079155581</v>
      </c>
      <c r="G400" s="5">
        <v>266.687079155581</v>
      </c>
      <c r="H400" s="5">
        <v>-1.79181222833732</v>
      </c>
      <c r="I400" s="5">
        <v>-1.79181222833732</v>
      </c>
      <c r="J400" s="5">
        <v>-1.79181222833732</v>
      </c>
      <c r="K400" s="5">
        <v>-2.38141692800376</v>
      </c>
      <c r="L400" s="5">
        <v>-2.38141692800376</v>
      </c>
      <c r="M400" s="5">
        <v>-2.38141692800376</v>
      </c>
      <c r="N400" s="5">
        <v>0.589604699666434</v>
      </c>
      <c r="O400" s="5">
        <v>0.589604699666434</v>
      </c>
      <c r="P400" s="5">
        <v>0.589604699666434</v>
      </c>
      <c r="Q400" s="5">
        <v>0.0</v>
      </c>
      <c r="R400" s="5">
        <v>0.0</v>
      </c>
      <c r="S400" s="5">
        <v>0.0</v>
      </c>
      <c r="T400" s="5">
        <v>264.895266927244</v>
      </c>
    </row>
    <row r="401">
      <c r="A401" s="5">
        <v>399.0</v>
      </c>
      <c r="B401" s="6">
        <v>44411.0</v>
      </c>
      <c r="C401" s="5">
        <v>266.970825085164</v>
      </c>
      <c r="D401" s="5">
        <v>226.747973410859</v>
      </c>
      <c r="E401" s="5">
        <v>299.655845928628</v>
      </c>
      <c r="F401" s="5">
        <v>266.970825085164</v>
      </c>
      <c r="G401" s="5">
        <v>266.970825085164</v>
      </c>
      <c r="H401" s="5">
        <v>-2.24891426576952</v>
      </c>
      <c r="I401" s="5">
        <v>-2.24891426576952</v>
      </c>
      <c r="J401" s="5">
        <v>-2.24891426576952</v>
      </c>
      <c r="K401" s="5">
        <v>-3.15186846715353</v>
      </c>
      <c r="L401" s="5">
        <v>-3.15186846715353</v>
      </c>
      <c r="M401" s="5">
        <v>-3.15186846715353</v>
      </c>
      <c r="N401" s="5">
        <v>0.902954201384008</v>
      </c>
      <c r="O401" s="5">
        <v>0.902954201384008</v>
      </c>
      <c r="P401" s="5">
        <v>0.902954201384008</v>
      </c>
      <c r="Q401" s="5">
        <v>0.0</v>
      </c>
      <c r="R401" s="5">
        <v>0.0</v>
      </c>
      <c r="S401" s="5">
        <v>0.0</v>
      </c>
      <c r="T401" s="5">
        <v>264.721910819395</v>
      </c>
    </row>
    <row r="402">
      <c r="A402" s="5">
        <v>400.0</v>
      </c>
      <c r="B402" s="6">
        <v>44412.0</v>
      </c>
      <c r="C402" s="5">
        <v>267.254571014748</v>
      </c>
      <c r="D402" s="5">
        <v>227.236452248967</v>
      </c>
      <c r="E402" s="5">
        <v>303.826506784157</v>
      </c>
      <c r="F402" s="5">
        <v>267.254571014748</v>
      </c>
      <c r="G402" s="5">
        <v>267.254571014748</v>
      </c>
      <c r="H402" s="5">
        <v>-1.67170022983526</v>
      </c>
      <c r="I402" s="5">
        <v>-1.67170022983526</v>
      </c>
      <c r="J402" s="5">
        <v>-1.67170022983526</v>
      </c>
      <c r="K402" s="5">
        <v>-2.89597583530288</v>
      </c>
      <c r="L402" s="5">
        <v>-2.89597583530288</v>
      </c>
      <c r="M402" s="5">
        <v>-2.89597583530288</v>
      </c>
      <c r="N402" s="5">
        <v>1.22427560546762</v>
      </c>
      <c r="O402" s="5">
        <v>1.22427560546762</v>
      </c>
      <c r="P402" s="5">
        <v>1.22427560546762</v>
      </c>
      <c r="Q402" s="5">
        <v>0.0</v>
      </c>
      <c r="R402" s="5">
        <v>0.0</v>
      </c>
      <c r="S402" s="5">
        <v>0.0</v>
      </c>
      <c r="T402" s="5">
        <v>265.582870784912</v>
      </c>
    </row>
    <row r="403">
      <c r="A403" s="5">
        <v>401.0</v>
      </c>
      <c r="B403" s="6">
        <v>44413.0</v>
      </c>
      <c r="C403" s="5">
        <v>267.538316944331</v>
      </c>
      <c r="D403" s="5">
        <v>225.358828457946</v>
      </c>
      <c r="E403" s="5">
        <v>305.187806895807</v>
      </c>
      <c r="F403" s="5">
        <v>267.538316944331</v>
      </c>
      <c r="G403" s="5">
        <v>267.538316944331</v>
      </c>
      <c r="H403" s="5">
        <v>-2.26946372110931</v>
      </c>
      <c r="I403" s="5">
        <v>-2.26946372110931</v>
      </c>
      <c r="J403" s="5">
        <v>-2.26946372110931</v>
      </c>
      <c r="K403" s="5">
        <v>-3.81984217889653</v>
      </c>
      <c r="L403" s="5">
        <v>-3.81984217889653</v>
      </c>
      <c r="M403" s="5">
        <v>-3.81984217889653</v>
      </c>
      <c r="N403" s="5">
        <v>1.55037845778722</v>
      </c>
      <c r="O403" s="5">
        <v>1.55037845778722</v>
      </c>
      <c r="P403" s="5">
        <v>1.55037845778722</v>
      </c>
      <c r="Q403" s="5">
        <v>0.0</v>
      </c>
      <c r="R403" s="5">
        <v>0.0</v>
      </c>
      <c r="S403" s="5">
        <v>0.0</v>
      </c>
      <c r="T403" s="5">
        <v>265.268853223222</v>
      </c>
    </row>
    <row r="404">
      <c r="A404" s="5">
        <v>402.0</v>
      </c>
      <c r="B404" s="6">
        <v>44414.0</v>
      </c>
      <c r="C404" s="5">
        <v>267.822062873914</v>
      </c>
      <c r="D404" s="5">
        <v>227.2845593619</v>
      </c>
      <c r="E404" s="5">
        <v>302.057191552642</v>
      </c>
      <c r="F404" s="5">
        <v>267.822062873914</v>
      </c>
      <c r="G404" s="5">
        <v>267.822062873914</v>
      </c>
      <c r="H404" s="5">
        <v>-2.43207919134246</v>
      </c>
      <c r="I404" s="5">
        <v>-2.43207919134246</v>
      </c>
      <c r="J404" s="5">
        <v>-2.43207919134246</v>
      </c>
      <c r="K404" s="5">
        <v>-4.30979350809709</v>
      </c>
      <c r="L404" s="5">
        <v>-4.30979350809709</v>
      </c>
      <c r="M404" s="5">
        <v>-4.30979350809709</v>
      </c>
      <c r="N404" s="5">
        <v>1.87771431675463</v>
      </c>
      <c r="O404" s="5">
        <v>1.87771431675463</v>
      </c>
      <c r="P404" s="5">
        <v>1.87771431675463</v>
      </c>
      <c r="Q404" s="5">
        <v>0.0</v>
      </c>
      <c r="R404" s="5">
        <v>0.0</v>
      </c>
      <c r="S404" s="5">
        <v>0.0</v>
      </c>
      <c r="T404" s="5">
        <v>265.389983682572</v>
      </c>
    </row>
    <row r="405">
      <c r="A405" s="5">
        <v>403.0</v>
      </c>
      <c r="B405" s="6">
        <v>44417.0</v>
      </c>
      <c r="C405" s="5">
        <v>268.673300662664</v>
      </c>
      <c r="D405" s="5">
        <v>231.101075625231</v>
      </c>
      <c r="E405" s="5">
        <v>304.55896730613</v>
      </c>
      <c r="F405" s="5">
        <v>268.673300662664</v>
      </c>
      <c r="G405" s="5">
        <v>268.673300662664</v>
      </c>
      <c r="H405" s="5">
        <v>0.449338630544936</v>
      </c>
      <c r="I405" s="5">
        <v>0.449338630544936</v>
      </c>
      <c r="J405" s="5">
        <v>0.449338630544936</v>
      </c>
      <c r="K405" s="5">
        <v>-2.38141692800315</v>
      </c>
      <c r="L405" s="5">
        <v>-2.38141692800315</v>
      </c>
      <c r="M405" s="5">
        <v>-2.38141692800315</v>
      </c>
      <c r="N405" s="5">
        <v>2.83075555854808</v>
      </c>
      <c r="O405" s="5">
        <v>2.83075555854808</v>
      </c>
      <c r="P405" s="5">
        <v>2.83075555854808</v>
      </c>
      <c r="Q405" s="5">
        <v>0.0</v>
      </c>
      <c r="R405" s="5">
        <v>0.0</v>
      </c>
      <c r="S405" s="5">
        <v>0.0</v>
      </c>
      <c r="T405" s="5">
        <v>269.122639293209</v>
      </c>
    </row>
    <row r="406">
      <c r="A406" s="5">
        <v>404.0</v>
      </c>
      <c r="B406" s="6">
        <v>44418.0</v>
      </c>
      <c r="C406" s="5">
        <v>268.957046592247</v>
      </c>
      <c r="D406" s="5">
        <v>231.027770913278</v>
      </c>
      <c r="E406" s="5">
        <v>303.222930701439</v>
      </c>
      <c r="F406" s="5">
        <v>268.957046592247</v>
      </c>
      <c r="G406" s="5">
        <v>268.957046592247</v>
      </c>
      <c r="H406" s="5">
        <v>-0.0239815798824115</v>
      </c>
      <c r="I406" s="5">
        <v>-0.0239815798824115</v>
      </c>
      <c r="J406" s="5">
        <v>-0.0239815798824115</v>
      </c>
      <c r="K406" s="5">
        <v>-3.15186846716189</v>
      </c>
      <c r="L406" s="5">
        <v>-3.15186846716189</v>
      </c>
      <c r="M406" s="5">
        <v>-3.15186846716189</v>
      </c>
      <c r="N406" s="5">
        <v>3.12788688727948</v>
      </c>
      <c r="O406" s="5">
        <v>3.12788688727948</v>
      </c>
      <c r="P406" s="5">
        <v>3.12788688727948</v>
      </c>
      <c r="Q406" s="5">
        <v>0.0</v>
      </c>
      <c r="R406" s="5">
        <v>0.0</v>
      </c>
      <c r="S406" s="5">
        <v>0.0</v>
      </c>
      <c r="T406" s="5">
        <v>268.933065012365</v>
      </c>
    </row>
    <row r="407">
      <c r="A407" s="5">
        <v>405.0</v>
      </c>
      <c r="B407" s="6">
        <v>44419.0</v>
      </c>
      <c r="C407" s="5">
        <v>269.240792521831</v>
      </c>
      <c r="D407" s="5">
        <v>232.198135386396</v>
      </c>
      <c r="E407" s="5">
        <v>307.08854033269</v>
      </c>
      <c r="F407" s="5">
        <v>269.240792521831</v>
      </c>
      <c r="G407" s="5">
        <v>269.240792521831</v>
      </c>
      <c r="H407" s="5">
        <v>0.514657137165641</v>
      </c>
      <c r="I407" s="5">
        <v>0.514657137165641</v>
      </c>
      <c r="J407" s="5">
        <v>0.514657137165641</v>
      </c>
      <c r="K407" s="5">
        <v>-2.89597583530131</v>
      </c>
      <c r="L407" s="5">
        <v>-2.89597583530131</v>
      </c>
      <c r="M407" s="5">
        <v>-2.89597583530131</v>
      </c>
      <c r="N407" s="5">
        <v>3.41063297246695</v>
      </c>
      <c r="O407" s="5">
        <v>3.41063297246695</v>
      </c>
      <c r="P407" s="5">
        <v>3.41063297246695</v>
      </c>
      <c r="Q407" s="5">
        <v>0.0</v>
      </c>
      <c r="R407" s="5">
        <v>0.0</v>
      </c>
      <c r="S407" s="5">
        <v>0.0</v>
      </c>
      <c r="T407" s="5">
        <v>269.755449658996</v>
      </c>
    </row>
    <row r="408">
      <c r="A408" s="5">
        <v>406.0</v>
      </c>
      <c r="B408" s="6">
        <v>44420.0</v>
      </c>
      <c r="C408" s="5">
        <v>269.524538451414</v>
      </c>
      <c r="D408" s="5">
        <v>231.649783001122</v>
      </c>
      <c r="E408" s="5">
        <v>308.091537623771</v>
      </c>
      <c r="F408" s="5">
        <v>269.524538451414</v>
      </c>
      <c r="G408" s="5">
        <v>269.524538451414</v>
      </c>
      <c r="H408" s="5">
        <v>-0.142132242011304</v>
      </c>
      <c r="I408" s="5">
        <v>-0.142132242011304</v>
      </c>
      <c r="J408" s="5">
        <v>-0.142132242011304</v>
      </c>
      <c r="K408" s="5">
        <v>-3.8198421788997</v>
      </c>
      <c r="L408" s="5">
        <v>-3.8198421788997</v>
      </c>
      <c r="M408" s="5">
        <v>-3.8198421788997</v>
      </c>
      <c r="N408" s="5">
        <v>3.6777099368884</v>
      </c>
      <c r="O408" s="5">
        <v>3.6777099368884</v>
      </c>
      <c r="P408" s="5">
        <v>3.6777099368884</v>
      </c>
      <c r="Q408" s="5">
        <v>0.0</v>
      </c>
      <c r="R408" s="5">
        <v>0.0</v>
      </c>
      <c r="S408" s="5">
        <v>0.0</v>
      </c>
      <c r="T408" s="5">
        <v>269.382406209403</v>
      </c>
    </row>
    <row r="409">
      <c r="A409" s="5">
        <v>407.0</v>
      </c>
      <c r="B409" s="6">
        <v>44421.0</v>
      </c>
      <c r="C409" s="5">
        <v>269.808284380997</v>
      </c>
      <c r="D409" s="5">
        <v>230.083889517608</v>
      </c>
      <c r="E409" s="5">
        <v>307.688168266511</v>
      </c>
      <c r="F409" s="5">
        <v>269.808284380997</v>
      </c>
      <c r="G409" s="5">
        <v>269.808284380997</v>
      </c>
      <c r="H409" s="5">
        <v>-0.380970267534986</v>
      </c>
      <c r="I409" s="5">
        <v>-0.380970267534986</v>
      </c>
      <c r="J409" s="5">
        <v>-0.380970267534986</v>
      </c>
      <c r="K409" s="5">
        <v>-4.3097935080895</v>
      </c>
      <c r="L409" s="5">
        <v>-4.3097935080895</v>
      </c>
      <c r="M409" s="5">
        <v>-4.3097935080895</v>
      </c>
      <c r="N409" s="5">
        <v>3.92882324055451</v>
      </c>
      <c r="O409" s="5">
        <v>3.92882324055451</v>
      </c>
      <c r="P409" s="5">
        <v>3.92882324055451</v>
      </c>
      <c r="Q409" s="5">
        <v>0.0</v>
      </c>
      <c r="R409" s="5">
        <v>0.0</v>
      </c>
      <c r="S409" s="5">
        <v>0.0</v>
      </c>
      <c r="T409" s="5">
        <v>269.427314113462</v>
      </c>
    </row>
    <row r="410">
      <c r="A410" s="5">
        <v>408.0</v>
      </c>
      <c r="B410" s="6">
        <v>44424.0</v>
      </c>
      <c r="C410" s="5">
        <v>270.659522169747</v>
      </c>
      <c r="D410" s="5">
        <v>236.011147984575</v>
      </c>
      <c r="E410" s="5">
        <v>310.608208176574</v>
      </c>
      <c r="F410" s="5">
        <v>270.659522169747</v>
      </c>
      <c r="G410" s="5">
        <v>270.659522169747</v>
      </c>
      <c r="H410" s="5">
        <v>2.2185453726844</v>
      </c>
      <c r="I410" s="5">
        <v>2.2185453726844</v>
      </c>
      <c r="J410" s="5">
        <v>2.2185453726844</v>
      </c>
      <c r="K410" s="5">
        <v>-2.38141692800254</v>
      </c>
      <c r="L410" s="5">
        <v>-2.38141692800254</v>
      </c>
      <c r="M410" s="5">
        <v>-2.38141692800254</v>
      </c>
      <c r="N410" s="5">
        <v>4.59996230068694</v>
      </c>
      <c r="O410" s="5">
        <v>4.59996230068694</v>
      </c>
      <c r="P410" s="5">
        <v>4.59996230068694</v>
      </c>
      <c r="Q410" s="5">
        <v>0.0</v>
      </c>
      <c r="R410" s="5">
        <v>0.0</v>
      </c>
      <c r="S410" s="5">
        <v>0.0</v>
      </c>
      <c r="T410" s="5">
        <v>272.878067542432</v>
      </c>
    </row>
    <row r="411">
      <c r="A411" s="5">
        <v>409.0</v>
      </c>
      <c r="B411" s="6">
        <v>44425.0</v>
      </c>
      <c r="C411" s="5">
        <v>270.94326809933</v>
      </c>
      <c r="D411" s="5">
        <v>234.679987290261</v>
      </c>
      <c r="E411" s="5">
        <v>310.383079783417</v>
      </c>
      <c r="F411" s="5">
        <v>270.94326809933</v>
      </c>
      <c r="G411" s="5">
        <v>270.94326809933</v>
      </c>
      <c r="H411" s="5">
        <v>1.6545881943316</v>
      </c>
      <c r="I411" s="5">
        <v>1.6545881943316</v>
      </c>
      <c r="J411" s="5">
        <v>1.6545881943316</v>
      </c>
      <c r="K411" s="5">
        <v>-3.15186846715828</v>
      </c>
      <c r="L411" s="5">
        <v>-3.15186846715828</v>
      </c>
      <c r="M411" s="5">
        <v>-3.15186846715828</v>
      </c>
      <c r="N411" s="5">
        <v>4.80645666148988</v>
      </c>
      <c r="O411" s="5">
        <v>4.80645666148988</v>
      </c>
      <c r="P411" s="5">
        <v>4.80645666148988</v>
      </c>
      <c r="Q411" s="5">
        <v>0.0</v>
      </c>
      <c r="R411" s="5">
        <v>0.0</v>
      </c>
      <c r="S411" s="5">
        <v>0.0</v>
      </c>
      <c r="T411" s="5">
        <v>272.597856293662</v>
      </c>
    </row>
    <row r="412">
      <c r="A412" s="5">
        <v>410.0</v>
      </c>
      <c r="B412" s="6">
        <v>44426.0</v>
      </c>
      <c r="C412" s="5">
        <v>271.227014028914</v>
      </c>
      <c r="D412" s="5">
        <v>235.794866558154</v>
      </c>
      <c r="E412" s="5">
        <v>311.649743647423</v>
      </c>
      <c r="F412" s="5">
        <v>271.227014028914</v>
      </c>
      <c r="G412" s="5">
        <v>271.227014028914</v>
      </c>
      <c r="H412" s="5">
        <v>2.11613646048662</v>
      </c>
      <c r="I412" s="5">
        <v>2.11613646048662</v>
      </c>
      <c r="J412" s="5">
        <v>2.11613646048662</v>
      </c>
      <c r="K412" s="5">
        <v>-2.89597583530522</v>
      </c>
      <c r="L412" s="5">
        <v>-2.89597583530522</v>
      </c>
      <c r="M412" s="5">
        <v>-2.89597583530522</v>
      </c>
      <c r="N412" s="5">
        <v>5.01211229579185</v>
      </c>
      <c r="O412" s="5">
        <v>5.01211229579185</v>
      </c>
      <c r="P412" s="5">
        <v>5.01211229579185</v>
      </c>
      <c r="Q412" s="5">
        <v>0.0</v>
      </c>
      <c r="R412" s="5">
        <v>0.0</v>
      </c>
      <c r="S412" s="5">
        <v>0.0</v>
      </c>
      <c r="T412" s="5">
        <v>273.3431504894</v>
      </c>
    </row>
    <row r="413">
      <c r="A413" s="5">
        <v>411.0</v>
      </c>
      <c r="B413" s="6">
        <v>44427.0</v>
      </c>
      <c r="C413" s="5">
        <v>271.510759958497</v>
      </c>
      <c r="D413" s="5">
        <v>234.932300436431</v>
      </c>
      <c r="E413" s="5">
        <v>307.479399260294</v>
      </c>
      <c r="F413" s="5">
        <v>271.510759958497</v>
      </c>
      <c r="G413" s="5">
        <v>271.510759958497</v>
      </c>
      <c r="H413" s="5">
        <v>1.40313651355096</v>
      </c>
      <c r="I413" s="5">
        <v>1.40313651355096</v>
      </c>
      <c r="J413" s="5">
        <v>1.40313651355096</v>
      </c>
      <c r="K413" s="5">
        <v>-3.81984217890287</v>
      </c>
      <c r="L413" s="5">
        <v>-3.81984217890287</v>
      </c>
      <c r="M413" s="5">
        <v>-3.81984217890287</v>
      </c>
      <c r="N413" s="5">
        <v>5.22297869245384</v>
      </c>
      <c r="O413" s="5">
        <v>5.22297869245384</v>
      </c>
      <c r="P413" s="5">
        <v>5.22297869245384</v>
      </c>
      <c r="Q413" s="5">
        <v>0.0</v>
      </c>
      <c r="R413" s="5">
        <v>0.0</v>
      </c>
      <c r="S413" s="5">
        <v>0.0</v>
      </c>
      <c r="T413" s="5">
        <v>272.913896472048</v>
      </c>
    </row>
    <row r="414">
      <c r="A414" s="5">
        <v>412.0</v>
      </c>
      <c r="B414" s="6">
        <v>44428.0</v>
      </c>
      <c r="C414" s="5">
        <v>271.79450588808</v>
      </c>
      <c r="D414" s="5">
        <v>236.710358225262</v>
      </c>
      <c r="E414" s="5">
        <v>312.313590718698</v>
      </c>
      <c r="F414" s="5">
        <v>271.79450588808</v>
      </c>
      <c r="G414" s="5">
        <v>271.79450588808</v>
      </c>
      <c r="H414" s="5">
        <v>1.13600619761102</v>
      </c>
      <c r="I414" s="5">
        <v>1.13600619761102</v>
      </c>
      <c r="J414" s="5">
        <v>1.13600619761102</v>
      </c>
      <c r="K414" s="5">
        <v>-4.30979350808759</v>
      </c>
      <c r="L414" s="5">
        <v>-4.30979350808759</v>
      </c>
      <c r="M414" s="5">
        <v>-4.30979350808759</v>
      </c>
      <c r="N414" s="5">
        <v>5.44579970569862</v>
      </c>
      <c r="O414" s="5">
        <v>5.44579970569862</v>
      </c>
      <c r="P414" s="5">
        <v>5.44579970569862</v>
      </c>
      <c r="Q414" s="5">
        <v>0.0</v>
      </c>
      <c r="R414" s="5">
        <v>0.0</v>
      </c>
      <c r="S414" s="5">
        <v>0.0</v>
      </c>
      <c r="T414" s="5">
        <v>272.930512085691</v>
      </c>
    </row>
    <row r="415">
      <c r="A415" s="5">
        <v>413.0</v>
      </c>
      <c r="B415" s="6">
        <v>44431.0</v>
      </c>
      <c r="C415" s="5">
        <v>272.64574367683</v>
      </c>
      <c r="D415" s="5">
        <v>239.174389783497</v>
      </c>
      <c r="E415" s="5">
        <v>312.693090907861</v>
      </c>
      <c r="F415" s="5">
        <v>272.64574367683</v>
      </c>
      <c r="G415" s="5">
        <v>272.64574367683</v>
      </c>
      <c r="H415" s="5">
        <v>3.87765528546665</v>
      </c>
      <c r="I415" s="5">
        <v>3.87765528546665</v>
      </c>
      <c r="J415" s="5">
        <v>3.87765528546665</v>
      </c>
      <c r="K415" s="5">
        <v>-2.38141692801078</v>
      </c>
      <c r="L415" s="5">
        <v>-2.38141692801078</v>
      </c>
      <c r="M415" s="5">
        <v>-2.38141692801078</v>
      </c>
      <c r="N415" s="5">
        <v>6.25907221347743</v>
      </c>
      <c r="O415" s="5">
        <v>6.25907221347743</v>
      </c>
      <c r="P415" s="5">
        <v>6.25907221347743</v>
      </c>
      <c r="Q415" s="5">
        <v>0.0</v>
      </c>
      <c r="R415" s="5">
        <v>0.0</v>
      </c>
      <c r="S415" s="5">
        <v>0.0</v>
      </c>
      <c r="T415" s="5">
        <v>276.523398962297</v>
      </c>
    </row>
    <row r="416">
      <c r="A416" s="5">
        <v>414.0</v>
      </c>
      <c r="B416" s="6">
        <v>44432.0</v>
      </c>
      <c r="C416" s="5">
        <v>272.929630698702</v>
      </c>
      <c r="D416" s="5">
        <v>241.078160204348</v>
      </c>
      <c r="E416" s="5">
        <v>313.560513506786</v>
      </c>
      <c r="F416" s="5">
        <v>272.929630698702</v>
      </c>
      <c r="G416" s="5">
        <v>272.929630698702</v>
      </c>
      <c r="H416" s="5">
        <v>3.45096032719344</v>
      </c>
      <c r="I416" s="5">
        <v>3.45096032719344</v>
      </c>
      <c r="J416" s="5">
        <v>3.45096032719344</v>
      </c>
      <c r="K416" s="5">
        <v>-3.15186846715467</v>
      </c>
      <c r="L416" s="5">
        <v>-3.15186846715467</v>
      </c>
      <c r="M416" s="5">
        <v>-3.15186846715467</v>
      </c>
      <c r="N416" s="5">
        <v>6.60282879434811</v>
      </c>
      <c r="O416" s="5">
        <v>6.60282879434811</v>
      </c>
      <c r="P416" s="5">
        <v>6.60282879434811</v>
      </c>
      <c r="Q416" s="5">
        <v>0.0</v>
      </c>
      <c r="R416" s="5">
        <v>0.0</v>
      </c>
      <c r="S416" s="5">
        <v>0.0</v>
      </c>
      <c r="T416" s="5">
        <v>276.380591025896</v>
      </c>
    </row>
    <row r="417">
      <c r="A417" s="5">
        <v>415.0</v>
      </c>
      <c r="B417" s="6">
        <v>44433.0</v>
      </c>
      <c r="C417" s="5">
        <v>273.213517720574</v>
      </c>
      <c r="D417" s="5">
        <v>242.512813103597</v>
      </c>
      <c r="E417" s="5">
        <v>316.116511448887</v>
      </c>
      <c r="F417" s="5">
        <v>273.213517720574</v>
      </c>
      <c r="G417" s="5">
        <v>273.213517720574</v>
      </c>
      <c r="H417" s="5">
        <v>4.09815723680503</v>
      </c>
      <c r="I417" s="5">
        <v>4.09815723680503</v>
      </c>
      <c r="J417" s="5">
        <v>4.09815723680503</v>
      </c>
      <c r="K417" s="5">
        <v>-2.89597583530365</v>
      </c>
      <c r="L417" s="5">
        <v>-2.89597583530365</v>
      </c>
      <c r="M417" s="5">
        <v>-2.89597583530365</v>
      </c>
      <c r="N417" s="5">
        <v>6.99413307210868</v>
      </c>
      <c r="O417" s="5">
        <v>6.99413307210868</v>
      </c>
      <c r="P417" s="5">
        <v>6.99413307210868</v>
      </c>
      <c r="Q417" s="5">
        <v>0.0</v>
      </c>
      <c r="R417" s="5">
        <v>0.0</v>
      </c>
      <c r="S417" s="5">
        <v>0.0</v>
      </c>
      <c r="T417" s="5">
        <v>277.311674957379</v>
      </c>
    </row>
    <row r="418">
      <c r="A418" s="5">
        <v>416.0</v>
      </c>
      <c r="B418" s="6">
        <v>44434.0</v>
      </c>
      <c r="C418" s="5">
        <v>273.497404742447</v>
      </c>
      <c r="D418" s="5">
        <v>239.66419508217</v>
      </c>
      <c r="E418" s="5">
        <v>317.280328056463</v>
      </c>
      <c r="F418" s="5">
        <v>273.497404742447</v>
      </c>
      <c r="G418" s="5">
        <v>273.497404742447</v>
      </c>
      <c r="H418" s="5">
        <v>3.61866793247547</v>
      </c>
      <c r="I418" s="5">
        <v>3.61866793247547</v>
      </c>
      <c r="J418" s="5">
        <v>3.61866793247547</v>
      </c>
      <c r="K418" s="5">
        <v>-3.81984217889078</v>
      </c>
      <c r="L418" s="5">
        <v>-3.81984217889078</v>
      </c>
      <c r="M418" s="5">
        <v>-3.81984217889078</v>
      </c>
      <c r="N418" s="5">
        <v>7.43851011136626</v>
      </c>
      <c r="O418" s="5">
        <v>7.43851011136626</v>
      </c>
      <c r="P418" s="5">
        <v>7.43851011136626</v>
      </c>
      <c r="Q418" s="5">
        <v>0.0</v>
      </c>
      <c r="R418" s="5">
        <v>0.0</v>
      </c>
      <c r="S418" s="5">
        <v>0.0</v>
      </c>
      <c r="T418" s="5">
        <v>277.116072674922</v>
      </c>
    </row>
    <row r="419">
      <c r="A419" s="5">
        <v>417.0</v>
      </c>
      <c r="B419" s="6">
        <v>44435.0</v>
      </c>
      <c r="C419" s="5">
        <v>273.781291764319</v>
      </c>
      <c r="D419" s="5">
        <v>241.21052452044</v>
      </c>
      <c r="E419" s="5">
        <v>314.600035470606</v>
      </c>
      <c r="F419" s="5">
        <v>273.781291764319</v>
      </c>
      <c r="G419" s="5">
        <v>273.781291764319</v>
      </c>
      <c r="H419" s="5">
        <v>3.63049415797781</v>
      </c>
      <c r="I419" s="5">
        <v>3.63049415797781</v>
      </c>
      <c r="J419" s="5">
        <v>3.63049415797781</v>
      </c>
      <c r="K419" s="5">
        <v>-4.30979350808568</v>
      </c>
      <c r="L419" s="5">
        <v>-4.30979350808568</v>
      </c>
      <c r="M419" s="5">
        <v>-4.30979350808568</v>
      </c>
      <c r="N419" s="5">
        <v>7.9402876660635</v>
      </c>
      <c r="O419" s="5">
        <v>7.9402876660635</v>
      </c>
      <c r="P419" s="5">
        <v>7.9402876660635</v>
      </c>
      <c r="Q419" s="5">
        <v>0.0</v>
      </c>
      <c r="R419" s="5">
        <v>0.0</v>
      </c>
      <c r="S419" s="5">
        <v>0.0</v>
      </c>
      <c r="T419" s="5">
        <v>277.411785922296</v>
      </c>
    </row>
    <row r="420">
      <c r="A420" s="5">
        <v>418.0</v>
      </c>
      <c r="B420" s="6">
        <v>44438.0</v>
      </c>
      <c r="C420" s="5">
        <v>274.632952829935</v>
      </c>
      <c r="D420" s="5">
        <v>244.21216945298</v>
      </c>
      <c r="E420" s="5">
        <v>318.284408244401</v>
      </c>
      <c r="F420" s="5">
        <v>274.632952829935</v>
      </c>
      <c r="G420" s="5">
        <v>274.632952829935</v>
      </c>
      <c r="H420" s="5">
        <v>7.42881418449551</v>
      </c>
      <c r="I420" s="5">
        <v>7.42881418449551</v>
      </c>
      <c r="J420" s="5">
        <v>7.42881418449551</v>
      </c>
      <c r="K420" s="5">
        <v>-2.38141692801902</v>
      </c>
      <c r="L420" s="5">
        <v>-2.38141692801902</v>
      </c>
      <c r="M420" s="5">
        <v>-2.38141692801902</v>
      </c>
      <c r="N420" s="5">
        <v>9.81023111251453</v>
      </c>
      <c r="O420" s="5">
        <v>9.81023111251453</v>
      </c>
      <c r="P420" s="5">
        <v>9.81023111251453</v>
      </c>
      <c r="Q420" s="5">
        <v>0.0</v>
      </c>
      <c r="R420" s="5">
        <v>0.0</v>
      </c>
      <c r="S420" s="5">
        <v>0.0</v>
      </c>
      <c r="T420" s="5">
        <v>282.061767014431</v>
      </c>
    </row>
    <row r="421">
      <c r="A421" s="5">
        <v>419.0</v>
      </c>
      <c r="B421" s="6">
        <v>44439.0</v>
      </c>
      <c r="C421" s="5">
        <v>274.916839851807</v>
      </c>
      <c r="D421" s="5">
        <v>248.604133421241</v>
      </c>
      <c r="E421" s="5">
        <v>319.281618284452</v>
      </c>
      <c r="F421" s="5">
        <v>274.916839851807</v>
      </c>
      <c r="G421" s="5">
        <v>274.916839851807</v>
      </c>
      <c r="H421" s="5">
        <v>7.4009063909223</v>
      </c>
      <c r="I421" s="5">
        <v>7.4009063909223</v>
      </c>
      <c r="J421" s="5">
        <v>7.4009063909223</v>
      </c>
      <c r="K421" s="5">
        <v>-3.15186846715737</v>
      </c>
      <c r="L421" s="5">
        <v>-3.15186846715737</v>
      </c>
      <c r="M421" s="5">
        <v>-3.15186846715737</v>
      </c>
      <c r="N421" s="5">
        <v>10.5527748580796</v>
      </c>
      <c r="O421" s="5">
        <v>10.5527748580796</v>
      </c>
      <c r="P421" s="5">
        <v>10.5527748580796</v>
      </c>
      <c r="Q421" s="5">
        <v>0.0</v>
      </c>
      <c r="R421" s="5">
        <v>0.0</v>
      </c>
      <c r="S421" s="5">
        <v>0.0</v>
      </c>
      <c r="T421" s="5">
        <v>282.31774624273</v>
      </c>
    </row>
    <row r="422">
      <c r="A422" s="5">
        <v>420.0</v>
      </c>
      <c r="B422" s="6">
        <v>44440.0</v>
      </c>
      <c r="C422" s="5">
        <v>275.200726873679</v>
      </c>
      <c r="D422" s="5">
        <v>245.929235155216</v>
      </c>
      <c r="E422" s="5">
        <v>319.31847237387</v>
      </c>
      <c r="F422" s="5">
        <v>275.200726873679</v>
      </c>
      <c r="G422" s="5">
        <v>275.200726873679</v>
      </c>
      <c r="H422" s="5">
        <v>8.45282640867079</v>
      </c>
      <c r="I422" s="5">
        <v>8.45282640867079</v>
      </c>
      <c r="J422" s="5">
        <v>8.45282640867079</v>
      </c>
      <c r="K422" s="5">
        <v>-2.89597583530461</v>
      </c>
      <c r="L422" s="5">
        <v>-2.89597583530461</v>
      </c>
      <c r="M422" s="5">
        <v>-2.89597583530461</v>
      </c>
      <c r="N422" s="5">
        <v>11.3488022439754</v>
      </c>
      <c r="O422" s="5">
        <v>11.3488022439754</v>
      </c>
      <c r="P422" s="5">
        <v>11.3488022439754</v>
      </c>
      <c r="Q422" s="5">
        <v>0.0</v>
      </c>
      <c r="R422" s="5">
        <v>0.0</v>
      </c>
      <c r="S422" s="5">
        <v>0.0</v>
      </c>
      <c r="T422" s="5">
        <v>283.65355328235</v>
      </c>
    </row>
    <row r="423">
      <c r="A423" s="5">
        <v>421.0</v>
      </c>
      <c r="B423" s="6">
        <v>44441.0</v>
      </c>
      <c r="C423" s="5">
        <v>275.484613895551</v>
      </c>
      <c r="D423" s="5">
        <v>245.085027252985</v>
      </c>
      <c r="E423" s="5">
        <v>319.06046898209</v>
      </c>
      <c r="F423" s="5">
        <v>275.484613895551</v>
      </c>
      <c r="G423" s="5">
        <v>275.484613895551</v>
      </c>
      <c r="H423" s="5">
        <v>8.37168795535342</v>
      </c>
      <c r="I423" s="5">
        <v>8.37168795535342</v>
      </c>
      <c r="J423" s="5">
        <v>8.37168795535342</v>
      </c>
      <c r="K423" s="5">
        <v>-3.8198421788922</v>
      </c>
      <c r="L423" s="5">
        <v>-3.8198421788922</v>
      </c>
      <c r="M423" s="5">
        <v>-3.8198421788922</v>
      </c>
      <c r="N423" s="5">
        <v>12.1915301342456</v>
      </c>
      <c r="O423" s="5">
        <v>12.1915301342456</v>
      </c>
      <c r="P423" s="5">
        <v>12.1915301342456</v>
      </c>
      <c r="Q423" s="5">
        <v>0.0</v>
      </c>
      <c r="R423" s="5">
        <v>0.0</v>
      </c>
      <c r="S423" s="5">
        <v>0.0</v>
      </c>
      <c r="T423" s="5">
        <v>283.856301850905</v>
      </c>
    </row>
    <row r="424">
      <c r="A424" s="5">
        <v>422.0</v>
      </c>
      <c r="B424" s="6">
        <v>44442.0</v>
      </c>
      <c r="C424" s="5">
        <v>275.768500917424</v>
      </c>
      <c r="D424" s="5">
        <v>244.988749297116</v>
      </c>
      <c r="E424" s="5">
        <v>320.992696575546</v>
      </c>
      <c r="F424" s="5">
        <v>275.768500917424</v>
      </c>
      <c r="G424" s="5">
        <v>275.768500917424</v>
      </c>
      <c r="H424" s="5">
        <v>8.76234675414708</v>
      </c>
      <c r="I424" s="5">
        <v>8.76234675414708</v>
      </c>
      <c r="J424" s="5">
        <v>8.76234675414708</v>
      </c>
      <c r="K424" s="5">
        <v>-4.30979350807809</v>
      </c>
      <c r="L424" s="5">
        <v>-4.30979350807809</v>
      </c>
      <c r="M424" s="5">
        <v>-4.30979350807809</v>
      </c>
      <c r="N424" s="5">
        <v>13.0721402622251</v>
      </c>
      <c r="O424" s="5">
        <v>13.0721402622251</v>
      </c>
      <c r="P424" s="5">
        <v>13.0721402622251</v>
      </c>
      <c r="Q424" s="5">
        <v>0.0</v>
      </c>
      <c r="R424" s="5">
        <v>0.0</v>
      </c>
      <c r="S424" s="5">
        <v>0.0</v>
      </c>
      <c r="T424" s="5">
        <v>284.530847671571</v>
      </c>
    </row>
    <row r="425">
      <c r="A425" s="5">
        <v>423.0</v>
      </c>
      <c r="B425" s="6">
        <v>44446.0</v>
      </c>
      <c r="C425" s="5">
        <v>276.904049004912</v>
      </c>
      <c r="D425" s="5">
        <v>254.629789458616</v>
      </c>
      <c r="E425" s="5">
        <v>332.187084923059</v>
      </c>
      <c r="F425" s="5">
        <v>276.904049004912</v>
      </c>
      <c r="G425" s="5">
        <v>276.904049004912</v>
      </c>
      <c r="H425" s="5">
        <v>13.5817834989347</v>
      </c>
      <c r="I425" s="5">
        <v>13.5817834989347</v>
      </c>
      <c r="J425" s="5">
        <v>13.5817834989347</v>
      </c>
      <c r="K425" s="5">
        <v>-3.15186846716007</v>
      </c>
      <c r="L425" s="5">
        <v>-3.15186846716007</v>
      </c>
      <c r="M425" s="5">
        <v>-3.15186846716007</v>
      </c>
      <c r="N425" s="5">
        <v>16.7336519660948</v>
      </c>
      <c r="O425" s="5">
        <v>16.7336519660948</v>
      </c>
      <c r="P425" s="5">
        <v>16.7336519660948</v>
      </c>
      <c r="Q425" s="5">
        <v>0.0</v>
      </c>
      <c r="R425" s="5">
        <v>0.0</v>
      </c>
      <c r="S425" s="5">
        <v>0.0</v>
      </c>
      <c r="T425" s="5">
        <v>290.485832503847</v>
      </c>
    </row>
    <row r="426">
      <c r="A426" s="5">
        <v>424.0</v>
      </c>
      <c r="B426" s="6">
        <v>44447.0</v>
      </c>
      <c r="C426" s="5">
        <v>277.187936026784</v>
      </c>
      <c r="D426" s="5">
        <v>255.042236677817</v>
      </c>
      <c r="E426" s="5">
        <v>329.602985711758</v>
      </c>
      <c r="F426" s="5">
        <v>277.187936026784</v>
      </c>
      <c r="G426" s="5">
        <v>277.187936026784</v>
      </c>
      <c r="H426" s="5">
        <v>14.7152542894026</v>
      </c>
      <c r="I426" s="5">
        <v>14.7152542894026</v>
      </c>
      <c r="J426" s="5">
        <v>14.7152542894026</v>
      </c>
      <c r="K426" s="5">
        <v>-2.89597583530304</v>
      </c>
      <c r="L426" s="5">
        <v>-2.89597583530304</v>
      </c>
      <c r="M426" s="5">
        <v>-2.89597583530304</v>
      </c>
      <c r="N426" s="5">
        <v>17.6112301247057</v>
      </c>
      <c r="O426" s="5">
        <v>17.6112301247057</v>
      </c>
      <c r="P426" s="5">
        <v>17.6112301247057</v>
      </c>
      <c r="Q426" s="5">
        <v>0.0</v>
      </c>
      <c r="R426" s="5">
        <v>0.0</v>
      </c>
      <c r="S426" s="5">
        <v>0.0</v>
      </c>
      <c r="T426" s="5">
        <v>291.903190316187</v>
      </c>
    </row>
    <row r="427">
      <c r="A427" s="5">
        <v>425.0</v>
      </c>
      <c r="B427" s="6">
        <v>44448.0</v>
      </c>
      <c r="C427" s="5">
        <v>277.471823048656</v>
      </c>
      <c r="D427" s="5">
        <v>251.555329772533</v>
      </c>
      <c r="E427" s="5">
        <v>329.967315238287</v>
      </c>
      <c r="F427" s="5">
        <v>277.471823048656</v>
      </c>
      <c r="G427" s="5">
        <v>277.471823048656</v>
      </c>
      <c r="H427" s="5">
        <v>14.6214974678519</v>
      </c>
      <c r="I427" s="5">
        <v>14.6214974678519</v>
      </c>
      <c r="J427" s="5">
        <v>14.6214974678519</v>
      </c>
      <c r="K427" s="5">
        <v>-3.81984217889712</v>
      </c>
      <c r="L427" s="5">
        <v>-3.81984217889712</v>
      </c>
      <c r="M427" s="5">
        <v>-3.81984217889712</v>
      </c>
      <c r="N427" s="5">
        <v>18.441339646749</v>
      </c>
      <c r="O427" s="5">
        <v>18.441339646749</v>
      </c>
      <c r="P427" s="5">
        <v>18.441339646749</v>
      </c>
      <c r="Q427" s="5">
        <v>0.0</v>
      </c>
      <c r="R427" s="5">
        <v>0.0</v>
      </c>
      <c r="S427" s="5">
        <v>0.0</v>
      </c>
      <c r="T427" s="5">
        <v>292.093320516508</v>
      </c>
    </row>
    <row r="428">
      <c r="A428" s="5">
        <v>426.0</v>
      </c>
      <c r="B428" s="6">
        <v>44449.0</v>
      </c>
      <c r="C428" s="5">
        <v>277.755710070528</v>
      </c>
      <c r="D428" s="5">
        <v>253.270070598773</v>
      </c>
      <c r="E428" s="5">
        <v>328.014413251186</v>
      </c>
      <c r="F428" s="5">
        <v>277.755710070528</v>
      </c>
      <c r="G428" s="5">
        <v>277.755710070528</v>
      </c>
      <c r="H428" s="5">
        <v>14.8973950035059</v>
      </c>
      <c r="I428" s="5">
        <v>14.8973950035059</v>
      </c>
      <c r="J428" s="5">
        <v>14.8973950035059</v>
      </c>
      <c r="K428" s="5">
        <v>-4.3097935080705</v>
      </c>
      <c r="L428" s="5">
        <v>-4.3097935080705</v>
      </c>
      <c r="M428" s="5">
        <v>-4.3097935080705</v>
      </c>
      <c r="N428" s="5">
        <v>19.2071885115764</v>
      </c>
      <c r="O428" s="5">
        <v>19.2071885115764</v>
      </c>
      <c r="P428" s="5">
        <v>19.2071885115764</v>
      </c>
      <c r="Q428" s="5">
        <v>0.0</v>
      </c>
      <c r="R428" s="5">
        <v>0.0</v>
      </c>
      <c r="S428" s="5">
        <v>0.0</v>
      </c>
      <c r="T428" s="5">
        <v>292.653105074034</v>
      </c>
    </row>
    <row r="429">
      <c r="A429" s="5">
        <v>427.0</v>
      </c>
      <c r="B429" s="6">
        <v>44452.0</v>
      </c>
      <c r="C429" s="5">
        <v>278.607371136145</v>
      </c>
      <c r="D429" s="5">
        <v>259.843696973962</v>
      </c>
      <c r="E429" s="5">
        <v>333.817699524014</v>
      </c>
      <c r="F429" s="5">
        <v>278.607371136145</v>
      </c>
      <c r="G429" s="5">
        <v>278.607371136145</v>
      </c>
      <c r="H429" s="5">
        <v>18.5771438701319</v>
      </c>
      <c r="I429" s="5">
        <v>18.5771438701319</v>
      </c>
      <c r="J429" s="5">
        <v>18.5771438701319</v>
      </c>
      <c r="K429" s="5">
        <v>-2.38141692799237</v>
      </c>
      <c r="L429" s="5">
        <v>-2.38141692799237</v>
      </c>
      <c r="M429" s="5">
        <v>-2.38141692799237</v>
      </c>
      <c r="N429" s="5">
        <v>20.9585607981242</v>
      </c>
      <c r="O429" s="5">
        <v>20.9585607981242</v>
      </c>
      <c r="P429" s="5">
        <v>20.9585607981242</v>
      </c>
      <c r="Q429" s="5">
        <v>0.0</v>
      </c>
      <c r="R429" s="5">
        <v>0.0</v>
      </c>
      <c r="S429" s="5">
        <v>0.0</v>
      </c>
      <c r="T429" s="5">
        <v>297.184515006277</v>
      </c>
    </row>
    <row r="430">
      <c r="A430" s="5">
        <v>428.0</v>
      </c>
      <c r="B430" s="6">
        <v>44453.0</v>
      </c>
      <c r="C430" s="5">
        <v>278.891258158017</v>
      </c>
      <c r="D430" s="5">
        <v>258.51935680577</v>
      </c>
      <c r="E430" s="5">
        <v>331.297262041046</v>
      </c>
      <c r="F430" s="5">
        <v>278.891258158017</v>
      </c>
      <c r="G430" s="5">
        <v>278.891258158017</v>
      </c>
      <c r="H430" s="5">
        <v>18.160350993691</v>
      </c>
      <c r="I430" s="5">
        <v>18.160350993691</v>
      </c>
      <c r="J430" s="5">
        <v>18.160350993691</v>
      </c>
      <c r="K430" s="5">
        <v>-3.15186846716212</v>
      </c>
      <c r="L430" s="5">
        <v>-3.15186846716212</v>
      </c>
      <c r="M430" s="5">
        <v>-3.15186846716212</v>
      </c>
      <c r="N430" s="5">
        <v>21.3122194608532</v>
      </c>
      <c r="O430" s="5">
        <v>21.3122194608532</v>
      </c>
      <c r="P430" s="5">
        <v>21.3122194608532</v>
      </c>
      <c r="Q430" s="5">
        <v>0.0</v>
      </c>
      <c r="R430" s="5">
        <v>0.0</v>
      </c>
      <c r="S430" s="5">
        <v>0.0</v>
      </c>
      <c r="T430" s="5">
        <v>297.051609151708</v>
      </c>
    </row>
    <row r="431">
      <c r="A431" s="5">
        <v>429.0</v>
      </c>
      <c r="B431" s="6">
        <v>44454.0</v>
      </c>
      <c r="C431" s="5">
        <v>279.175145179889</v>
      </c>
      <c r="D431" s="5">
        <v>259.516771705699</v>
      </c>
      <c r="E431" s="5">
        <v>335.718606223442</v>
      </c>
      <c r="F431" s="5">
        <v>279.175145179889</v>
      </c>
      <c r="G431" s="5">
        <v>279.175145179889</v>
      </c>
      <c r="H431" s="5">
        <v>18.6349777516493</v>
      </c>
      <c r="I431" s="5">
        <v>18.6349777516493</v>
      </c>
      <c r="J431" s="5">
        <v>18.6349777516493</v>
      </c>
      <c r="K431" s="5">
        <v>-2.895975835304</v>
      </c>
      <c r="L431" s="5">
        <v>-2.895975835304</v>
      </c>
      <c r="M431" s="5">
        <v>-2.895975835304</v>
      </c>
      <c r="N431" s="5">
        <v>21.5309535869533</v>
      </c>
      <c r="O431" s="5">
        <v>21.5309535869533</v>
      </c>
      <c r="P431" s="5">
        <v>21.5309535869533</v>
      </c>
      <c r="Q431" s="5">
        <v>0.0</v>
      </c>
      <c r="R431" s="5">
        <v>0.0</v>
      </c>
      <c r="S431" s="5">
        <v>0.0</v>
      </c>
      <c r="T431" s="5">
        <v>297.810122931538</v>
      </c>
    </row>
    <row r="432">
      <c r="A432" s="5">
        <v>430.0</v>
      </c>
      <c r="B432" s="6">
        <v>44455.0</v>
      </c>
      <c r="C432" s="5">
        <v>279.459032201761</v>
      </c>
      <c r="D432" s="5">
        <v>258.940166130728</v>
      </c>
      <c r="E432" s="5">
        <v>333.722930498543</v>
      </c>
      <c r="F432" s="5">
        <v>279.459032201761</v>
      </c>
      <c r="G432" s="5">
        <v>279.459032201761</v>
      </c>
      <c r="H432" s="5">
        <v>17.7862981337199</v>
      </c>
      <c r="I432" s="5">
        <v>17.7862981337199</v>
      </c>
      <c r="J432" s="5">
        <v>17.7862981337199</v>
      </c>
      <c r="K432" s="5">
        <v>-3.81984217889854</v>
      </c>
      <c r="L432" s="5">
        <v>-3.81984217889854</v>
      </c>
      <c r="M432" s="5">
        <v>-3.81984217889854</v>
      </c>
      <c r="N432" s="5">
        <v>21.6061403126185</v>
      </c>
      <c r="O432" s="5">
        <v>21.6061403126185</v>
      </c>
      <c r="P432" s="5">
        <v>21.6061403126185</v>
      </c>
      <c r="Q432" s="5">
        <v>0.0</v>
      </c>
      <c r="R432" s="5">
        <v>0.0</v>
      </c>
      <c r="S432" s="5">
        <v>0.0</v>
      </c>
      <c r="T432" s="5">
        <v>297.245330335481</v>
      </c>
    </row>
    <row r="433">
      <c r="A433" s="5">
        <v>431.0</v>
      </c>
      <c r="B433" s="6">
        <v>44456.0</v>
      </c>
      <c r="C433" s="5">
        <v>279.742919223633</v>
      </c>
      <c r="D433" s="5">
        <v>260.35329147334</v>
      </c>
      <c r="E433" s="5">
        <v>333.857490178477</v>
      </c>
      <c r="F433" s="5">
        <v>279.742919223633</v>
      </c>
      <c r="G433" s="5">
        <v>279.742919223633</v>
      </c>
      <c r="H433" s="5">
        <v>17.2219987379691</v>
      </c>
      <c r="I433" s="5">
        <v>17.2219987379691</v>
      </c>
      <c r="J433" s="5">
        <v>17.2219987379691</v>
      </c>
      <c r="K433" s="5">
        <v>-4.30979350809759</v>
      </c>
      <c r="L433" s="5">
        <v>-4.30979350809759</v>
      </c>
      <c r="M433" s="5">
        <v>-4.30979350809759</v>
      </c>
      <c r="N433" s="5">
        <v>21.5317922460667</v>
      </c>
      <c r="O433" s="5">
        <v>21.5317922460667</v>
      </c>
      <c r="P433" s="5">
        <v>21.5317922460667</v>
      </c>
      <c r="Q433" s="5">
        <v>0.0</v>
      </c>
      <c r="R433" s="5">
        <v>0.0</v>
      </c>
      <c r="S433" s="5">
        <v>0.0</v>
      </c>
      <c r="T433" s="5">
        <v>296.964917961603</v>
      </c>
    </row>
    <row r="434">
      <c r="A434" s="5">
        <v>432.0</v>
      </c>
      <c r="B434" s="6">
        <v>44459.0</v>
      </c>
      <c r="C434" s="5">
        <v>280.59458028925</v>
      </c>
      <c r="D434" s="5">
        <v>261.264865143078</v>
      </c>
      <c r="E434" s="5">
        <v>336.941080651855</v>
      </c>
      <c r="F434" s="5">
        <v>280.59458028925</v>
      </c>
      <c r="G434" s="5">
        <v>280.59458028925</v>
      </c>
      <c r="H434" s="5">
        <v>18.0143001469522</v>
      </c>
      <c r="I434" s="5">
        <v>18.0143001469522</v>
      </c>
      <c r="J434" s="5">
        <v>18.0143001469522</v>
      </c>
      <c r="K434" s="5">
        <v>-2.38141692800945</v>
      </c>
      <c r="L434" s="5">
        <v>-2.38141692800945</v>
      </c>
      <c r="M434" s="5">
        <v>-2.38141692800945</v>
      </c>
      <c r="N434" s="5">
        <v>20.3957170749616</v>
      </c>
      <c r="O434" s="5">
        <v>20.3957170749616</v>
      </c>
      <c r="P434" s="5">
        <v>20.3957170749616</v>
      </c>
      <c r="Q434" s="5">
        <v>0.0</v>
      </c>
      <c r="R434" s="5">
        <v>0.0</v>
      </c>
      <c r="S434" s="5">
        <v>0.0</v>
      </c>
      <c r="T434" s="5">
        <v>298.608880436202</v>
      </c>
    </row>
    <row r="435">
      <c r="A435" s="5">
        <v>433.0</v>
      </c>
      <c r="B435" s="6">
        <v>44460.0</v>
      </c>
      <c r="C435" s="5">
        <v>280.878467311122</v>
      </c>
      <c r="D435" s="5">
        <v>258.722633571106</v>
      </c>
      <c r="E435" s="5">
        <v>334.258430442338</v>
      </c>
      <c r="F435" s="5">
        <v>280.878467311122</v>
      </c>
      <c r="G435" s="5">
        <v>280.878467311122</v>
      </c>
      <c r="H435" s="5">
        <v>16.5710617317185</v>
      </c>
      <c r="I435" s="5">
        <v>16.5710617317185</v>
      </c>
      <c r="J435" s="5">
        <v>16.5710617317185</v>
      </c>
      <c r="K435" s="5">
        <v>-3.1518684671522</v>
      </c>
      <c r="L435" s="5">
        <v>-3.1518684671522</v>
      </c>
      <c r="M435" s="5">
        <v>-3.1518684671522</v>
      </c>
      <c r="N435" s="5">
        <v>19.7229301988707</v>
      </c>
      <c r="O435" s="5">
        <v>19.7229301988707</v>
      </c>
      <c r="P435" s="5">
        <v>19.7229301988707</v>
      </c>
      <c r="Q435" s="5">
        <v>0.0</v>
      </c>
      <c r="R435" s="5">
        <v>0.0</v>
      </c>
      <c r="S435" s="5">
        <v>0.0</v>
      </c>
      <c r="T435" s="5">
        <v>297.44952904284</v>
      </c>
    </row>
    <row r="436">
      <c r="A436" s="5">
        <v>434.0</v>
      </c>
      <c r="B436" s="6">
        <v>44461.0</v>
      </c>
      <c r="C436" s="5">
        <v>281.162354332994</v>
      </c>
      <c r="D436" s="5">
        <v>259.914293820799</v>
      </c>
      <c r="E436" s="5">
        <v>336.955167127052</v>
      </c>
      <c r="F436" s="5">
        <v>281.162354332994</v>
      </c>
      <c r="G436" s="5">
        <v>281.162354332994</v>
      </c>
      <c r="H436" s="5">
        <v>16.0200624237992</v>
      </c>
      <c r="I436" s="5">
        <v>16.0200624237992</v>
      </c>
      <c r="J436" s="5">
        <v>16.0200624237992</v>
      </c>
      <c r="K436" s="5">
        <v>-2.89597583530285</v>
      </c>
      <c r="L436" s="5">
        <v>-2.89597583530285</v>
      </c>
      <c r="M436" s="5">
        <v>-2.89597583530285</v>
      </c>
      <c r="N436" s="5">
        <v>18.916038259102</v>
      </c>
      <c r="O436" s="5">
        <v>18.916038259102</v>
      </c>
      <c r="P436" s="5">
        <v>18.916038259102</v>
      </c>
      <c r="Q436" s="5">
        <v>0.0</v>
      </c>
      <c r="R436" s="5">
        <v>0.0</v>
      </c>
      <c r="S436" s="5">
        <v>0.0</v>
      </c>
      <c r="T436" s="5">
        <v>297.182416756793</v>
      </c>
    </row>
    <row r="437">
      <c r="A437" s="5">
        <v>435.0</v>
      </c>
      <c r="B437" s="6">
        <v>44462.0</v>
      </c>
      <c r="C437" s="5">
        <v>281.446241354866</v>
      </c>
      <c r="D437" s="5">
        <v>257.376014927596</v>
      </c>
      <c r="E437" s="5">
        <v>331.344991605333</v>
      </c>
      <c r="F437" s="5">
        <v>281.446241354866</v>
      </c>
      <c r="G437" s="5">
        <v>281.446241354866</v>
      </c>
      <c r="H437" s="5">
        <v>14.1674647699434</v>
      </c>
      <c r="I437" s="5">
        <v>14.1674647699434</v>
      </c>
      <c r="J437" s="5">
        <v>14.1674647699434</v>
      </c>
      <c r="K437" s="5">
        <v>-3.81984217890171</v>
      </c>
      <c r="L437" s="5">
        <v>-3.81984217890171</v>
      </c>
      <c r="M437" s="5">
        <v>-3.81984217890171</v>
      </c>
      <c r="N437" s="5">
        <v>17.9873069488451</v>
      </c>
      <c r="O437" s="5">
        <v>17.9873069488451</v>
      </c>
      <c r="P437" s="5">
        <v>17.9873069488451</v>
      </c>
      <c r="Q437" s="5">
        <v>0.0</v>
      </c>
      <c r="R437" s="5">
        <v>0.0</v>
      </c>
      <c r="S437" s="5">
        <v>0.0</v>
      </c>
      <c r="T437" s="5">
        <v>295.61370612481</v>
      </c>
    </row>
    <row r="438">
      <c r="A438" s="5">
        <v>436.0</v>
      </c>
      <c r="B438" s="6">
        <v>44463.0</v>
      </c>
      <c r="C438" s="5">
        <v>281.730128376738</v>
      </c>
      <c r="D438" s="5">
        <v>257.186114542871</v>
      </c>
      <c r="E438" s="5">
        <v>328.987875383372</v>
      </c>
      <c r="F438" s="5">
        <v>281.730128376738</v>
      </c>
      <c r="G438" s="5">
        <v>281.730128376738</v>
      </c>
      <c r="H438" s="5">
        <v>12.6419331037264</v>
      </c>
      <c r="I438" s="5">
        <v>12.6419331037264</v>
      </c>
      <c r="J438" s="5">
        <v>12.6419331037264</v>
      </c>
      <c r="K438" s="5">
        <v>-4.30979350809569</v>
      </c>
      <c r="L438" s="5">
        <v>-4.30979350809569</v>
      </c>
      <c r="M438" s="5">
        <v>-4.30979350809569</v>
      </c>
      <c r="N438" s="5">
        <v>16.9517266118221</v>
      </c>
      <c r="O438" s="5">
        <v>16.9517266118221</v>
      </c>
      <c r="P438" s="5">
        <v>16.9517266118221</v>
      </c>
      <c r="Q438" s="5">
        <v>0.0</v>
      </c>
      <c r="R438" s="5">
        <v>0.0</v>
      </c>
      <c r="S438" s="5">
        <v>0.0</v>
      </c>
      <c r="T438" s="5">
        <v>294.372061480465</v>
      </c>
    </row>
    <row r="439">
      <c r="A439" s="5">
        <v>437.0</v>
      </c>
      <c r="B439" s="6">
        <v>44466.0</v>
      </c>
      <c r="C439" s="5">
        <v>282.581789442355</v>
      </c>
      <c r="D439" s="5">
        <v>256.828507726753</v>
      </c>
      <c r="E439" s="5">
        <v>329.753848561816</v>
      </c>
      <c r="F439" s="5">
        <v>282.581789442355</v>
      </c>
      <c r="G439" s="5">
        <v>282.581789442355</v>
      </c>
      <c r="H439" s="5">
        <v>11.006558178129</v>
      </c>
      <c r="I439" s="5">
        <v>11.006558178129</v>
      </c>
      <c r="J439" s="5">
        <v>11.006558178129</v>
      </c>
      <c r="K439" s="5">
        <v>-2.38141692800884</v>
      </c>
      <c r="L439" s="5">
        <v>-2.38141692800884</v>
      </c>
      <c r="M439" s="5">
        <v>-2.38141692800884</v>
      </c>
      <c r="N439" s="5">
        <v>13.3879751061378</v>
      </c>
      <c r="O439" s="5">
        <v>13.3879751061378</v>
      </c>
      <c r="P439" s="5">
        <v>13.3879751061378</v>
      </c>
      <c r="Q439" s="5">
        <v>0.0</v>
      </c>
      <c r="R439" s="5">
        <v>0.0</v>
      </c>
      <c r="S439" s="5">
        <v>0.0</v>
      </c>
      <c r="T439" s="5">
        <v>293.588347620484</v>
      </c>
    </row>
    <row r="440">
      <c r="A440" s="5">
        <v>438.0</v>
      </c>
      <c r="B440" s="6">
        <v>44467.0</v>
      </c>
      <c r="C440" s="5">
        <v>282.865676464227</v>
      </c>
      <c r="D440" s="5">
        <v>254.392751928265</v>
      </c>
      <c r="E440" s="5">
        <v>327.438913025741</v>
      </c>
      <c r="F440" s="5">
        <v>282.865676464227</v>
      </c>
      <c r="G440" s="5">
        <v>282.865676464227</v>
      </c>
      <c r="H440" s="5">
        <v>8.96580139276525</v>
      </c>
      <c r="I440" s="5">
        <v>8.96580139276525</v>
      </c>
      <c r="J440" s="5">
        <v>8.96580139276525</v>
      </c>
      <c r="K440" s="5">
        <v>-3.1518684671549</v>
      </c>
      <c r="L440" s="5">
        <v>-3.1518684671549</v>
      </c>
      <c r="M440" s="5">
        <v>-3.1518684671549</v>
      </c>
      <c r="N440" s="5">
        <v>12.1176698599201</v>
      </c>
      <c r="O440" s="5">
        <v>12.1176698599201</v>
      </c>
      <c r="P440" s="5">
        <v>12.1176698599201</v>
      </c>
      <c r="Q440" s="5">
        <v>0.0</v>
      </c>
      <c r="R440" s="5">
        <v>0.0</v>
      </c>
      <c r="S440" s="5">
        <v>0.0</v>
      </c>
      <c r="T440" s="5">
        <v>291.831477856992</v>
      </c>
    </row>
    <row r="441">
      <c r="A441" s="5">
        <v>439.0</v>
      </c>
      <c r="B441" s="6">
        <v>44468.0</v>
      </c>
      <c r="C441" s="5">
        <v>283.149563486099</v>
      </c>
      <c r="D441" s="5">
        <v>255.399439565644</v>
      </c>
      <c r="E441" s="5">
        <v>328.492064906148</v>
      </c>
      <c r="F441" s="5">
        <v>283.149563486099</v>
      </c>
      <c r="G441" s="5">
        <v>283.149563486099</v>
      </c>
      <c r="H441" s="5">
        <v>7.94783199811302</v>
      </c>
      <c r="I441" s="5">
        <v>7.94783199811302</v>
      </c>
      <c r="J441" s="5">
        <v>7.94783199811302</v>
      </c>
      <c r="K441" s="5">
        <v>-2.89597583530381</v>
      </c>
      <c r="L441" s="5">
        <v>-2.89597583530381</v>
      </c>
      <c r="M441" s="5">
        <v>-2.89597583530381</v>
      </c>
      <c r="N441" s="5">
        <v>10.8438078334168</v>
      </c>
      <c r="O441" s="5">
        <v>10.8438078334168</v>
      </c>
      <c r="P441" s="5">
        <v>10.8438078334168</v>
      </c>
      <c r="Q441" s="5">
        <v>0.0</v>
      </c>
      <c r="R441" s="5">
        <v>0.0</v>
      </c>
      <c r="S441" s="5">
        <v>0.0</v>
      </c>
      <c r="T441" s="5">
        <v>291.097395484212</v>
      </c>
    </row>
    <row r="442">
      <c r="A442" s="5">
        <v>440.0</v>
      </c>
      <c r="B442" s="6">
        <v>44469.0</v>
      </c>
      <c r="C442" s="5">
        <v>283.433450507971</v>
      </c>
      <c r="D442" s="5">
        <v>253.563546823452</v>
      </c>
      <c r="E442" s="5">
        <v>327.389424145486</v>
      </c>
      <c r="F442" s="5">
        <v>283.433450507971</v>
      </c>
      <c r="G442" s="5">
        <v>283.433450507971</v>
      </c>
      <c r="H442" s="5">
        <v>5.76965438728176</v>
      </c>
      <c r="I442" s="5">
        <v>5.76965438728176</v>
      </c>
      <c r="J442" s="5">
        <v>5.76965438728176</v>
      </c>
      <c r="K442" s="5">
        <v>-3.81984217890313</v>
      </c>
      <c r="L442" s="5">
        <v>-3.81984217890313</v>
      </c>
      <c r="M442" s="5">
        <v>-3.81984217890313</v>
      </c>
      <c r="N442" s="5">
        <v>9.58949656618489</v>
      </c>
      <c r="O442" s="5">
        <v>9.58949656618489</v>
      </c>
      <c r="P442" s="5">
        <v>9.58949656618489</v>
      </c>
      <c r="Q442" s="5">
        <v>0.0</v>
      </c>
      <c r="R442" s="5">
        <v>0.0</v>
      </c>
      <c r="S442" s="5">
        <v>0.0</v>
      </c>
      <c r="T442" s="5">
        <v>289.203104895253</v>
      </c>
    </row>
    <row r="443">
      <c r="A443" s="5">
        <v>441.0</v>
      </c>
      <c r="B443" s="6">
        <v>44470.0</v>
      </c>
      <c r="C443" s="5">
        <v>283.717337529843</v>
      </c>
      <c r="D443" s="5">
        <v>249.929336095742</v>
      </c>
      <c r="E443" s="5">
        <v>325.358144848799</v>
      </c>
      <c r="F443" s="5">
        <v>283.717337529843</v>
      </c>
      <c r="G443" s="5">
        <v>283.717337529843</v>
      </c>
      <c r="H443" s="5">
        <v>4.06765430541806</v>
      </c>
      <c r="I443" s="5">
        <v>4.06765430541806</v>
      </c>
      <c r="J443" s="5">
        <v>4.06765430541806</v>
      </c>
      <c r="K443" s="5">
        <v>-4.30979350808241</v>
      </c>
      <c r="L443" s="5">
        <v>-4.30979350808241</v>
      </c>
      <c r="M443" s="5">
        <v>-4.30979350808241</v>
      </c>
      <c r="N443" s="5">
        <v>8.37744781350047</v>
      </c>
      <c r="O443" s="5">
        <v>8.37744781350047</v>
      </c>
      <c r="P443" s="5">
        <v>8.37744781350047</v>
      </c>
      <c r="Q443" s="5">
        <v>0.0</v>
      </c>
      <c r="R443" s="5">
        <v>0.0</v>
      </c>
      <c r="S443" s="5">
        <v>0.0</v>
      </c>
      <c r="T443" s="5">
        <v>287.784991835261</v>
      </c>
    </row>
    <row r="444">
      <c r="A444" s="5">
        <v>442.0</v>
      </c>
      <c r="B444" s="6">
        <v>44473.0</v>
      </c>
      <c r="C444" s="5">
        <v>284.56899859546</v>
      </c>
      <c r="D444" s="5">
        <v>247.304653399007</v>
      </c>
      <c r="E444" s="5">
        <v>326.15670502752</v>
      </c>
      <c r="F444" s="5">
        <v>284.56899859546</v>
      </c>
      <c r="G444" s="5">
        <v>284.56899859546</v>
      </c>
      <c r="H444" s="5">
        <v>2.82364839675942</v>
      </c>
      <c r="I444" s="5">
        <v>2.82364839675942</v>
      </c>
      <c r="J444" s="5">
        <v>2.82364839675942</v>
      </c>
      <c r="K444" s="5">
        <v>-2.38141692801708</v>
      </c>
      <c r="L444" s="5">
        <v>-2.38141692801708</v>
      </c>
      <c r="M444" s="5">
        <v>-2.38141692801708</v>
      </c>
      <c r="N444" s="5">
        <v>5.20506532477651</v>
      </c>
      <c r="O444" s="5">
        <v>5.20506532477651</v>
      </c>
      <c r="P444" s="5">
        <v>5.20506532477651</v>
      </c>
      <c r="Q444" s="5">
        <v>0.0</v>
      </c>
      <c r="R444" s="5">
        <v>0.0</v>
      </c>
      <c r="S444" s="5">
        <v>0.0</v>
      </c>
      <c r="T444" s="5">
        <v>287.392646992219</v>
      </c>
    </row>
    <row r="445">
      <c r="A445" s="5">
        <v>443.0</v>
      </c>
      <c r="B445" s="6">
        <v>44474.0</v>
      </c>
      <c r="C445" s="5">
        <v>284.852885617332</v>
      </c>
      <c r="D445" s="5">
        <v>248.801607291359</v>
      </c>
      <c r="E445" s="5">
        <v>323.269959257918</v>
      </c>
      <c r="F445" s="5">
        <v>284.852885617332</v>
      </c>
      <c r="G445" s="5">
        <v>284.852885617332</v>
      </c>
      <c r="H445" s="5">
        <v>1.2113389346367</v>
      </c>
      <c r="I445" s="5">
        <v>1.2113389346367</v>
      </c>
      <c r="J445" s="5">
        <v>1.2113389346367</v>
      </c>
      <c r="K445" s="5">
        <v>-3.1518684671576</v>
      </c>
      <c r="L445" s="5">
        <v>-3.1518684671576</v>
      </c>
      <c r="M445" s="5">
        <v>-3.1518684671576</v>
      </c>
      <c r="N445" s="5">
        <v>4.36320740179431</v>
      </c>
      <c r="O445" s="5">
        <v>4.36320740179431</v>
      </c>
      <c r="P445" s="5">
        <v>4.36320740179431</v>
      </c>
      <c r="Q445" s="5">
        <v>0.0</v>
      </c>
      <c r="R445" s="5">
        <v>0.0</v>
      </c>
      <c r="S445" s="5">
        <v>0.0</v>
      </c>
      <c r="T445" s="5">
        <v>286.064224551968</v>
      </c>
    </row>
    <row r="446">
      <c r="A446" s="5">
        <v>444.0</v>
      </c>
      <c r="B446" s="6">
        <v>44475.0</v>
      </c>
      <c r="C446" s="5">
        <v>285.136772639204</v>
      </c>
      <c r="D446" s="5">
        <v>250.698451480703</v>
      </c>
      <c r="E446" s="5">
        <v>319.817588662874</v>
      </c>
      <c r="F446" s="5">
        <v>285.136772639204</v>
      </c>
      <c r="G446" s="5">
        <v>285.136772639204</v>
      </c>
      <c r="H446" s="5">
        <v>0.757664990548388</v>
      </c>
      <c r="I446" s="5">
        <v>0.757664990548388</v>
      </c>
      <c r="J446" s="5">
        <v>0.757664990548388</v>
      </c>
      <c r="K446" s="5">
        <v>-2.89597583530223</v>
      </c>
      <c r="L446" s="5">
        <v>-2.89597583530223</v>
      </c>
      <c r="M446" s="5">
        <v>-2.89597583530223</v>
      </c>
      <c r="N446" s="5">
        <v>3.65364082585062</v>
      </c>
      <c r="O446" s="5">
        <v>3.65364082585062</v>
      </c>
      <c r="P446" s="5">
        <v>3.65364082585062</v>
      </c>
      <c r="Q446" s="5">
        <v>0.0</v>
      </c>
      <c r="R446" s="5">
        <v>0.0</v>
      </c>
      <c r="S446" s="5">
        <v>0.0</v>
      </c>
      <c r="T446" s="5">
        <v>285.894437629752</v>
      </c>
    </row>
    <row r="447">
      <c r="A447" s="5">
        <v>445.0</v>
      </c>
      <c r="B447" s="6">
        <v>44476.0</v>
      </c>
      <c r="C447" s="5">
        <v>285.420659661076</v>
      </c>
      <c r="D447" s="5">
        <v>247.092678682699</v>
      </c>
      <c r="E447" s="5">
        <v>323.867655519681</v>
      </c>
      <c r="F447" s="5">
        <v>285.420659661076</v>
      </c>
      <c r="G447" s="5">
        <v>285.420659661076</v>
      </c>
      <c r="H447" s="5">
        <v>-0.733121640764851</v>
      </c>
      <c r="I447" s="5">
        <v>-0.733121640764851</v>
      </c>
      <c r="J447" s="5">
        <v>-0.733121640764851</v>
      </c>
      <c r="K447" s="5">
        <v>-3.8198421789063</v>
      </c>
      <c r="L447" s="5">
        <v>-3.8198421789063</v>
      </c>
      <c r="M447" s="5">
        <v>-3.8198421789063</v>
      </c>
      <c r="N447" s="5">
        <v>3.08672053814145</v>
      </c>
      <c r="O447" s="5">
        <v>3.08672053814145</v>
      </c>
      <c r="P447" s="5">
        <v>3.08672053814145</v>
      </c>
      <c r="Q447" s="5">
        <v>0.0</v>
      </c>
      <c r="R447" s="5">
        <v>0.0</v>
      </c>
      <c r="S447" s="5">
        <v>0.0</v>
      </c>
      <c r="T447" s="5">
        <v>284.687538020311</v>
      </c>
    </row>
    <row r="448">
      <c r="A448" s="5">
        <v>446.0</v>
      </c>
      <c r="B448" s="6">
        <v>44477.0</v>
      </c>
      <c r="C448" s="5">
        <v>285.704546682948</v>
      </c>
      <c r="D448" s="5">
        <v>246.16861603083</v>
      </c>
      <c r="E448" s="5">
        <v>321.848586965131</v>
      </c>
      <c r="F448" s="5">
        <v>285.704546682948</v>
      </c>
      <c r="G448" s="5">
        <v>285.704546682948</v>
      </c>
      <c r="H448" s="5">
        <v>-1.64023486963661</v>
      </c>
      <c r="I448" s="5">
        <v>-1.64023486963661</v>
      </c>
      <c r="J448" s="5">
        <v>-1.64023486963661</v>
      </c>
      <c r="K448" s="5">
        <v>-4.3097935081152</v>
      </c>
      <c r="L448" s="5">
        <v>-4.3097935081152</v>
      </c>
      <c r="M448" s="5">
        <v>-4.3097935081152</v>
      </c>
      <c r="N448" s="5">
        <v>2.66955863847858</v>
      </c>
      <c r="O448" s="5">
        <v>2.66955863847858</v>
      </c>
      <c r="P448" s="5">
        <v>2.66955863847858</v>
      </c>
      <c r="Q448" s="5">
        <v>0.0</v>
      </c>
      <c r="R448" s="5">
        <v>0.0</v>
      </c>
      <c r="S448" s="5">
        <v>0.0</v>
      </c>
      <c r="T448" s="5">
        <v>284.064311813311</v>
      </c>
    </row>
    <row r="449">
      <c r="A449" s="5">
        <v>447.0</v>
      </c>
      <c r="B449" s="6">
        <v>44480.0</v>
      </c>
      <c r="C449" s="5">
        <v>286.556207748565</v>
      </c>
      <c r="D449" s="5">
        <v>250.824106101079</v>
      </c>
      <c r="E449" s="5">
        <v>322.885468411084</v>
      </c>
      <c r="F449" s="5">
        <v>286.556207748565</v>
      </c>
      <c r="G449" s="5">
        <v>286.556207748565</v>
      </c>
      <c r="H449" s="5">
        <v>-0.0446500384412663</v>
      </c>
      <c r="I449" s="5">
        <v>-0.0446500384412663</v>
      </c>
      <c r="J449" s="5">
        <v>-0.0446500384412663</v>
      </c>
      <c r="K449" s="5">
        <v>-2.38141692799104</v>
      </c>
      <c r="L449" s="5">
        <v>-2.38141692799104</v>
      </c>
      <c r="M449" s="5">
        <v>-2.38141692799104</v>
      </c>
      <c r="N449" s="5">
        <v>2.33676688954977</v>
      </c>
      <c r="O449" s="5">
        <v>2.33676688954977</v>
      </c>
      <c r="P449" s="5">
        <v>2.33676688954977</v>
      </c>
      <c r="Q449" s="5">
        <v>0.0</v>
      </c>
      <c r="R449" s="5">
        <v>0.0</v>
      </c>
      <c r="S449" s="5">
        <v>0.0</v>
      </c>
      <c r="T449" s="5">
        <v>286.511557710123</v>
      </c>
    </row>
    <row r="450">
      <c r="A450" s="5">
        <v>448.0</v>
      </c>
      <c r="B450" s="6">
        <v>44481.0</v>
      </c>
      <c r="C450" s="5">
        <v>286.840094770437</v>
      </c>
      <c r="D450" s="5">
        <v>246.430686768272</v>
      </c>
      <c r="E450" s="5">
        <v>323.016525441476</v>
      </c>
      <c r="F450" s="5">
        <v>286.840094770437</v>
      </c>
      <c r="G450" s="5">
        <v>286.840094770437</v>
      </c>
      <c r="H450" s="5">
        <v>-0.630028060467367</v>
      </c>
      <c r="I450" s="5">
        <v>-0.630028060467367</v>
      </c>
      <c r="J450" s="5">
        <v>-0.630028060467367</v>
      </c>
      <c r="K450" s="5">
        <v>-3.15186846715399</v>
      </c>
      <c r="L450" s="5">
        <v>-3.15186846715399</v>
      </c>
      <c r="M450" s="5">
        <v>-3.15186846715399</v>
      </c>
      <c r="N450" s="5">
        <v>2.52184040668662</v>
      </c>
      <c r="O450" s="5">
        <v>2.52184040668662</v>
      </c>
      <c r="P450" s="5">
        <v>2.52184040668662</v>
      </c>
      <c r="Q450" s="5">
        <v>0.0</v>
      </c>
      <c r="R450" s="5">
        <v>0.0</v>
      </c>
      <c r="S450" s="5">
        <v>0.0</v>
      </c>
      <c r="T450" s="5">
        <v>286.210066709969</v>
      </c>
    </row>
    <row r="451">
      <c r="A451" s="5">
        <v>449.0</v>
      </c>
      <c r="B451" s="6">
        <v>44482.0</v>
      </c>
      <c r="C451" s="5">
        <v>287.123981798064</v>
      </c>
      <c r="D451" s="5">
        <v>247.909186621615</v>
      </c>
      <c r="E451" s="5">
        <v>323.507577414557</v>
      </c>
      <c r="F451" s="5">
        <v>287.123981798064</v>
      </c>
      <c r="G451" s="5">
        <v>287.123981798064</v>
      </c>
      <c r="H451" s="5">
        <v>-0.0542057354000451</v>
      </c>
      <c r="I451" s="5">
        <v>-0.0542057354000451</v>
      </c>
      <c r="J451" s="5">
        <v>-0.0542057354000451</v>
      </c>
      <c r="K451" s="5">
        <v>-2.89597583530573</v>
      </c>
      <c r="L451" s="5">
        <v>-2.89597583530573</v>
      </c>
      <c r="M451" s="5">
        <v>-2.89597583530573</v>
      </c>
      <c r="N451" s="5">
        <v>2.84177009990568</v>
      </c>
      <c r="O451" s="5">
        <v>2.84177009990568</v>
      </c>
      <c r="P451" s="5">
        <v>2.84177009990568</v>
      </c>
      <c r="Q451" s="5">
        <v>0.0</v>
      </c>
      <c r="R451" s="5">
        <v>0.0</v>
      </c>
      <c r="S451" s="5">
        <v>0.0</v>
      </c>
      <c r="T451" s="5">
        <v>287.069776062664</v>
      </c>
    </row>
    <row r="452">
      <c r="A452" s="5">
        <v>450.0</v>
      </c>
      <c r="B452" s="6">
        <v>44483.0</v>
      </c>
      <c r="C452" s="5">
        <v>287.407868825691</v>
      </c>
      <c r="D452" s="5">
        <v>250.691059633217</v>
      </c>
      <c r="E452" s="5">
        <v>322.426835328099</v>
      </c>
      <c r="F452" s="5">
        <v>287.407868825691</v>
      </c>
      <c r="G452" s="5">
        <v>287.407868825691</v>
      </c>
      <c r="H452" s="5">
        <v>-0.535493846284718</v>
      </c>
      <c r="I452" s="5">
        <v>-0.535493846284718</v>
      </c>
      <c r="J452" s="5">
        <v>-0.535493846284718</v>
      </c>
      <c r="K452" s="5">
        <v>-3.81984217889421</v>
      </c>
      <c r="L452" s="5">
        <v>-3.81984217889421</v>
      </c>
      <c r="M452" s="5">
        <v>-3.81984217889421</v>
      </c>
      <c r="N452" s="5">
        <v>3.28434833260949</v>
      </c>
      <c r="O452" s="5">
        <v>3.28434833260949</v>
      </c>
      <c r="P452" s="5">
        <v>3.28434833260949</v>
      </c>
      <c r="Q452" s="5">
        <v>0.0</v>
      </c>
      <c r="R452" s="5">
        <v>0.0</v>
      </c>
      <c r="S452" s="5">
        <v>0.0</v>
      </c>
      <c r="T452" s="5">
        <v>286.872374979406</v>
      </c>
    </row>
    <row r="453">
      <c r="A453" s="5">
        <v>451.0</v>
      </c>
      <c r="B453" s="6">
        <v>44484.0</v>
      </c>
      <c r="C453" s="5">
        <v>287.691755853319</v>
      </c>
      <c r="D453" s="5">
        <v>249.010420525042</v>
      </c>
      <c r="E453" s="5">
        <v>323.36703996534</v>
      </c>
      <c r="F453" s="5">
        <v>287.691755853319</v>
      </c>
      <c r="G453" s="5">
        <v>287.691755853319</v>
      </c>
      <c r="H453" s="5">
        <v>-0.474830962976414</v>
      </c>
      <c r="I453" s="5">
        <v>-0.474830962976414</v>
      </c>
      <c r="J453" s="5">
        <v>-0.474830962976414</v>
      </c>
      <c r="K453" s="5">
        <v>-4.30979350810191</v>
      </c>
      <c r="L453" s="5">
        <v>-4.30979350810191</v>
      </c>
      <c r="M453" s="5">
        <v>-4.30979350810191</v>
      </c>
      <c r="N453" s="5">
        <v>3.8349625451255</v>
      </c>
      <c r="O453" s="5">
        <v>3.8349625451255</v>
      </c>
      <c r="P453" s="5">
        <v>3.8349625451255</v>
      </c>
      <c r="Q453" s="5">
        <v>0.0</v>
      </c>
      <c r="R453" s="5">
        <v>0.0</v>
      </c>
      <c r="S453" s="5">
        <v>0.0</v>
      </c>
      <c r="T453" s="5">
        <v>287.216924890342</v>
      </c>
    </row>
    <row r="454">
      <c r="A454" s="5">
        <v>452.0</v>
      </c>
      <c r="B454" s="6">
        <v>44487.0</v>
      </c>
      <c r="C454" s="5">
        <v>288.543416936201</v>
      </c>
      <c r="D454" s="5">
        <v>256.699596416238</v>
      </c>
      <c r="E454" s="5">
        <v>327.972194716418</v>
      </c>
      <c r="F454" s="5">
        <v>288.543416936201</v>
      </c>
      <c r="G454" s="5">
        <v>288.543416936201</v>
      </c>
      <c r="H454" s="5">
        <v>3.58067934273134</v>
      </c>
      <c r="I454" s="5">
        <v>3.58067934273134</v>
      </c>
      <c r="J454" s="5">
        <v>3.58067934273134</v>
      </c>
      <c r="K454" s="5">
        <v>-2.38141692799928</v>
      </c>
      <c r="L454" s="5">
        <v>-2.38141692799928</v>
      </c>
      <c r="M454" s="5">
        <v>-2.38141692799928</v>
      </c>
      <c r="N454" s="5">
        <v>5.96209627073062</v>
      </c>
      <c r="O454" s="5">
        <v>5.96209627073062</v>
      </c>
      <c r="P454" s="5">
        <v>5.96209627073062</v>
      </c>
      <c r="Q454" s="5">
        <v>0.0</v>
      </c>
      <c r="R454" s="5">
        <v>0.0</v>
      </c>
      <c r="S454" s="5">
        <v>0.0</v>
      </c>
      <c r="T454" s="5">
        <v>292.124096278932</v>
      </c>
    </row>
    <row r="455">
      <c r="A455" s="5">
        <v>453.0</v>
      </c>
      <c r="B455" s="6">
        <v>44488.0</v>
      </c>
      <c r="C455" s="5">
        <v>288.827303963828</v>
      </c>
      <c r="D455" s="5">
        <v>254.548764694592</v>
      </c>
      <c r="E455" s="5">
        <v>329.67569647519</v>
      </c>
      <c r="F455" s="5">
        <v>288.827303963828</v>
      </c>
      <c r="G455" s="5">
        <v>288.827303963828</v>
      </c>
      <c r="H455" s="5">
        <v>3.61461467653259</v>
      </c>
      <c r="I455" s="5">
        <v>3.61461467653259</v>
      </c>
      <c r="J455" s="5">
        <v>3.61461467653259</v>
      </c>
      <c r="K455" s="5">
        <v>-3.15186846716867</v>
      </c>
      <c r="L455" s="5">
        <v>-3.15186846716867</v>
      </c>
      <c r="M455" s="5">
        <v>-3.15186846716867</v>
      </c>
      <c r="N455" s="5">
        <v>6.76648314370126</v>
      </c>
      <c r="O455" s="5">
        <v>6.76648314370126</v>
      </c>
      <c r="P455" s="5">
        <v>6.76648314370126</v>
      </c>
      <c r="Q455" s="5">
        <v>0.0</v>
      </c>
      <c r="R455" s="5">
        <v>0.0</v>
      </c>
      <c r="S455" s="5">
        <v>0.0</v>
      </c>
      <c r="T455" s="5">
        <v>292.44191864036</v>
      </c>
    </row>
    <row r="456">
      <c r="A456" s="5">
        <v>454.0</v>
      </c>
      <c r="B456" s="6">
        <v>44489.0</v>
      </c>
      <c r="C456" s="5">
        <v>289.111190991455</v>
      </c>
      <c r="D456" s="5">
        <v>256.871206959804</v>
      </c>
      <c r="E456" s="5">
        <v>329.779025719115</v>
      </c>
      <c r="F456" s="5">
        <v>289.111190991455</v>
      </c>
      <c r="G456" s="5">
        <v>289.111190991455</v>
      </c>
      <c r="H456" s="5">
        <v>4.69015477368693</v>
      </c>
      <c r="I456" s="5">
        <v>4.69015477368693</v>
      </c>
      <c r="J456" s="5">
        <v>4.69015477368693</v>
      </c>
      <c r="K456" s="5">
        <v>-2.89597583530415</v>
      </c>
      <c r="L456" s="5">
        <v>-2.89597583530415</v>
      </c>
      <c r="M456" s="5">
        <v>-2.89597583530415</v>
      </c>
      <c r="N456" s="5">
        <v>7.58613060899109</v>
      </c>
      <c r="O456" s="5">
        <v>7.58613060899109</v>
      </c>
      <c r="P456" s="5">
        <v>7.58613060899109</v>
      </c>
      <c r="Q456" s="5">
        <v>0.0</v>
      </c>
      <c r="R456" s="5">
        <v>0.0</v>
      </c>
      <c r="S456" s="5">
        <v>0.0</v>
      </c>
      <c r="T456" s="5">
        <v>293.801345765142</v>
      </c>
    </row>
    <row r="457">
      <c r="A457" s="5">
        <v>455.0</v>
      </c>
      <c r="B457" s="6">
        <v>44490.0</v>
      </c>
      <c r="C457" s="5">
        <v>289.395078019083</v>
      </c>
      <c r="D457" s="5">
        <v>259.096216513256</v>
      </c>
      <c r="E457" s="5">
        <v>332.066267319164</v>
      </c>
      <c r="F457" s="5">
        <v>289.395078019083</v>
      </c>
      <c r="G457" s="5">
        <v>289.395078019083</v>
      </c>
      <c r="H457" s="5">
        <v>4.58235864301093</v>
      </c>
      <c r="I457" s="5">
        <v>4.58235864301093</v>
      </c>
      <c r="J457" s="5">
        <v>4.58235864301093</v>
      </c>
      <c r="K457" s="5">
        <v>-3.81984217889738</v>
      </c>
      <c r="L457" s="5">
        <v>-3.81984217889738</v>
      </c>
      <c r="M457" s="5">
        <v>-3.81984217889738</v>
      </c>
      <c r="N457" s="5">
        <v>8.40220082190831</v>
      </c>
      <c r="O457" s="5">
        <v>8.40220082190831</v>
      </c>
      <c r="P457" s="5">
        <v>8.40220082190831</v>
      </c>
      <c r="Q457" s="5">
        <v>0.0</v>
      </c>
      <c r="R457" s="5">
        <v>0.0</v>
      </c>
      <c r="S457" s="5">
        <v>0.0</v>
      </c>
      <c r="T457" s="5">
        <v>293.977436662093</v>
      </c>
    </row>
    <row r="458">
      <c r="A458" s="5">
        <v>456.0</v>
      </c>
      <c r="B458" s="6">
        <v>44491.0</v>
      </c>
      <c r="C458" s="5">
        <v>289.67896504671</v>
      </c>
      <c r="D458" s="5">
        <v>254.641389125574</v>
      </c>
      <c r="E458" s="5">
        <v>328.771112257812</v>
      </c>
      <c r="F458" s="5">
        <v>289.67896504671</v>
      </c>
      <c r="G458" s="5">
        <v>289.67896504671</v>
      </c>
      <c r="H458" s="5">
        <v>4.88719358267666</v>
      </c>
      <c r="I458" s="5">
        <v>4.88719358267666</v>
      </c>
      <c r="J458" s="5">
        <v>4.88719358267666</v>
      </c>
      <c r="K458" s="5">
        <v>-4.30979350810001</v>
      </c>
      <c r="L458" s="5">
        <v>-4.30979350810001</v>
      </c>
      <c r="M458" s="5">
        <v>-4.30979350810001</v>
      </c>
      <c r="N458" s="5">
        <v>9.19698709077667</v>
      </c>
      <c r="O458" s="5">
        <v>9.19698709077667</v>
      </c>
      <c r="P458" s="5">
        <v>9.19698709077667</v>
      </c>
      <c r="Q458" s="5">
        <v>0.0</v>
      </c>
      <c r="R458" s="5">
        <v>0.0</v>
      </c>
      <c r="S458" s="5">
        <v>0.0</v>
      </c>
      <c r="T458" s="5">
        <v>294.566158629386</v>
      </c>
    </row>
    <row r="459">
      <c r="A459" s="5">
        <v>457.0</v>
      </c>
      <c r="B459" s="6">
        <v>44494.0</v>
      </c>
      <c r="C459" s="5">
        <v>290.530626129592</v>
      </c>
      <c r="D459" s="5">
        <v>261.901087272089</v>
      </c>
      <c r="E459" s="5">
        <v>336.683529462133</v>
      </c>
      <c r="F459" s="5">
        <v>290.530626129592</v>
      </c>
      <c r="G459" s="5">
        <v>290.530626129592</v>
      </c>
      <c r="H459" s="5">
        <v>8.92170827584488</v>
      </c>
      <c r="I459" s="5">
        <v>8.92170827584488</v>
      </c>
      <c r="J459" s="5">
        <v>8.92170827584488</v>
      </c>
      <c r="K459" s="5">
        <v>-2.38141692800752</v>
      </c>
      <c r="L459" s="5">
        <v>-2.38141692800752</v>
      </c>
      <c r="M459" s="5">
        <v>-2.38141692800752</v>
      </c>
      <c r="N459" s="5">
        <v>11.3031252038524</v>
      </c>
      <c r="O459" s="5">
        <v>11.3031252038524</v>
      </c>
      <c r="P459" s="5">
        <v>11.3031252038524</v>
      </c>
      <c r="Q459" s="5">
        <v>0.0</v>
      </c>
      <c r="R459" s="5">
        <v>0.0</v>
      </c>
      <c r="S459" s="5">
        <v>0.0</v>
      </c>
      <c r="T459" s="5">
        <v>299.452334405437</v>
      </c>
    </row>
    <row r="460">
      <c r="A460" s="5">
        <v>458.0</v>
      </c>
      <c r="B460" s="6">
        <v>44495.0</v>
      </c>
      <c r="C460" s="5">
        <v>290.814513157219</v>
      </c>
      <c r="D460" s="5">
        <v>262.672719225925</v>
      </c>
      <c r="E460" s="5">
        <v>338.691047350314</v>
      </c>
      <c r="F460" s="5">
        <v>290.814513157219</v>
      </c>
      <c r="G460" s="5">
        <v>290.814513157219</v>
      </c>
      <c r="H460" s="5">
        <v>8.7218977160997</v>
      </c>
      <c r="I460" s="5">
        <v>8.7218977160997</v>
      </c>
      <c r="J460" s="5">
        <v>8.7218977160997</v>
      </c>
      <c r="K460" s="5">
        <v>-3.15186846715874</v>
      </c>
      <c r="L460" s="5">
        <v>-3.15186846715874</v>
      </c>
      <c r="M460" s="5">
        <v>-3.15186846715874</v>
      </c>
      <c r="N460" s="5">
        <v>11.8737661832584</v>
      </c>
      <c r="O460" s="5">
        <v>11.8737661832584</v>
      </c>
      <c r="P460" s="5">
        <v>11.8737661832584</v>
      </c>
      <c r="Q460" s="5">
        <v>0.0</v>
      </c>
      <c r="R460" s="5">
        <v>0.0</v>
      </c>
      <c r="S460" s="5">
        <v>0.0</v>
      </c>
      <c r="T460" s="5">
        <v>299.536410873319</v>
      </c>
    </row>
    <row r="461">
      <c r="A461" s="5">
        <v>459.0</v>
      </c>
      <c r="B461" s="6">
        <v>44496.0</v>
      </c>
      <c r="C461" s="5">
        <v>291.098400184846</v>
      </c>
      <c r="D461" s="5">
        <v>263.360935853001</v>
      </c>
      <c r="E461" s="5">
        <v>341.181073243368</v>
      </c>
      <c r="F461" s="5">
        <v>291.098400184846</v>
      </c>
      <c r="G461" s="5">
        <v>291.098400184846</v>
      </c>
      <c r="H461" s="5">
        <v>9.47014706575688</v>
      </c>
      <c r="I461" s="5">
        <v>9.47014706575688</v>
      </c>
      <c r="J461" s="5">
        <v>9.47014706575688</v>
      </c>
      <c r="K461" s="5">
        <v>-2.89597583530258</v>
      </c>
      <c r="L461" s="5">
        <v>-2.89597583530258</v>
      </c>
      <c r="M461" s="5">
        <v>-2.89597583530258</v>
      </c>
      <c r="N461" s="5">
        <v>12.3661229010594</v>
      </c>
      <c r="O461" s="5">
        <v>12.3661229010594</v>
      </c>
      <c r="P461" s="5">
        <v>12.3661229010594</v>
      </c>
      <c r="Q461" s="5">
        <v>0.0</v>
      </c>
      <c r="R461" s="5">
        <v>0.0</v>
      </c>
      <c r="S461" s="5">
        <v>0.0</v>
      </c>
      <c r="T461" s="5">
        <v>300.568547250603</v>
      </c>
    </row>
    <row r="462">
      <c r="A462" s="5">
        <v>460.0</v>
      </c>
      <c r="B462" s="6">
        <v>44497.0</v>
      </c>
      <c r="C462" s="5">
        <v>291.382287212474</v>
      </c>
      <c r="D462" s="5">
        <v>263.255322510743</v>
      </c>
      <c r="E462" s="5">
        <v>339.887280367256</v>
      </c>
      <c r="F462" s="5">
        <v>291.382287212474</v>
      </c>
      <c r="G462" s="5">
        <v>291.382287212474</v>
      </c>
      <c r="H462" s="5">
        <v>8.95722464303718</v>
      </c>
      <c r="I462" s="5">
        <v>8.95722464303718</v>
      </c>
      <c r="J462" s="5">
        <v>8.95722464303718</v>
      </c>
      <c r="K462" s="5">
        <v>-3.81984217890055</v>
      </c>
      <c r="L462" s="5">
        <v>-3.81984217890055</v>
      </c>
      <c r="M462" s="5">
        <v>-3.81984217890055</v>
      </c>
      <c r="N462" s="5">
        <v>12.7770668219377</v>
      </c>
      <c r="O462" s="5">
        <v>12.7770668219377</v>
      </c>
      <c r="P462" s="5">
        <v>12.7770668219377</v>
      </c>
      <c r="Q462" s="5">
        <v>0.0</v>
      </c>
      <c r="R462" s="5">
        <v>0.0</v>
      </c>
      <c r="S462" s="5">
        <v>0.0</v>
      </c>
      <c r="T462" s="5">
        <v>300.339511855511</v>
      </c>
    </row>
    <row r="463">
      <c r="A463" s="5">
        <v>461.0</v>
      </c>
      <c r="B463" s="6">
        <v>44498.0</v>
      </c>
      <c r="C463" s="5">
        <v>291.666174240101</v>
      </c>
      <c r="D463" s="5">
        <v>262.747133804329</v>
      </c>
      <c r="E463" s="5">
        <v>336.160788150955</v>
      </c>
      <c r="F463" s="5">
        <v>291.666174240101</v>
      </c>
      <c r="G463" s="5">
        <v>291.666174240101</v>
      </c>
      <c r="H463" s="5">
        <v>8.79670529511245</v>
      </c>
      <c r="I463" s="5">
        <v>8.79670529511245</v>
      </c>
      <c r="J463" s="5">
        <v>8.79670529511245</v>
      </c>
      <c r="K463" s="5">
        <v>-4.30979350809241</v>
      </c>
      <c r="L463" s="5">
        <v>-4.30979350809241</v>
      </c>
      <c r="M463" s="5">
        <v>-4.30979350809241</v>
      </c>
      <c r="N463" s="5">
        <v>13.1064988032048</v>
      </c>
      <c r="O463" s="5">
        <v>13.1064988032048</v>
      </c>
      <c r="P463" s="5">
        <v>13.1064988032048</v>
      </c>
      <c r="Q463" s="5">
        <v>0.0</v>
      </c>
      <c r="R463" s="5">
        <v>0.0</v>
      </c>
      <c r="S463" s="5">
        <v>0.0</v>
      </c>
      <c r="T463" s="5">
        <v>300.462879535214</v>
      </c>
    </row>
    <row r="464">
      <c r="A464" s="5">
        <v>462.0</v>
      </c>
      <c r="B464" s="6">
        <v>44501.0</v>
      </c>
      <c r="C464" s="5">
        <v>292.517835322983</v>
      </c>
      <c r="D464" s="5">
        <v>267.31179420513</v>
      </c>
      <c r="E464" s="5">
        <v>338.713983772064</v>
      </c>
      <c r="F464" s="5">
        <v>292.517835322983</v>
      </c>
      <c r="G464" s="5">
        <v>292.517835322983</v>
      </c>
      <c r="H464" s="5">
        <v>11.2668380071232</v>
      </c>
      <c r="I464" s="5">
        <v>11.2668380071232</v>
      </c>
      <c r="J464" s="5">
        <v>11.2668380071232</v>
      </c>
      <c r="K464" s="5">
        <v>-2.38141692801575</v>
      </c>
      <c r="L464" s="5">
        <v>-2.38141692801575</v>
      </c>
      <c r="M464" s="5">
        <v>-2.38141692801575</v>
      </c>
      <c r="N464" s="5">
        <v>13.6482549351389</v>
      </c>
      <c r="O464" s="5">
        <v>13.6482549351389</v>
      </c>
      <c r="P464" s="5">
        <v>13.6482549351389</v>
      </c>
      <c r="Q464" s="5">
        <v>0.0</v>
      </c>
      <c r="R464" s="5">
        <v>0.0</v>
      </c>
      <c r="S464" s="5">
        <v>0.0</v>
      </c>
      <c r="T464" s="5">
        <v>303.784673330106</v>
      </c>
    </row>
    <row r="465">
      <c r="A465" s="5">
        <v>463.0</v>
      </c>
      <c r="B465" s="6">
        <v>44502.0</v>
      </c>
      <c r="C465" s="5">
        <v>292.80172235061</v>
      </c>
      <c r="D465" s="5">
        <v>265.540981520898</v>
      </c>
      <c r="E465" s="5">
        <v>344.619643625121</v>
      </c>
      <c r="F465" s="5">
        <v>292.80172235061</v>
      </c>
      <c r="G465" s="5">
        <v>292.80172235061</v>
      </c>
      <c r="H465" s="5">
        <v>10.5553682464462</v>
      </c>
      <c r="I465" s="5">
        <v>10.5553682464462</v>
      </c>
      <c r="J465" s="5">
        <v>10.5553682464462</v>
      </c>
      <c r="K465" s="5">
        <v>-3.15186846716145</v>
      </c>
      <c r="L465" s="5">
        <v>-3.15186846716145</v>
      </c>
      <c r="M465" s="5">
        <v>-3.15186846716145</v>
      </c>
      <c r="N465" s="5">
        <v>13.7072367136077</v>
      </c>
      <c r="O465" s="5">
        <v>13.7072367136077</v>
      </c>
      <c r="P465" s="5">
        <v>13.7072367136077</v>
      </c>
      <c r="Q465" s="5">
        <v>0.0</v>
      </c>
      <c r="R465" s="5">
        <v>0.0</v>
      </c>
      <c r="S465" s="5">
        <v>0.0</v>
      </c>
      <c r="T465" s="5">
        <v>303.357090597057</v>
      </c>
    </row>
    <row r="466">
      <c r="A466" s="5">
        <v>464.0</v>
      </c>
      <c r="B466" s="6">
        <v>44503.0</v>
      </c>
      <c r="C466" s="5">
        <v>293.085609378238</v>
      </c>
      <c r="D466" s="5">
        <v>265.328454329263</v>
      </c>
      <c r="E466" s="5">
        <v>340.963990658515</v>
      </c>
      <c r="F466" s="5">
        <v>293.085609378238</v>
      </c>
      <c r="G466" s="5">
        <v>293.085609378238</v>
      </c>
      <c r="H466" s="5">
        <v>10.8285110653536</v>
      </c>
      <c r="I466" s="5">
        <v>10.8285110653536</v>
      </c>
      <c r="J466" s="5">
        <v>10.8285110653536</v>
      </c>
      <c r="K466" s="5">
        <v>-2.89597583530354</v>
      </c>
      <c r="L466" s="5">
        <v>-2.89597583530354</v>
      </c>
      <c r="M466" s="5">
        <v>-2.89597583530354</v>
      </c>
      <c r="N466" s="5">
        <v>13.7244869006572</v>
      </c>
      <c r="O466" s="5">
        <v>13.7244869006572</v>
      </c>
      <c r="P466" s="5">
        <v>13.7244869006572</v>
      </c>
      <c r="Q466" s="5">
        <v>0.0</v>
      </c>
      <c r="R466" s="5">
        <v>0.0</v>
      </c>
      <c r="S466" s="5">
        <v>0.0</v>
      </c>
      <c r="T466" s="5">
        <v>303.914120443591</v>
      </c>
    </row>
    <row r="467">
      <c r="A467" s="5">
        <v>465.0</v>
      </c>
      <c r="B467" s="6">
        <v>44504.0</v>
      </c>
      <c r="C467" s="5">
        <v>293.369496405865</v>
      </c>
      <c r="D467" s="5">
        <v>262.224123377895</v>
      </c>
      <c r="E467" s="5">
        <v>340.466541407076</v>
      </c>
      <c r="F467" s="5">
        <v>293.369496405865</v>
      </c>
      <c r="G467" s="5">
        <v>293.369496405865</v>
      </c>
      <c r="H467" s="5">
        <v>9.89403949596415</v>
      </c>
      <c r="I467" s="5">
        <v>9.89403949596415</v>
      </c>
      <c r="J467" s="5">
        <v>9.89403949596415</v>
      </c>
      <c r="K467" s="5">
        <v>-3.81984217888846</v>
      </c>
      <c r="L467" s="5">
        <v>-3.81984217888846</v>
      </c>
      <c r="M467" s="5">
        <v>-3.81984217888846</v>
      </c>
      <c r="N467" s="5">
        <v>13.7138816748526</v>
      </c>
      <c r="O467" s="5">
        <v>13.7138816748526</v>
      </c>
      <c r="P467" s="5">
        <v>13.7138816748526</v>
      </c>
      <c r="Q467" s="5">
        <v>0.0</v>
      </c>
      <c r="R467" s="5">
        <v>0.0</v>
      </c>
      <c r="S467" s="5">
        <v>0.0</v>
      </c>
      <c r="T467" s="5">
        <v>303.263535901829</v>
      </c>
    </row>
    <row r="468">
      <c r="A468" s="5">
        <v>466.0</v>
      </c>
      <c r="B468" s="6">
        <v>44505.0</v>
      </c>
      <c r="C468" s="5">
        <v>293.653383433492</v>
      </c>
      <c r="D468" s="5">
        <v>267.74995250814</v>
      </c>
      <c r="E468" s="5">
        <v>337.426462623146</v>
      </c>
      <c r="F468" s="5">
        <v>293.653383433492</v>
      </c>
      <c r="G468" s="5">
        <v>293.653383433492</v>
      </c>
      <c r="H468" s="5">
        <v>9.38047454807104</v>
      </c>
      <c r="I468" s="5">
        <v>9.38047454807104</v>
      </c>
      <c r="J468" s="5">
        <v>9.38047454807104</v>
      </c>
      <c r="K468" s="5">
        <v>-4.30979350808482</v>
      </c>
      <c r="L468" s="5">
        <v>-4.30979350808482</v>
      </c>
      <c r="M468" s="5">
        <v>-4.30979350808482</v>
      </c>
      <c r="N468" s="5">
        <v>13.6902680561558</v>
      </c>
      <c r="O468" s="5">
        <v>13.6902680561558</v>
      </c>
      <c r="P468" s="5">
        <v>13.6902680561558</v>
      </c>
      <c r="Q468" s="5">
        <v>0.0</v>
      </c>
      <c r="R468" s="5">
        <v>0.0</v>
      </c>
      <c r="S468" s="5">
        <v>0.0</v>
      </c>
      <c r="T468" s="5">
        <v>303.033857981563</v>
      </c>
    </row>
    <row r="469">
      <c r="A469" s="5">
        <v>467.0</v>
      </c>
      <c r="B469" s="6">
        <v>44508.0</v>
      </c>
      <c r="C469" s="5">
        <v>294.505044516374</v>
      </c>
      <c r="D469" s="5">
        <v>271.328899264741</v>
      </c>
      <c r="E469" s="5">
        <v>344.494106777516</v>
      </c>
      <c r="F469" s="5">
        <v>294.505044516374</v>
      </c>
      <c r="G469" s="5">
        <v>294.505044516374</v>
      </c>
      <c r="H469" s="5">
        <v>11.3121961163169</v>
      </c>
      <c r="I469" s="5">
        <v>11.3121961163169</v>
      </c>
      <c r="J469" s="5">
        <v>11.3121961163169</v>
      </c>
      <c r="K469" s="5">
        <v>-2.38141692801514</v>
      </c>
      <c r="L469" s="5">
        <v>-2.38141692801514</v>
      </c>
      <c r="M469" s="5">
        <v>-2.38141692801514</v>
      </c>
      <c r="N469" s="5">
        <v>13.693613044332</v>
      </c>
      <c r="O469" s="5">
        <v>13.693613044332</v>
      </c>
      <c r="P469" s="5">
        <v>13.693613044332</v>
      </c>
      <c r="Q469" s="5">
        <v>0.0</v>
      </c>
      <c r="R469" s="5">
        <v>0.0</v>
      </c>
      <c r="S469" s="5">
        <v>0.0</v>
      </c>
      <c r="T469" s="5">
        <v>305.817240632691</v>
      </c>
    </row>
    <row r="470">
      <c r="A470" s="5">
        <v>468.0</v>
      </c>
      <c r="B470" s="6">
        <v>44509.0</v>
      </c>
      <c r="C470" s="5">
        <v>294.788931544002</v>
      </c>
      <c r="D470" s="5">
        <v>269.068475693761</v>
      </c>
      <c r="E470" s="5">
        <v>342.413696408707</v>
      </c>
      <c r="F470" s="5">
        <v>294.788931544002</v>
      </c>
      <c r="G470" s="5">
        <v>294.788931544002</v>
      </c>
      <c r="H470" s="5">
        <v>10.6159418757502</v>
      </c>
      <c r="I470" s="5">
        <v>10.6159418757502</v>
      </c>
      <c r="J470" s="5">
        <v>10.6159418757502</v>
      </c>
      <c r="K470" s="5">
        <v>-3.15186846715783</v>
      </c>
      <c r="L470" s="5">
        <v>-3.15186846715783</v>
      </c>
      <c r="M470" s="5">
        <v>-3.15186846715783</v>
      </c>
      <c r="N470" s="5">
        <v>13.767810342908</v>
      </c>
      <c r="O470" s="5">
        <v>13.767810342908</v>
      </c>
      <c r="P470" s="5">
        <v>13.767810342908</v>
      </c>
      <c r="Q470" s="5">
        <v>0.0</v>
      </c>
      <c r="R470" s="5">
        <v>0.0</v>
      </c>
      <c r="S470" s="5">
        <v>0.0</v>
      </c>
      <c r="T470" s="5">
        <v>305.404873419752</v>
      </c>
    </row>
    <row r="471">
      <c r="A471" s="5">
        <v>469.0</v>
      </c>
      <c r="B471" s="6">
        <v>44510.0</v>
      </c>
      <c r="C471" s="5">
        <v>295.072818571629</v>
      </c>
      <c r="D471" s="5">
        <v>269.22939257419</v>
      </c>
      <c r="E471" s="5">
        <v>345.640940807949</v>
      </c>
      <c r="F471" s="5">
        <v>295.072818571629</v>
      </c>
      <c r="G471" s="5">
        <v>295.072818571629</v>
      </c>
      <c r="H471" s="5">
        <v>11.003800120458</v>
      </c>
      <c r="I471" s="5">
        <v>11.003800120458</v>
      </c>
      <c r="J471" s="5">
        <v>11.003800120458</v>
      </c>
      <c r="K471" s="5">
        <v>-2.89597583529986</v>
      </c>
      <c r="L471" s="5">
        <v>-2.89597583529986</v>
      </c>
      <c r="M471" s="5">
        <v>-2.89597583529986</v>
      </c>
      <c r="N471" s="5">
        <v>13.8997759557579</v>
      </c>
      <c r="O471" s="5">
        <v>13.8997759557579</v>
      </c>
      <c r="P471" s="5">
        <v>13.8997759557579</v>
      </c>
      <c r="Q471" s="5">
        <v>0.0</v>
      </c>
      <c r="R471" s="5">
        <v>0.0</v>
      </c>
      <c r="S471" s="5">
        <v>0.0</v>
      </c>
      <c r="T471" s="5">
        <v>306.076618692087</v>
      </c>
    </row>
    <row r="472">
      <c r="A472" s="5">
        <v>470.0</v>
      </c>
      <c r="B472" s="6">
        <v>44511.0</v>
      </c>
      <c r="C472" s="5">
        <v>295.356705599256</v>
      </c>
      <c r="D472" s="5">
        <v>270.06112125565</v>
      </c>
      <c r="E472" s="5">
        <v>346.768923377517</v>
      </c>
      <c r="F472" s="5">
        <v>295.356705599256</v>
      </c>
      <c r="G472" s="5">
        <v>295.356705599256</v>
      </c>
      <c r="H472" s="5">
        <v>10.2796782178081</v>
      </c>
      <c r="I472" s="5">
        <v>10.2796782178081</v>
      </c>
      <c r="J472" s="5">
        <v>10.2796782178081</v>
      </c>
      <c r="K472" s="5">
        <v>-3.81984217888987</v>
      </c>
      <c r="L472" s="5">
        <v>-3.81984217888987</v>
      </c>
      <c r="M472" s="5">
        <v>-3.81984217888987</v>
      </c>
      <c r="N472" s="5">
        <v>14.0995203966979</v>
      </c>
      <c r="O472" s="5">
        <v>14.0995203966979</v>
      </c>
      <c r="P472" s="5">
        <v>14.0995203966979</v>
      </c>
      <c r="Q472" s="5">
        <v>0.0</v>
      </c>
      <c r="R472" s="5">
        <v>0.0</v>
      </c>
      <c r="S472" s="5">
        <v>0.0</v>
      </c>
      <c r="T472" s="5">
        <v>305.636383817064</v>
      </c>
    </row>
    <row r="473">
      <c r="A473" s="5">
        <v>471.0</v>
      </c>
      <c r="B473" s="6">
        <v>44512.0</v>
      </c>
      <c r="C473" s="5">
        <v>295.640592626884</v>
      </c>
      <c r="D473" s="5">
        <v>269.711776362726</v>
      </c>
      <c r="E473" s="5">
        <v>343.427355738497</v>
      </c>
      <c r="F473" s="5">
        <v>295.640592626884</v>
      </c>
      <c r="G473" s="5">
        <v>295.640592626884</v>
      </c>
      <c r="H473" s="5">
        <v>10.0649039005425</v>
      </c>
      <c r="I473" s="5">
        <v>10.0649039005425</v>
      </c>
      <c r="J473" s="5">
        <v>10.0649039005425</v>
      </c>
      <c r="K473" s="5">
        <v>-4.30979350807722</v>
      </c>
      <c r="L473" s="5">
        <v>-4.30979350807722</v>
      </c>
      <c r="M473" s="5">
        <v>-4.30979350807722</v>
      </c>
      <c r="N473" s="5">
        <v>14.3746974086197</v>
      </c>
      <c r="O473" s="5">
        <v>14.3746974086197</v>
      </c>
      <c r="P473" s="5">
        <v>14.3746974086197</v>
      </c>
      <c r="Q473" s="5">
        <v>0.0</v>
      </c>
      <c r="R473" s="5">
        <v>0.0</v>
      </c>
      <c r="S473" s="5">
        <v>0.0</v>
      </c>
      <c r="T473" s="5">
        <v>305.705496527426</v>
      </c>
    </row>
    <row r="474">
      <c r="A474" s="5">
        <v>472.0</v>
      </c>
      <c r="B474" s="6">
        <v>44515.0</v>
      </c>
      <c r="C474" s="5">
        <v>296.492253709766</v>
      </c>
      <c r="D474" s="5">
        <v>273.322837060721</v>
      </c>
      <c r="E474" s="5">
        <v>344.69266493508</v>
      </c>
      <c r="F474" s="5">
        <v>296.492253709766</v>
      </c>
      <c r="G474" s="5">
        <v>296.492253709766</v>
      </c>
      <c r="H474" s="5">
        <v>13.306974087344</v>
      </c>
      <c r="I474" s="5">
        <v>13.306974087344</v>
      </c>
      <c r="J474" s="5">
        <v>13.306974087344</v>
      </c>
      <c r="K474" s="5">
        <v>-2.3814169279891</v>
      </c>
      <c r="L474" s="5">
        <v>-2.3814169279891</v>
      </c>
      <c r="M474" s="5">
        <v>-2.3814169279891</v>
      </c>
      <c r="N474" s="5">
        <v>15.6883910153331</v>
      </c>
      <c r="O474" s="5">
        <v>15.6883910153331</v>
      </c>
      <c r="P474" s="5">
        <v>15.6883910153331</v>
      </c>
      <c r="Q474" s="5">
        <v>0.0</v>
      </c>
      <c r="R474" s="5">
        <v>0.0</v>
      </c>
      <c r="S474" s="5">
        <v>0.0</v>
      </c>
      <c r="T474" s="5">
        <v>309.79922779711</v>
      </c>
    </row>
    <row r="475">
      <c r="A475" s="5">
        <v>473.0</v>
      </c>
      <c r="B475" s="6">
        <v>44516.0</v>
      </c>
      <c r="C475" s="5">
        <v>296.776140737393</v>
      </c>
      <c r="D475" s="5">
        <v>271.896367963878</v>
      </c>
      <c r="E475" s="5">
        <v>346.261244879296</v>
      </c>
      <c r="F475" s="5">
        <v>296.776140737393</v>
      </c>
      <c r="G475" s="5">
        <v>296.776140737393</v>
      </c>
      <c r="H475" s="5">
        <v>13.1342541038613</v>
      </c>
      <c r="I475" s="5">
        <v>13.1342541038613</v>
      </c>
      <c r="J475" s="5">
        <v>13.1342541038613</v>
      </c>
      <c r="K475" s="5">
        <v>-3.15186846715422</v>
      </c>
      <c r="L475" s="5">
        <v>-3.15186846715422</v>
      </c>
      <c r="M475" s="5">
        <v>-3.15186846715422</v>
      </c>
      <c r="N475" s="5">
        <v>16.2861225710155</v>
      </c>
      <c r="O475" s="5">
        <v>16.2861225710155</v>
      </c>
      <c r="P475" s="5">
        <v>16.2861225710155</v>
      </c>
      <c r="Q475" s="5">
        <v>0.0</v>
      </c>
      <c r="R475" s="5">
        <v>0.0</v>
      </c>
      <c r="S475" s="5">
        <v>0.0</v>
      </c>
      <c r="T475" s="5">
        <v>309.910394841254</v>
      </c>
    </row>
    <row r="476">
      <c r="A476" s="5">
        <v>474.0</v>
      </c>
      <c r="B476" s="6">
        <v>44517.0</v>
      </c>
      <c r="C476" s="5">
        <v>297.06002776502</v>
      </c>
      <c r="D476" s="5">
        <v>272.420868461558</v>
      </c>
      <c r="E476" s="5">
        <v>348.921126036785</v>
      </c>
      <c r="F476" s="5">
        <v>297.06002776502</v>
      </c>
      <c r="G476" s="5">
        <v>297.06002776502</v>
      </c>
      <c r="H476" s="5">
        <v>14.0588606152767</v>
      </c>
      <c r="I476" s="5">
        <v>14.0588606152767</v>
      </c>
      <c r="J476" s="5">
        <v>14.0588606152767</v>
      </c>
      <c r="K476" s="5">
        <v>-2.89597583530335</v>
      </c>
      <c r="L476" s="5">
        <v>-2.89597583530335</v>
      </c>
      <c r="M476" s="5">
        <v>-2.89597583530335</v>
      </c>
      <c r="N476" s="5">
        <v>16.9548364505801</v>
      </c>
      <c r="O476" s="5">
        <v>16.9548364505801</v>
      </c>
      <c r="P476" s="5">
        <v>16.9548364505801</v>
      </c>
      <c r="Q476" s="5">
        <v>0.0</v>
      </c>
      <c r="R476" s="5">
        <v>0.0</v>
      </c>
      <c r="S476" s="5">
        <v>0.0</v>
      </c>
      <c r="T476" s="5">
        <v>311.118888380297</v>
      </c>
    </row>
    <row r="477">
      <c r="A477" s="5">
        <v>475.0</v>
      </c>
      <c r="B477" s="6">
        <v>44518.0</v>
      </c>
      <c r="C477" s="5">
        <v>297.343914792648</v>
      </c>
      <c r="D477" s="5">
        <v>274.003874120506</v>
      </c>
      <c r="E477" s="5">
        <v>347.472838581802</v>
      </c>
      <c r="F477" s="5">
        <v>297.343914792648</v>
      </c>
      <c r="G477" s="5">
        <v>297.343914792648</v>
      </c>
      <c r="H477" s="5">
        <v>13.8650238014406</v>
      </c>
      <c r="I477" s="5">
        <v>13.8650238014406</v>
      </c>
      <c r="J477" s="5">
        <v>13.8650238014406</v>
      </c>
      <c r="K477" s="5">
        <v>-3.81984217889479</v>
      </c>
      <c r="L477" s="5">
        <v>-3.81984217889479</v>
      </c>
      <c r="M477" s="5">
        <v>-3.81984217889479</v>
      </c>
      <c r="N477" s="5">
        <v>17.6848659803354</v>
      </c>
      <c r="O477" s="5">
        <v>17.6848659803354</v>
      </c>
      <c r="P477" s="5">
        <v>17.6848659803354</v>
      </c>
      <c r="Q477" s="5">
        <v>0.0</v>
      </c>
      <c r="R477" s="5">
        <v>0.0</v>
      </c>
      <c r="S477" s="5">
        <v>0.0</v>
      </c>
      <c r="T477" s="5">
        <v>311.208938594088</v>
      </c>
    </row>
    <row r="478">
      <c r="A478" s="5">
        <v>476.0</v>
      </c>
      <c r="B478" s="6">
        <v>44519.0</v>
      </c>
      <c r="C478" s="5">
        <v>297.627801820275</v>
      </c>
      <c r="D478" s="5">
        <v>274.196567314155</v>
      </c>
      <c r="E478" s="5">
        <v>349.476586151607</v>
      </c>
      <c r="F478" s="5">
        <v>297.627801820275</v>
      </c>
      <c r="G478" s="5">
        <v>297.627801820275</v>
      </c>
      <c r="H478" s="5">
        <v>14.1541754901113</v>
      </c>
      <c r="I478" s="5">
        <v>14.1541754901113</v>
      </c>
      <c r="J478" s="5">
        <v>14.1541754901113</v>
      </c>
      <c r="K478" s="5">
        <v>-4.30979350807532</v>
      </c>
      <c r="L478" s="5">
        <v>-4.30979350807532</v>
      </c>
      <c r="M478" s="5">
        <v>-4.30979350807532</v>
      </c>
      <c r="N478" s="5">
        <v>18.4639689981866</v>
      </c>
      <c r="O478" s="5">
        <v>18.4639689981866</v>
      </c>
      <c r="P478" s="5">
        <v>18.4639689981866</v>
      </c>
      <c r="Q478" s="5">
        <v>0.0</v>
      </c>
      <c r="R478" s="5">
        <v>0.0</v>
      </c>
      <c r="S478" s="5">
        <v>0.0</v>
      </c>
      <c r="T478" s="5">
        <v>311.781977310386</v>
      </c>
    </row>
    <row r="479">
      <c r="A479" s="5">
        <v>477.0</v>
      </c>
      <c r="B479" s="6">
        <v>44522.0</v>
      </c>
      <c r="C479" s="5">
        <v>298.479462903157</v>
      </c>
      <c r="D479" s="5">
        <v>279.197259601773</v>
      </c>
      <c r="E479" s="5">
        <v>357.594393965799</v>
      </c>
      <c r="F479" s="5">
        <v>298.479462903157</v>
      </c>
      <c r="G479" s="5">
        <v>298.479462903157</v>
      </c>
      <c r="H479" s="5">
        <v>18.5605375400469</v>
      </c>
      <c r="I479" s="5">
        <v>18.5605375400469</v>
      </c>
      <c r="J479" s="5">
        <v>18.5605375400469</v>
      </c>
      <c r="K479" s="5">
        <v>-2.3814169279885</v>
      </c>
      <c r="L479" s="5">
        <v>-2.3814169279885</v>
      </c>
      <c r="M479" s="5">
        <v>-2.3814169279885</v>
      </c>
      <c r="N479" s="5">
        <v>20.9419544680354</v>
      </c>
      <c r="O479" s="5">
        <v>20.9419544680354</v>
      </c>
      <c r="P479" s="5">
        <v>20.9419544680354</v>
      </c>
      <c r="Q479" s="5">
        <v>0.0</v>
      </c>
      <c r="R479" s="5">
        <v>0.0</v>
      </c>
      <c r="S479" s="5">
        <v>0.0</v>
      </c>
      <c r="T479" s="5">
        <v>317.040000443204</v>
      </c>
    </row>
    <row r="480">
      <c r="A480" s="5">
        <v>478.0</v>
      </c>
      <c r="B480" s="6">
        <v>44523.0</v>
      </c>
      <c r="C480" s="5">
        <v>298.763349930784</v>
      </c>
      <c r="D480" s="5">
        <v>281.003726669665</v>
      </c>
      <c r="E480" s="5">
        <v>356.347600884096</v>
      </c>
      <c r="F480" s="5">
        <v>298.763349930784</v>
      </c>
      <c r="G480" s="5">
        <v>298.763349930784</v>
      </c>
      <c r="H480" s="5">
        <v>18.6043261583377</v>
      </c>
      <c r="I480" s="5">
        <v>18.6043261583377</v>
      </c>
      <c r="J480" s="5">
        <v>18.6043261583377</v>
      </c>
      <c r="K480" s="5">
        <v>-3.15186846715061</v>
      </c>
      <c r="L480" s="5">
        <v>-3.15186846715061</v>
      </c>
      <c r="M480" s="5">
        <v>-3.15186846715061</v>
      </c>
      <c r="N480" s="5">
        <v>21.7561946254883</v>
      </c>
      <c r="O480" s="5">
        <v>21.7561946254883</v>
      </c>
      <c r="P480" s="5">
        <v>21.7561946254883</v>
      </c>
      <c r="Q480" s="5">
        <v>0.0</v>
      </c>
      <c r="R480" s="5">
        <v>0.0</v>
      </c>
      <c r="S480" s="5">
        <v>0.0</v>
      </c>
      <c r="T480" s="5">
        <v>317.367676089122</v>
      </c>
    </row>
    <row r="481">
      <c r="A481" s="5">
        <v>479.0</v>
      </c>
      <c r="B481" s="6">
        <v>44524.0</v>
      </c>
      <c r="C481" s="5">
        <v>299.047236958411</v>
      </c>
      <c r="D481" s="5">
        <v>282.861415661468</v>
      </c>
      <c r="E481" s="5">
        <v>355.980424902324</v>
      </c>
      <c r="F481" s="5">
        <v>299.047236958411</v>
      </c>
      <c r="G481" s="5">
        <v>299.047236958411</v>
      </c>
      <c r="H481" s="5">
        <v>19.6373270978501</v>
      </c>
      <c r="I481" s="5">
        <v>19.6373270978501</v>
      </c>
      <c r="J481" s="5">
        <v>19.6373270978501</v>
      </c>
      <c r="K481" s="5">
        <v>-2.89597583530178</v>
      </c>
      <c r="L481" s="5">
        <v>-2.89597583530178</v>
      </c>
      <c r="M481" s="5">
        <v>-2.89597583530178</v>
      </c>
      <c r="N481" s="5">
        <v>22.5333029331519</v>
      </c>
      <c r="O481" s="5">
        <v>22.5333029331519</v>
      </c>
      <c r="P481" s="5">
        <v>22.5333029331519</v>
      </c>
      <c r="Q481" s="5">
        <v>0.0</v>
      </c>
      <c r="R481" s="5">
        <v>0.0</v>
      </c>
      <c r="S481" s="5">
        <v>0.0</v>
      </c>
      <c r="T481" s="5">
        <v>318.684564056262</v>
      </c>
    </row>
    <row r="482">
      <c r="A482" s="5">
        <v>480.0</v>
      </c>
      <c r="B482" s="6">
        <v>44526.0</v>
      </c>
      <c r="C482" s="5">
        <v>299.615011013666</v>
      </c>
      <c r="D482" s="5">
        <v>278.961818957246</v>
      </c>
      <c r="E482" s="5">
        <v>357.223117872049</v>
      </c>
      <c r="F482" s="5">
        <v>299.615011013666</v>
      </c>
      <c r="G482" s="5">
        <v>299.615011013666</v>
      </c>
      <c r="H482" s="5">
        <v>19.5920677761296</v>
      </c>
      <c r="I482" s="5">
        <v>19.5920677761296</v>
      </c>
      <c r="J482" s="5">
        <v>19.5920677761296</v>
      </c>
      <c r="K482" s="5">
        <v>-4.30979350810242</v>
      </c>
      <c r="L482" s="5">
        <v>-4.30979350810242</v>
      </c>
      <c r="M482" s="5">
        <v>-4.30979350810242</v>
      </c>
      <c r="N482" s="5">
        <v>23.901861284232</v>
      </c>
      <c r="O482" s="5">
        <v>23.901861284232</v>
      </c>
      <c r="P482" s="5">
        <v>23.901861284232</v>
      </c>
      <c r="Q482" s="5">
        <v>0.0</v>
      </c>
      <c r="R482" s="5">
        <v>0.0</v>
      </c>
      <c r="S482" s="5">
        <v>0.0</v>
      </c>
      <c r="T482" s="5">
        <v>319.207078789796</v>
      </c>
    </row>
    <row r="483">
      <c r="A483" s="5">
        <v>481.0</v>
      </c>
      <c r="B483" s="6">
        <v>44529.0</v>
      </c>
      <c r="C483" s="5">
        <v>300.466672096548</v>
      </c>
      <c r="D483" s="5">
        <v>284.539628160202</v>
      </c>
      <c r="E483" s="5">
        <v>358.739391771996</v>
      </c>
      <c r="F483" s="5">
        <v>300.466672096548</v>
      </c>
      <c r="G483" s="5">
        <v>300.466672096548</v>
      </c>
      <c r="H483" s="5">
        <v>22.862544639037</v>
      </c>
      <c r="I483" s="5">
        <v>22.862544639037</v>
      </c>
      <c r="J483" s="5">
        <v>22.862544639037</v>
      </c>
      <c r="K483" s="5">
        <v>-2.38141692800558</v>
      </c>
      <c r="L483" s="5">
        <v>-2.38141692800558</v>
      </c>
      <c r="M483" s="5">
        <v>-2.38141692800558</v>
      </c>
      <c r="N483" s="5">
        <v>25.2439615670426</v>
      </c>
      <c r="O483" s="5">
        <v>25.2439615670426</v>
      </c>
      <c r="P483" s="5">
        <v>25.2439615670426</v>
      </c>
      <c r="Q483" s="5">
        <v>0.0</v>
      </c>
      <c r="R483" s="5">
        <v>0.0</v>
      </c>
      <c r="S483" s="5">
        <v>0.0</v>
      </c>
      <c r="T483" s="5">
        <v>323.329216735585</v>
      </c>
    </row>
    <row r="484">
      <c r="A484" s="5">
        <v>482.0</v>
      </c>
      <c r="B484" s="6">
        <v>44530.0</v>
      </c>
      <c r="C484" s="5">
        <v>300.750559124175</v>
      </c>
      <c r="D484" s="5">
        <v>285.989467667474</v>
      </c>
      <c r="E484" s="5">
        <v>358.66798773368</v>
      </c>
      <c r="F484" s="5">
        <v>300.750559124175</v>
      </c>
      <c r="G484" s="5">
        <v>300.750559124175</v>
      </c>
      <c r="H484" s="5">
        <v>22.2983607965673</v>
      </c>
      <c r="I484" s="5">
        <v>22.2983607965673</v>
      </c>
      <c r="J484" s="5">
        <v>22.2983607965673</v>
      </c>
      <c r="K484" s="5">
        <v>-3.15186846715331</v>
      </c>
      <c r="L484" s="5">
        <v>-3.15186846715331</v>
      </c>
      <c r="M484" s="5">
        <v>-3.15186846715331</v>
      </c>
      <c r="N484" s="5">
        <v>25.4502292637206</v>
      </c>
      <c r="O484" s="5">
        <v>25.4502292637206</v>
      </c>
      <c r="P484" s="5">
        <v>25.4502292637206</v>
      </c>
      <c r="Q484" s="5">
        <v>0.0</v>
      </c>
      <c r="R484" s="5">
        <v>0.0</v>
      </c>
      <c r="S484" s="5">
        <v>0.0</v>
      </c>
      <c r="T484" s="5">
        <v>323.048919920743</v>
      </c>
    </row>
    <row r="485">
      <c r="A485" s="5">
        <v>483.0</v>
      </c>
      <c r="B485" s="6">
        <v>44531.0</v>
      </c>
      <c r="C485" s="5">
        <v>301.019400305195</v>
      </c>
      <c r="D485" s="5">
        <v>289.399850351034</v>
      </c>
      <c r="E485" s="5">
        <v>361.868940965662</v>
      </c>
      <c r="F485" s="5">
        <v>301.019400305195</v>
      </c>
      <c r="G485" s="5">
        <v>301.019400305195</v>
      </c>
      <c r="H485" s="5">
        <v>22.6264021868499</v>
      </c>
      <c r="I485" s="5">
        <v>22.6264021868499</v>
      </c>
      <c r="J485" s="5">
        <v>22.6264021868499</v>
      </c>
      <c r="K485" s="5">
        <v>-2.89597583530316</v>
      </c>
      <c r="L485" s="5">
        <v>-2.89597583530316</v>
      </c>
      <c r="M485" s="5">
        <v>-2.89597583530316</v>
      </c>
      <c r="N485" s="5">
        <v>25.5223780221531</v>
      </c>
      <c r="O485" s="5">
        <v>25.5223780221531</v>
      </c>
      <c r="P485" s="5">
        <v>25.5223780221531</v>
      </c>
      <c r="Q485" s="5">
        <v>0.0</v>
      </c>
      <c r="R485" s="5">
        <v>0.0</v>
      </c>
      <c r="S485" s="5">
        <v>0.0</v>
      </c>
      <c r="T485" s="5">
        <v>323.645802492045</v>
      </c>
    </row>
    <row r="486">
      <c r="A486" s="5">
        <v>484.0</v>
      </c>
      <c r="B486" s="6">
        <v>44532.0</v>
      </c>
      <c r="C486" s="5">
        <v>301.288241486215</v>
      </c>
      <c r="D486" s="5">
        <v>286.581091948267</v>
      </c>
      <c r="E486" s="5">
        <v>359.482575966167</v>
      </c>
      <c r="F486" s="5">
        <v>301.288241486215</v>
      </c>
      <c r="G486" s="5">
        <v>301.288241486215</v>
      </c>
      <c r="H486" s="5">
        <v>21.637272885289</v>
      </c>
      <c r="I486" s="5">
        <v>21.637272885289</v>
      </c>
      <c r="J486" s="5">
        <v>21.637272885289</v>
      </c>
      <c r="K486" s="5">
        <v>-3.81984217889763</v>
      </c>
      <c r="L486" s="5">
        <v>-3.81984217889763</v>
      </c>
      <c r="M486" s="5">
        <v>-3.81984217889763</v>
      </c>
      <c r="N486" s="5">
        <v>25.4571150641867</v>
      </c>
      <c r="O486" s="5">
        <v>25.4571150641867</v>
      </c>
      <c r="P486" s="5">
        <v>25.4571150641867</v>
      </c>
      <c r="Q486" s="5">
        <v>0.0</v>
      </c>
      <c r="R486" s="5">
        <v>0.0</v>
      </c>
      <c r="S486" s="5">
        <v>0.0</v>
      </c>
      <c r="T486" s="5">
        <v>322.925514371504</v>
      </c>
    </row>
    <row r="487">
      <c r="A487" s="5">
        <v>485.0</v>
      </c>
      <c r="B487" s="6">
        <v>44533.0</v>
      </c>
      <c r="C487" s="5">
        <v>301.557082667234</v>
      </c>
      <c r="D487" s="5">
        <v>284.041619024242</v>
      </c>
      <c r="E487" s="5">
        <v>358.703531093592</v>
      </c>
      <c r="F487" s="5">
        <v>301.557082667234</v>
      </c>
      <c r="G487" s="5">
        <v>301.557082667234</v>
      </c>
      <c r="H487" s="5">
        <v>20.9448593539993</v>
      </c>
      <c r="I487" s="5">
        <v>20.9448593539993</v>
      </c>
      <c r="J487" s="5">
        <v>20.9448593539993</v>
      </c>
      <c r="K487" s="5">
        <v>-4.30979350810051</v>
      </c>
      <c r="L487" s="5">
        <v>-4.30979350810051</v>
      </c>
      <c r="M487" s="5">
        <v>-4.30979350810051</v>
      </c>
      <c r="N487" s="5">
        <v>25.2546528620999</v>
      </c>
      <c r="O487" s="5">
        <v>25.2546528620999</v>
      </c>
      <c r="P487" s="5">
        <v>25.2546528620999</v>
      </c>
      <c r="Q487" s="5">
        <v>0.0</v>
      </c>
      <c r="R487" s="5">
        <v>0.0</v>
      </c>
      <c r="S487" s="5">
        <v>0.0</v>
      </c>
      <c r="T487" s="5">
        <v>322.501942021234</v>
      </c>
    </row>
    <row r="488">
      <c r="A488" s="5">
        <v>486.0</v>
      </c>
      <c r="B488" s="6">
        <v>44536.0</v>
      </c>
      <c r="C488" s="5">
        <v>302.363606210293</v>
      </c>
      <c r="D488" s="5">
        <v>285.717092046921</v>
      </c>
      <c r="E488" s="5">
        <v>360.266379463508</v>
      </c>
      <c r="F488" s="5">
        <v>302.363606210293</v>
      </c>
      <c r="G488" s="5">
        <v>302.363606210293</v>
      </c>
      <c r="H488" s="5">
        <v>21.4980340505511</v>
      </c>
      <c r="I488" s="5">
        <v>21.4980340505511</v>
      </c>
      <c r="J488" s="5">
        <v>21.4980340505511</v>
      </c>
      <c r="K488" s="5">
        <v>-2.38141692800497</v>
      </c>
      <c r="L488" s="5">
        <v>-2.38141692800497</v>
      </c>
      <c r="M488" s="5">
        <v>-2.38141692800497</v>
      </c>
      <c r="N488" s="5">
        <v>23.8794509785561</v>
      </c>
      <c r="O488" s="5">
        <v>23.8794509785561</v>
      </c>
      <c r="P488" s="5">
        <v>23.8794509785561</v>
      </c>
      <c r="Q488" s="5">
        <v>0.0</v>
      </c>
      <c r="R488" s="5">
        <v>0.0</v>
      </c>
      <c r="S488" s="5">
        <v>0.0</v>
      </c>
      <c r="T488" s="5">
        <v>323.861640260845</v>
      </c>
    </row>
    <row r="489">
      <c r="A489" s="5">
        <v>487.0</v>
      </c>
      <c r="B489" s="6">
        <v>44537.0</v>
      </c>
      <c r="C489" s="5">
        <v>302.632447391313</v>
      </c>
      <c r="D489" s="5">
        <v>286.6793617155</v>
      </c>
      <c r="E489" s="5">
        <v>359.282906355792</v>
      </c>
      <c r="F489" s="5">
        <v>302.632447391313</v>
      </c>
      <c r="G489" s="5">
        <v>302.632447391313</v>
      </c>
      <c r="H489" s="5">
        <v>20.0487369026781</v>
      </c>
      <c r="I489" s="5">
        <v>20.0487369026781</v>
      </c>
      <c r="J489" s="5">
        <v>20.0487369026781</v>
      </c>
      <c r="K489" s="5">
        <v>-3.15186846716168</v>
      </c>
      <c r="L489" s="5">
        <v>-3.15186846716168</v>
      </c>
      <c r="M489" s="5">
        <v>-3.15186846716168</v>
      </c>
      <c r="N489" s="5">
        <v>23.2006053698398</v>
      </c>
      <c r="O489" s="5">
        <v>23.2006053698398</v>
      </c>
      <c r="P489" s="5">
        <v>23.2006053698398</v>
      </c>
      <c r="Q489" s="5">
        <v>0.0</v>
      </c>
      <c r="R489" s="5">
        <v>0.0</v>
      </c>
      <c r="S489" s="5">
        <v>0.0</v>
      </c>
      <c r="T489" s="5">
        <v>322.681184293991</v>
      </c>
    </row>
    <row r="490">
      <c r="A490" s="5">
        <v>488.0</v>
      </c>
      <c r="B490" s="6">
        <v>44538.0</v>
      </c>
      <c r="C490" s="5">
        <v>302.901288572333</v>
      </c>
      <c r="D490" s="5">
        <v>284.036439643921</v>
      </c>
      <c r="E490" s="5">
        <v>362.548437280028</v>
      </c>
      <c r="F490" s="5">
        <v>302.901288572333</v>
      </c>
      <c r="G490" s="5">
        <v>302.901288572333</v>
      </c>
      <c r="H490" s="5">
        <v>19.5410058080662</v>
      </c>
      <c r="I490" s="5">
        <v>19.5410058080662</v>
      </c>
      <c r="J490" s="5">
        <v>19.5410058080662</v>
      </c>
      <c r="K490" s="5">
        <v>-2.89597583530159</v>
      </c>
      <c r="L490" s="5">
        <v>-2.89597583530159</v>
      </c>
      <c r="M490" s="5">
        <v>-2.89597583530159</v>
      </c>
      <c r="N490" s="5">
        <v>22.4369816433678</v>
      </c>
      <c r="O490" s="5">
        <v>22.4369816433678</v>
      </c>
      <c r="P490" s="5">
        <v>22.4369816433678</v>
      </c>
      <c r="Q490" s="5">
        <v>0.0</v>
      </c>
      <c r="R490" s="5">
        <v>0.0</v>
      </c>
      <c r="S490" s="5">
        <v>0.0</v>
      </c>
      <c r="T490" s="5">
        <v>322.442294380399</v>
      </c>
    </row>
    <row r="491">
      <c r="A491" s="5">
        <v>489.0</v>
      </c>
      <c r="B491" s="6">
        <v>44539.0</v>
      </c>
      <c r="C491" s="5">
        <v>303.170129753352</v>
      </c>
      <c r="D491" s="5">
        <v>284.942792906052</v>
      </c>
      <c r="E491" s="5">
        <v>355.957635611941</v>
      </c>
      <c r="F491" s="5">
        <v>303.170129753352</v>
      </c>
      <c r="G491" s="5">
        <v>303.170129753352</v>
      </c>
      <c r="H491" s="5">
        <v>17.7878756639205</v>
      </c>
      <c r="I491" s="5">
        <v>17.7878756639205</v>
      </c>
      <c r="J491" s="5">
        <v>17.7878756639205</v>
      </c>
      <c r="K491" s="5">
        <v>-3.81984217890255</v>
      </c>
      <c r="L491" s="5">
        <v>-3.81984217890255</v>
      </c>
      <c r="M491" s="5">
        <v>-3.81984217890255</v>
      </c>
      <c r="N491" s="5">
        <v>21.607717842823</v>
      </c>
      <c r="O491" s="5">
        <v>21.607717842823</v>
      </c>
      <c r="P491" s="5">
        <v>21.607717842823</v>
      </c>
      <c r="Q491" s="5">
        <v>0.0</v>
      </c>
      <c r="R491" s="5">
        <v>0.0</v>
      </c>
      <c r="S491" s="5">
        <v>0.0</v>
      </c>
      <c r="T491" s="5">
        <v>320.958005417273</v>
      </c>
    </row>
    <row r="492">
      <c r="A492" s="5">
        <v>490.0</v>
      </c>
      <c r="B492" s="6">
        <v>44540.0</v>
      </c>
      <c r="C492" s="5">
        <v>303.438970934372</v>
      </c>
      <c r="D492" s="5">
        <v>282.791870727636</v>
      </c>
      <c r="E492" s="5">
        <v>355.321860635957</v>
      </c>
      <c r="F492" s="5">
        <v>303.438970934372</v>
      </c>
      <c r="G492" s="5">
        <v>303.438970934372</v>
      </c>
      <c r="H492" s="5">
        <v>16.4240923162318</v>
      </c>
      <c r="I492" s="5">
        <v>16.4240923162318</v>
      </c>
      <c r="J492" s="5">
        <v>16.4240923162318</v>
      </c>
      <c r="K492" s="5">
        <v>-4.30979350808723</v>
      </c>
      <c r="L492" s="5">
        <v>-4.30979350808723</v>
      </c>
      <c r="M492" s="5">
        <v>-4.30979350808723</v>
      </c>
      <c r="N492" s="5">
        <v>20.733885824319</v>
      </c>
      <c r="O492" s="5">
        <v>20.733885824319</v>
      </c>
      <c r="P492" s="5">
        <v>20.733885824319</v>
      </c>
      <c r="Q492" s="5">
        <v>0.0</v>
      </c>
      <c r="R492" s="5">
        <v>0.0</v>
      </c>
      <c r="S492" s="5">
        <v>0.0</v>
      </c>
      <c r="T492" s="5">
        <v>319.863063250604</v>
      </c>
    </row>
    <row r="493">
      <c r="A493" s="5">
        <v>491.0</v>
      </c>
      <c r="B493" s="6">
        <v>44543.0</v>
      </c>
      <c r="C493" s="5">
        <v>304.245494477431</v>
      </c>
      <c r="D493" s="5">
        <v>283.226665987847</v>
      </c>
      <c r="E493" s="5">
        <v>354.740111753829</v>
      </c>
      <c r="F493" s="5">
        <v>304.245494477431</v>
      </c>
      <c r="G493" s="5">
        <v>304.245494477431</v>
      </c>
      <c r="H493" s="5">
        <v>15.6914719667938</v>
      </c>
      <c r="I493" s="5">
        <v>15.6914719667938</v>
      </c>
      <c r="J493" s="5">
        <v>15.6914719667938</v>
      </c>
      <c r="K493" s="5">
        <v>-2.38141692800436</v>
      </c>
      <c r="L493" s="5">
        <v>-2.38141692800436</v>
      </c>
      <c r="M493" s="5">
        <v>-2.38141692800436</v>
      </c>
      <c r="N493" s="5">
        <v>18.0728888947982</v>
      </c>
      <c r="O493" s="5">
        <v>18.0728888947982</v>
      </c>
      <c r="P493" s="5">
        <v>18.0728888947982</v>
      </c>
      <c r="Q493" s="5">
        <v>0.0</v>
      </c>
      <c r="R493" s="5">
        <v>0.0</v>
      </c>
      <c r="S493" s="5">
        <v>0.0</v>
      </c>
      <c r="T493" s="5">
        <v>319.936966444225</v>
      </c>
    </row>
    <row r="494">
      <c r="A494" s="5">
        <v>492.0</v>
      </c>
      <c r="B494" s="6">
        <v>44544.0</v>
      </c>
      <c r="C494" s="5">
        <v>304.514335658451</v>
      </c>
      <c r="D494" s="5">
        <v>279.213082349057</v>
      </c>
      <c r="E494" s="5">
        <v>357.47707380724</v>
      </c>
      <c r="F494" s="5">
        <v>304.514335658451</v>
      </c>
      <c r="G494" s="5">
        <v>304.514335658451</v>
      </c>
      <c r="H494" s="5">
        <v>14.0982746754537</v>
      </c>
      <c r="I494" s="5">
        <v>14.0982746754537</v>
      </c>
      <c r="J494" s="5">
        <v>14.0982746754537</v>
      </c>
      <c r="K494" s="5">
        <v>-3.15186846716438</v>
      </c>
      <c r="L494" s="5">
        <v>-3.15186846716438</v>
      </c>
      <c r="M494" s="5">
        <v>-3.15186846716438</v>
      </c>
      <c r="N494" s="5">
        <v>17.2501431426181</v>
      </c>
      <c r="O494" s="5">
        <v>17.2501431426181</v>
      </c>
      <c r="P494" s="5">
        <v>17.2501431426181</v>
      </c>
      <c r="Q494" s="5">
        <v>0.0</v>
      </c>
      <c r="R494" s="5">
        <v>0.0</v>
      </c>
      <c r="S494" s="5">
        <v>0.0</v>
      </c>
      <c r="T494" s="5">
        <v>318.612610333904</v>
      </c>
    </row>
    <row r="495">
      <c r="A495" s="5">
        <v>493.0</v>
      </c>
      <c r="B495" s="6">
        <v>44545.0</v>
      </c>
      <c r="C495" s="5">
        <v>304.78317683947</v>
      </c>
      <c r="D495" s="5">
        <v>281.622453617614</v>
      </c>
      <c r="E495" s="5">
        <v>354.146017750065</v>
      </c>
      <c r="F495" s="5">
        <v>304.78317683947</v>
      </c>
      <c r="G495" s="5">
        <v>304.78317683947</v>
      </c>
      <c r="H495" s="5">
        <v>13.6007759929248</v>
      </c>
      <c r="I495" s="5">
        <v>13.6007759929248</v>
      </c>
      <c r="J495" s="5">
        <v>13.6007759929248</v>
      </c>
      <c r="K495" s="5">
        <v>-2.89597583530254</v>
      </c>
      <c r="L495" s="5">
        <v>-2.89597583530254</v>
      </c>
      <c r="M495" s="5">
        <v>-2.89597583530254</v>
      </c>
      <c r="N495" s="5">
        <v>16.4967518282273</v>
      </c>
      <c r="O495" s="5">
        <v>16.4967518282273</v>
      </c>
      <c r="P495" s="5">
        <v>16.4967518282273</v>
      </c>
      <c r="Q495" s="5">
        <v>0.0</v>
      </c>
      <c r="R495" s="5">
        <v>0.0</v>
      </c>
      <c r="S495" s="5">
        <v>0.0</v>
      </c>
      <c r="T495" s="5">
        <v>318.383952832395</v>
      </c>
    </row>
    <row r="496">
      <c r="A496" s="5">
        <v>494.0</v>
      </c>
      <c r="B496" s="6">
        <v>44546.0</v>
      </c>
      <c r="C496" s="5">
        <v>305.05201802049</v>
      </c>
      <c r="D496" s="5">
        <v>278.612560985439</v>
      </c>
      <c r="E496" s="5">
        <v>356.076586993724</v>
      </c>
      <c r="F496" s="5">
        <v>305.05201802049</v>
      </c>
      <c r="G496" s="5">
        <v>305.05201802049</v>
      </c>
      <c r="H496" s="5">
        <v>12.013018432183</v>
      </c>
      <c r="I496" s="5">
        <v>12.013018432183</v>
      </c>
      <c r="J496" s="5">
        <v>12.013018432183</v>
      </c>
      <c r="K496" s="5">
        <v>-3.81984217890397</v>
      </c>
      <c r="L496" s="5">
        <v>-3.81984217890397</v>
      </c>
      <c r="M496" s="5">
        <v>-3.81984217890397</v>
      </c>
      <c r="N496" s="5">
        <v>15.832860611087</v>
      </c>
      <c r="O496" s="5">
        <v>15.832860611087</v>
      </c>
      <c r="P496" s="5">
        <v>15.832860611087</v>
      </c>
      <c r="Q496" s="5">
        <v>0.0</v>
      </c>
      <c r="R496" s="5">
        <v>0.0</v>
      </c>
      <c r="S496" s="5">
        <v>0.0</v>
      </c>
      <c r="T496" s="5">
        <v>317.065036452673</v>
      </c>
    </row>
    <row r="497">
      <c r="A497" s="5">
        <v>495.0</v>
      </c>
      <c r="B497" s="6">
        <v>44547.0</v>
      </c>
      <c r="C497" s="5">
        <v>305.32085920151</v>
      </c>
      <c r="D497" s="5">
        <v>277.199903833762</v>
      </c>
      <c r="E497" s="5">
        <v>356.126582002763</v>
      </c>
      <c r="F497" s="5">
        <v>305.32085920151</v>
      </c>
      <c r="G497" s="5">
        <v>305.32085920151</v>
      </c>
      <c r="H497" s="5">
        <v>10.9665506775729</v>
      </c>
      <c r="I497" s="5">
        <v>10.9665506775729</v>
      </c>
      <c r="J497" s="5">
        <v>10.9665506775729</v>
      </c>
      <c r="K497" s="5">
        <v>-4.30979350808532</v>
      </c>
      <c r="L497" s="5">
        <v>-4.30979350808532</v>
      </c>
      <c r="M497" s="5">
        <v>-4.30979350808532</v>
      </c>
      <c r="N497" s="5">
        <v>15.2763441856582</v>
      </c>
      <c r="O497" s="5">
        <v>15.2763441856582</v>
      </c>
      <c r="P497" s="5">
        <v>15.2763441856582</v>
      </c>
      <c r="Q497" s="5">
        <v>0.0</v>
      </c>
      <c r="R497" s="5">
        <v>0.0</v>
      </c>
      <c r="S497" s="5">
        <v>0.0</v>
      </c>
      <c r="T497" s="5">
        <v>316.287409879082</v>
      </c>
    </row>
    <row r="498">
      <c r="A498" s="5">
        <v>496.0</v>
      </c>
      <c r="B498" s="6">
        <v>44550.0</v>
      </c>
      <c r="C498" s="5">
        <v>306.127382744568</v>
      </c>
      <c r="D498" s="5">
        <v>278.803049947734</v>
      </c>
      <c r="E498" s="5">
        <v>356.002165398905</v>
      </c>
      <c r="F498" s="5">
        <v>306.127382744568</v>
      </c>
      <c r="G498" s="5">
        <v>306.127382744568</v>
      </c>
      <c r="H498" s="5">
        <v>12.004136241908</v>
      </c>
      <c r="I498" s="5">
        <v>12.004136241908</v>
      </c>
      <c r="J498" s="5">
        <v>12.004136241908</v>
      </c>
      <c r="K498" s="5">
        <v>-2.38141692802145</v>
      </c>
      <c r="L498" s="5">
        <v>-2.38141692802145</v>
      </c>
      <c r="M498" s="5">
        <v>-2.38141692802145</v>
      </c>
      <c r="N498" s="5">
        <v>14.3855531699294</v>
      </c>
      <c r="O498" s="5">
        <v>14.3855531699294</v>
      </c>
      <c r="P498" s="5">
        <v>14.3855531699294</v>
      </c>
      <c r="Q498" s="5">
        <v>0.0</v>
      </c>
      <c r="R498" s="5">
        <v>0.0</v>
      </c>
      <c r="S498" s="5">
        <v>0.0</v>
      </c>
      <c r="T498" s="5">
        <v>318.131518986477</v>
      </c>
    </row>
    <row r="499">
      <c r="A499" s="5">
        <v>497.0</v>
      </c>
      <c r="B499" s="6">
        <v>44551.0</v>
      </c>
      <c r="C499" s="5">
        <v>306.396223925588</v>
      </c>
      <c r="D499" s="5">
        <v>282.226711570546</v>
      </c>
      <c r="E499" s="5">
        <v>353.905899543261</v>
      </c>
      <c r="F499" s="5">
        <v>306.396223925588</v>
      </c>
      <c r="G499" s="5">
        <v>306.396223925588</v>
      </c>
      <c r="H499" s="5">
        <v>11.2237768660087</v>
      </c>
      <c r="I499" s="5">
        <v>11.2237768660087</v>
      </c>
      <c r="J499" s="5">
        <v>11.2237768660087</v>
      </c>
      <c r="K499" s="5">
        <v>-3.15186846715445</v>
      </c>
      <c r="L499" s="5">
        <v>-3.15186846715445</v>
      </c>
      <c r="M499" s="5">
        <v>-3.15186846715445</v>
      </c>
      <c r="N499" s="5">
        <v>14.3756453331632</v>
      </c>
      <c r="O499" s="5">
        <v>14.3756453331632</v>
      </c>
      <c r="P499" s="5">
        <v>14.3756453331632</v>
      </c>
      <c r="Q499" s="5">
        <v>0.0</v>
      </c>
      <c r="R499" s="5">
        <v>0.0</v>
      </c>
      <c r="S499" s="5">
        <v>0.0</v>
      </c>
      <c r="T499" s="5">
        <v>317.620000791597</v>
      </c>
    </row>
    <row r="500">
      <c r="A500" s="5">
        <v>498.0</v>
      </c>
      <c r="B500" s="6">
        <v>44552.0</v>
      </c>
      <c r="C500" s="5">
        <v>306.665065106608</v>
      </c>
      <c r="D500" s="5">
        <v>281.672397586268</v>
      </c>
      <c r="E500" s="5">
        <v>357.428685320962</v>
      </c>
      <c r="F500" s="5">
        <v>306.665065106608</v>
      </c>
      <c r="G500" s="5">
        <v>306.665065106608</v>
      </c>
      <c r="H500" s="5">
        <v>11.6173989116925</v>
      </c>
      <c r="I500" s="5">
        <v>11.6173989116925</v>
      </c>
      <c r="J500" s="5">
        <v>11.6173989116925</v>
      </c>
      <c r="K500" s="5">
        <v>-2.8959758353035</v>
      </c>
      <c r="L500" s="5">
        <v>-2.8959758353035</v>
      </c>
      <c r="M500" s="5">
        <v>-2.8959758353035</v>
      </c>
      <c r="N500" s="5">
        <v>14.5133747469961</v>
      </c>
      <c r="O500" s="5">
        <v>14.5133747469961</v>
      </c>
      <c r="P500" s="5">
        <v>14.5133747469961</v>
      </c>
      <c r="Q500" s="5">
        <v>0.0</v>
      </c>
      <c r="R500" s="5">
        <v>0.0</v>
      </c>
      <c r="S500" s="5">
        <v>0.0</v>
      </c>
      <c r="T500" s="5">
        <v>318.2824640183</v>
      </c>
    </row>
    <row r="501">
      <c r="A501" s="5">
        <v>499.0</v>
      </c>
      <c r="B501" s="6">
        <v>44553.0</v>
      </c>
      <c r="C501" s="5">
        <v>306.933906287627</v>
      </c>
      <c r="D501" s="5">
        <v>282.672607947279</v>
      </c>
      <c r="E501" s="5">
        <v>357.871576561251</v>
      </c>
      <c r="F501" s="5">
        <v>306.933906287627</v>
      </c>
      <c r="G501" s="5">
        <v>306.933906287627</v>
      </c>
      <c r="H501" s="5">
        <v>10.9753736573483</v>
      </c>
      <c r="I501" s="5">
        <v>10.9753736573483</v>
      </c>
      <c r="J501" s="5">
        <v>10.9753736573483</v>
      </c>
      <c r="K501" s="5">
        <v>-3.81984217889188</v>
      </c>
      <c r="L501" s="5">
        <v>-3.81984217889188</v>
      </c>
      <c r="M501" s="5">
        <v>-3.81984217889188</v>
      </c>
      <c r="N501" s="5">
        <v>14.7952158362402</v>
      </c>
      <c r="O501" s="5">
        <v>14.7952158362402</v>
      </c>
      <c r="P501" s="5">
        <v>14.7952158362402</v>
      </c>
      <c r="Q501" s="5">
        <v>0.0</v>
      </c>
      <c r="R501" s="5">
        <v>0.0</v>
      </c>
      <c r="S501" s="5">
        <v>0.0</v>
      </c>
      <c r="T501" s="5">
        <v>317.909279944976</v>
      </c>
    </row>
    <row r="502">
      <c r="A502" s="5">
        <v>500.0</v>
      </c>
      <c r="B502" s="6">
        <v>44557.0</v>
      </c>
      <c r="C502" s="5">
        <v>308.009271011706</v>
      </c>
      <c r="D502" s="5">
        <v>285.167178322708</v>
      </c>
      <c r="E502" s="5">
        <v>358.490107629108</v>
      </c>
      <c r="F502" s="5">
        <v>308.009271011706</v>
      </c>
      <c r="G502" s="5">
        <v>308.009271011706</v>
      </c>
      <c r="H502" s="5">
        <v>14.7775173867164</v>
      </c>
      <c r="I502" s="5">
        <v>14.7775173867164</v>
      </c>
      <c r="J502" s="5">
        <v>14.7775173867164</v>
      </c>
      <c r="K502" s="5">
        <v>-2.38141692802084</v>
      </c>
      <c r="L502" s="5">
        <v>-2.38141692802084</v>
      </c>
      <c r="M502" s="5">
        <v>-2.38141692802084</v>
      </c>
      <c r="N502" s="5">
        <v>17.1589343147373</v>
      </c>
      <c r="O502" s="5">
        <v>17.1589343147373</v>
      </c>
      <c r="P502" s="5">
        <v>17.1589343147373</v>
      </c>
      <c r="Q502" s="5">
        <v>0.0</v>
      </c>
      <c r="R502" s="5">
        <v>0.0</v>
      </c>
      <c r="S502" s="5">
        <v>0.0</v>
      </c>
      <c r="T502" s="5">
        <v>322.786788398422</v>
      </c>
    </row>
    <row r="503">
      <c r="A503" s="5">
        <v>501.0</v>
      </c>
      <c r="B503" s="6">
        <v>44558.0</v>
      </c>
      <c r="C503" s="5">
        <v>308.278112192726</v>
      </c>
      <c r="D503" s="5">
        <v>284.95316951111</v>
      </c>
      <c r="E503" s="5">
        <v>358.358267141393</v>
      </c>
      <c r="F503" s="5">
        <v>308.278112192726</v>
      </c>
      <c r="G503" s="5">
        <v>308.278112192726</v>
      </c>
      <c r="H503" s="5">
        <v>14.8262037885631</v>
      </c>
      <c r="I503" s="5">
        <v>14.8262037885631</v>
      </c>
      <c r="J503" s="5">
        <v>14.8262037885631</v>
      </c>
      <c r="K503" s="5">
        <v>-3.15186846716282</v>
      </c>
      <c r="L503" s="5">
        <v>-3.15186846716282</v>
      </c>
      <c r="M503" s="5">
        <v>-3.15186846716282</v>
      </c>
      <c r="N503" s="5">
        <v>17.9780722557259</v>
      </c>
      <c r="O503" s="5">
        <v>17.9780722557259</v>
      </c>
      <c r="P503" s="5">
        <v>17.9780722557259</v>
      </c>
      <c r="Q503" s="5">
        <v>0.0</v>
      </c>
      <c r="R503" s="5">
        <v>0.0</v>
      </c>
      <c r="S503" s="5">
        <v>0.0</v>
      </c>
      <c r="T503" s="5">
        <v>323.104315981289</v>
      </c>
    </row>
    <row r="504">
      <c r="A504" s="5">
        <v>502.0</v>
      </c>
      <c r="B504" s="6">
        <v>44559.0</v>
      </c>
      <c r="C504" s="5">
        <v>308.546953373745</v>
      </c>
      <c r="D504" s="5">
        <v>286.823196651805</v>
      </c>
      <c r="E504" s="5">
        <v>362.553708023234</v>
      </c>
      <c r="F504" s="5">
        <v>308.546953373745</v>
      </c>
      <c r="G504" s="5">
        <v>308.546953373745</v>
      </c>
      <c r="H504" s="5">
        <v>15.9506338059984</v>
      </c>
      <c r="I504" s="5">
        <v>15.9506338059984</v>
      </c>
      <c r="J504" s="5">
        <v>15.9506338059984</v>
      </c>
      <c r="K504" s="5">
        <v>-2.89597583530446</v>
      </c>
      <c r="L504" s="5">
        <v>-2.89597583530446</v>
      </c>
      <c r="M504" s="5">
        <v>-2.89597583530446</v>
      </c>
      <c r="N504" s="5">
        <v>18.8466096413028</v>
      </c>
      <c r="O504" s="5">
        <v>18.8466096413028</v>
      </c>
      <c r="P504" s="5">
        <v>18.8466096413028</v>
      </c>
      <c r="Q504" s="5">
        <v>0.0</v>
      </c>
      <c r="R504" s="5">
        <v>0.0</v>
      </c>
      <c r="S504" s="5">
        <v>0.0</v>
      </c>
      <c r="T504" s="5">
        <v>324.497587179744</v>
      </c>
    </row>
    <row r="505">
      <c r="A505" s="5">
        <v>503.0</v>
      </c>
      <c r="B505" s="6">
        <v>44560.0</v>
      </c>
      <c r="C505" s="5">
        <v>308.815794554765</v>
      </c>
      <c r="D505" s="5">
        <v>290.090951135904</v>
      </c>
      <c r="E505" s="5">
        <v>362.084141969661</v>
      </c>
      <c r="F505" s="5">
        <v>308.815794554765</v>
      </c>
      <c r="G505" s="5">
        <v>308.815794554765</v>
      </c>
      <c r="H505" s="5">
        <v>15.9204996953135</v>
      </c>
      <c r="I505" s="5">
        <v>15.9204996953135</v>
      </c>
      <c r="J505" s="5">
        <v>15.9204996953135</v>
      </c>
      <c r="K505" s="5">
        <v>-3.8198421788933</v>
      </c>
      <c r="L505" s="5">
        <v>-3.8198421788933</v>
      </c>
      <c r="M505" s="5">
        <v>-3.8198421788933</v>
      </c>
      <c r="N505" s="5">
        <v>19.7403418742068</v>
      </c>
      <c r="O505" s="5">
        <v>19.7403418742068</v>
      </c>
      <c r="P505" s="5">
        <v>19.7403418742068</v>
      </c>
      <c r="Q505" s="5">
        <v>0.0</v>
      </c>
      <c r="R505" s="5">
        <v>0.0</v>
      </c>
      <c r="S505" s="5">
        <v>0.0</v>
      </c>
      <c r="T505" s="5">
        <v>324.736294250078</v>
      </c>
    </row>
    <row r="506">
      <c r="A506" s="5">
        <v>504.0</v>
      </c>
      <c r="B506" s="6">
        <v>44561.0</v>
      </c>
      <c r="C506" s="5">
        <v>309.084635735785</v>
      </c>
      <c r="D506" s="5">
        <v>289.726105244027</v>
      </c>
      <c r="E506" s="5">
        <v>362.039268050056</v>
      </c>
      <c r="F506" s="5">
        <v>309.084635735785</v>
      </c>
      <c r="G506" s="5">
        <v>309.084635735785</v>
      </c>
      <c r="H506" s="5">
        <v>16.3244061391738</v>
      </c>
      <c r="I506" s="5">
        <v>16.3244061391738</v>
      </c>
      <c r="J506" s="5">
        <v>16.3244061391738</v>
      </c>
      <c r="K506" s="5">
        <v>-4.30979350807013</v>
      </c>
      <c r="L506" s="5">
        <v>-4.30979350807013</v>
      </c>
      <c r="M506" s="5">
        <v>-4.30979350807013</v>
      </c>
      <c r="N506" s="5">
        <v>20.6341996472439</v>
      </c>
      <c r="O506" s="5">
        <v>20.6341996472439</v>
      </c>
      <c r="P506" s="5">
        <v>20.6341996472439</v>
      </c>
      <c r="Q506" s="5">
        <v>0.0</v>
      </c>
      <c r="R506" s="5">
        <v>0.0</v>
      </c>
      <c r="S506" s="5">
        <v>0.0</v>
      </c>
      <c r="T506" s="5">
        <v>325.409041874959</v>
      </c>
    </row>
    <row r="507">
      <c r="A507" s="5">
        <v>505.0</v>
      </c>
      <c r="B507" s="6">
        <v>44564.0</v>
      </c>
      <c r="C507" s="5">
        <v>309.891159278844</v>
      </c>
      <c r="D507" s="5">
        <v>292.669966724163</v>
      </c>
      <c r="E507" s="5">
        <v>367.715416557615</v>
      </c>
      <c r="F507" s="5">
        <v>309.891159278844</v>
      </c>
      <c r="G507" s="5">
        <v>309.891159278844</v>
      </c>
      <c r="H507" s="5">
        <v>20.6857062823121</v>
      </c>
      <c r="I507" s="5">
        <v>20.6857062823121</v>
      </c>
      <c r="J507" s="5">
        <v>20.6857062823121</v>
      </c>
      <c r="K507" s="5">
        <v>-2.3814169279948</v>
      </c>
      <c r="L507" s="5">
        <v>-2.3814169279948</v>
      </c>
      <c r="M507" s="5">
        <v>-2.3814169279948</v>
      </c>
      <c r="N507" s="5">
        <v>23.0671232103069</v>
      </c>
      <c r="O507" s="5">
        <v>23.0671232103069</v>
      </c>
      <c r="P507" s="5">
        <v>23.0671232103069</v>
      </c>
      <c r="Q507" s="5">
        <v>0.0</v>
      </c>
      <c r="R507" s="5">
        <v>0.0</v>
      </c>
      <c r="S507" s="5">
        <v>0.0</v>
      </c>
      <c r="T507" s="5">
        <v>330.576865561156</v>
      </c>
    </row>
    <row r="508">
      <c r="A508" s="5">
        <v>506.0</v>
      </c>
      <c r="B508" s="6">
        <v>44565.0</v>
      </c>
      <c r="C508" s="5">
        <v>310.160000459863</v>
      </c>
      <c r="D508" s="5">
        <v>293.712139759705</v>
      </c>
      <c r="E508" s="5">
        <v>368.417174825319</v>
      </c>
      <c r="F508" s="5">
        <v>310.160000459863</v>
      </c>
      <c r="G508" s="5">
        <v>310.160000459863</v>
      </c>
      <c r="H508" s="5">
        <v>20.5653760606869</v>
      </c>
      <c r="I508" s="5">
        <v>20.5653760606869</v>
      </c>
      <c r="J508" s="5">
        <v>20.5653760606869</v>
      </c>
      <c r="K508" s="5">
        <v>-3.1518684671592</v>
      </c>
      <c r="L508" s="5">
        <v>-3.1518684671592</v>
      </c>
      <c r="M508" s="5">
        <v>-3.1518684671592</v>
      </c>
      <c r="N508" s="5">
        <v>23.7172445278461</v>
      </c>
      <c r="O508" s="5">
        <v>23.7172445278461</v>
      </c>
      <c r="P508" s="5">
        <v>23.7172445278461</v>
      </c>
      <c r="Q508" s="5">
        <v>0.0</v>
      </c>
      <c r="R508" s="5">
        <v>0.0</v>
      </c>
      <c r="S508" s="5">
        <v>0.0</v>
      </c>
      <c r="T508" s="5">
        <v>330.72537652055</v>
      </c>
    </row>
    <row r="509">
      <c r="A509" s="5">
        <v>507.0</v>
      </c>
      <c r="B509" s="6">
        <v>44566.0</v>
      </c>
      <c r="C509" s="5">
        <v>310.428841640883</v>
      </c>
      <c r="D509" s="5">
        <v>294.999834225885</v>
      </c>
      <c r="E509" s="5">
        <v>369.237711610734</v>
      </c>
      <c r="F509" s="5">
        <v>310.428841640883</v>
      </c>
      <c r="G509" s="5">
        <v>310.428841640883</v>
      </c>
      <c r="H509" s="5">
        <v>21.3568057126622</v>
      </c>
      <c r="I509" s="5">
        <v>21.3568057126622</v>
      </c>
      <c r="J509" s="5">
        <v>21.3568057126622</v>
      </c>
      <c r="K509" s="5">
        <v>-2.89597583530289</v>
      </c>
      <c r="L509" s="5">
        <v>-2.89597583530289</v>
      </c>
      <c r="M509" s="5">
        <v>-2.89597583530289</v>
      </c>
      <c r="N509" s="5">
        <v>24.2527815479651</v>
      </c>
      <c r="O509" s="5">
        <v>24.2527815479651</v>
      </c>
      <c r="P509" s="5">
        <v>24.2527815479651</v>
      </c>
      <c r="Q509" s="5">
        <v>0.0</v>
      </c>
      <c r="R509" s="5">
        <v>0.0</v>
      </c>
      <c r="S509" s="5">
        <v>0.0</v>
      </c>
      <c r="T509" s="5">
        <v>331.785647353545</v>
      </c>
    </row>
    <row r="510">
      <c r="A510" s="5">
        <v>508.0</v>
      </c>
      <c r="B510" s="6">
        <v>44567.0</v>
      </c>
      <c r="C510" s="5">
        <v>310.697682821903</v>
      </c>
      <c r="D510" s="5">
        <v>293.587512893893</v>
      </c>
      <c r="E510" s="5">
        <v>369.404459960295</v>
      </c>
      <c r="F510" s="5">
        <v>310.697682821903</v>
      </c>
      <c r="G510" s="5">
        <v>310.697682821903</v>
      </c>
      <c r="H510" s="5">
        <v>20.8375030728811</v>
      </c>
      <c r="I510" s="5">
        <v>20.8375030728811</v>
      </c>
      <c r="J510" s="5">
        <v>20.8375030728811</v>
      </c>
      <c r="K510" s="5">
        <v>-3.81984217889647</v>
      </c>
      <c r="L510" s="5">
        <v>-3.81984217889647</v>
      </c>
      <c r="M510" s="5">
        <v>-3.81984217889647</v>
      </c>
      <c r="N510" s="5">
        <v>24.6573452517776</v>
      </c>
      <c r="O510" s="5">
        <v>24.6573452517776</v>
      </c>
      <c r="P510" s="5">
        <v>24.6573452517776</v>
      </c>
      <c r="Q510" s="5">
        <v>0.0</v>
      </c>
      <c r="R510" s="5">
        <v>0.0</v>
      </c>
      <c r="S510" s="5">
        <v>0.0</v>
      </c>
      <c r="T510" s="5">
        <v>331.535185894784</v>
      </c>
    </row>
    <row r="511">
      <c r="A511" s="5">
        <v>509.0</v>
      </c>
      <c r="B511" s="6">
        <v>44568.0</v>
      </c>
      <c r="C511" s="5">
        <v>310.966524002922</v>
      </c>
      <c r="D511" s="5">
        <v>295.693325968227</v>
      </c>
      <c r="E511" s="5">
        <v>368.7584121816</v>
      </c>
      <c r="F511" s="5">
        <v>310.966524002922</v>
      </c>
      <c r="G511" s="5">
        <v>310.966524002922</v>
      </c>
      <c r="H511" s="5">
        <v>20.6081651993256</v>
      </c>
      <c r="I511" s="5">
        <v>20.6081651993256</v>
      </c>
      <c r="J511" s="5">
        <v>20.6081651993256</v>
      </c>
      <c r="K511" s="5">
        <v>-4.30979350806823</v>
      </c>
      <c r="L511" s="5">
        <v>-4.30979350806823</v>
      </c>
      <c r="M511" s="5">
        <v>-4.30979350806823</v>
      </c>
      <c r="N511" s="5">
        <v>24.9179587073938</v>
      </c>
      <c r="O511" s="5">
        <v>24.9179587073938</v>
      </c>
      <c r="P511" s="5">
        <v>24.9179587073938</v>
      </c>
      <c r="Q511" s="5">
        <v>0.0</v>
      </c>
      <c r="R511" s="5">
        <v>0.0</v>
      </c>
      <c r="S511" s="5">
        <v>0.0</v>
      </c>
      <c r="T511" s="5">
        <v>331.574689202248</v>
      </c>
    </row>
    <row r="512">
      <c r="A512" s="5">
        <v>510.0</v>
      </c>
      <c r="B512" s="6">
        <v>44571.0</v>
      </c>
      <c r="C512" s="5">
        <v>311.773047545981</v>
      </c>
      <c r="D512" s="5">
        <v>299.305920753962</v>
      </c>
      <c r="E512" s="5">
        <v>370.045454800234</v>
      </c>
      <c r="F512" s="5">
        <v>311.773047545981</v>
      </c>
      <c r="G512" s="5">
        <v>311.773047545981</v>
      </c>
      <c r="H512" s="5">
        <v>22.3830183868283</v>
      </c>
      <c r="I512" s="5">
        <v>22.3830183868283</v>
      </c>
      <c r="J512" s="5">
        <v>22.3830183868283</v>
      </c>
      <c r="K512" s="5">
        <v>-2.38141692799419</v>
      </c>
      <c r="L512" s="5">
        <v>-2.38141692799419</v>
      </c>
      <c r="M512" s="5">
        <v>-2.38141692799419</v>
      </c>
      <c r="N512" s="5">
        <v>24.7644353148225</v>
      </c>
      <c r="O512" s="5">
        <v>24.7644353148225</v>
      </c>
      <c r="P512" s="5">
        <v>24.7644353148225</v>
      </c>
      <c r="Q512" s="5">
        <v>0.0</v>
      </c>
      <c r="R512" s="5">
        <v>0.0</v>
      </c>
      <c r="S512" s="5">
        <v>0.0</v>
      </c>
      <c r="T512" s="5">
        <v>334.15606593281</v>
      </c>
    </row>
    <row r="513">
      <c r="A513" s="5">
        <v>511.0</v>
      </c>
      <c r="B513" s="6">
        <v>44572.0</v>
      </c>
      <c r="C513" s="5">
        <v>312.041888727001</v>
      </c>
      <c r="D513" s="5">
        <v>297.129866019195</v>
      </c>
      <c r="E513" s="5">
        <v>371.511394838653</v>
      </c>
      <c r="F513" s="5">
        <v>312.041888727001</v>
      </c>
      <c r="G513" s="5">
        <v>312.041888727001</v>
      </c>
      <c r="H513" s="5">
        <v>21.2463982556448</v>
      </c>
      <c r="I513" s="5">
        <v>21.2463982556448</v>
      </c>
      <c r="J513" s="5">
        <v>21.2463982556448</v>
      </c>
      <c r="K513" s="5">
        <v>-3.15186846716191</v>
      </c>
      <c r="L513" s="5">
        <v>-3.15186846716191</v>
      </c>
      <c r="M513" s="5">
        <v>-3.15186846716191</v>
      </c>
      <c r="N513" s="5">
        <v>24.3982667228067</v>
      </c>
      <c r="O513" s="5">
        <v>24.3982667228067</v>
      </c>
      <c r="P513" s="5">
        <v>24.3982667228067</v>
      </c>
      <c r="Q513" s="5">
        <v>0.0</v>
      </c>
      <c r="R513" s="5">
        <v>0.0</v>
      </c>
      <c r="S513" s="5">
        <v>0.0</v>
      </c>
      <c r="T513" s="5">
        <v>333.288286982646</v>
      </c>
    </row>
    <row r="514">
      <c r="A514" s="5">
        <v>512.0</v>
      </c>
      <c r="B514" s="6">
        <v>44573.0</v>
      </c>
      <c r="C514" s="5">
        <v>312.310729908021</v>
      </c>
      <c r="D514" s="5">
        <v>297.024026649037</v>
      </c>
      <c r="E514" s="5">
        <v>370.349693878855</v>
      </c>
      <c r="F514" s="5">
        <v>312.310729908021</v>
      </c>
      <c r="G514" s="5">
        <v>312.310729908021</v>
      </c>
      <c r="H514" s="5">
        <v>20.9874880414042</v>
      </c>
      <c r="I514" s="5">
        <v>20.9874880414042</v>
      </c>
      <c r="J514" s="5">
        <v>20.9874880414042</v>
      </c>
      <c r="K514" s="5">
        <v>-2.89597583530638</v>
      </c>
      <c r="L514" s="5">
        <v>-2.89597583530638</v>
      </c>
      <c r="M514" s="5">
        <v>-2.89597583530638</v>
      </c>
      <c r="N514" s="5">
        <v>23.8834638767106</v>
      </c>
      <c r="O514" s="5">
        <v>23.8834638767106</v>
      </c>
      <c r="P514" s="5">
        <v>23.8834638767106</v>
      </c>
      <c r="Q514" s="5">
        <v>0.0</v>
      </c>
      <c r="R514" s="5">
        <v>0.0</v>
      </c>
      <c r="S514" s="5">
        <v>0.0</v>
      </c>
      <c r="T514" s="5">
        <v>333.298217949425</v>
      </c>
    </row>
    <row r="515">
      <c r="A515" s="5">
        <v>513.0</v>
      </c>
      <c r="B515" s="6">
        <v>44574.0</v>
      </c>
      <c r="C515" s="5">
        <v>312.57957108904</v>
      </c>
      <c r="D515" s="5">
        <v>294.120181308465</v>
      </c>
      <c r="E515" s="5">
        <v>367.430646234314</v>
      </c>
      <c r="F515" s="5">
        <v>312.57957108904</v>
      </c>
      <c r="G515" s="5">
        <v>312.57957108904</v>
      </c>
      <c r="H515" s="5">
        <v>19.4115330942444</v>
      </c>
      <c r="I515" s="5">
        <v>19.4115330942444</v>
      </c>
      <c r="J515" s="5">
        <v>19.4115330942444</v>
      </c>
      <c r="K515" s="5">
        <v>-3.81984217889964</v>
      </c>
      <c r="L515" s="5">
        <v>-3.81984217889964</v>
      </c>
      <c r="M515" s="5">
        <v>-3.81984217889964</v>
      </c>
      <c r="N515" s="5">
        <v>23.231375273144</v>
      </c>
      <c r="O515" s="5">
        <v>23.231375273144</v>
      </c>
      <c r="P515" s="5">
        <v>23.231375273144</v>
      </c>
      <c r="Q515" s="5">
        <v>0.0</v>
      </c>
      <c r="R515" s="5">
        <v>0.0</v>
      </c>
      <c r="S515" s="5">
        <v>0.0</v>
      </c>
      <c r="T515" s="5">
        <v>331.991104183285</v>
      </c>
    </row>
    <row r="516">
      <c r="A516" s="5">
        <v>514.0</v>
      </c>
      <c r="B516" s="6">
        <v>44575.0</v>
      </c>
      <c r="C516" s="5">
        <v>312.84841227006</v>
      </c>
      <c r="D516" s="5">
        <v>295.193272358716</v>
      </c>
      <c r="E516" s="5">
        <v>369.434868277197</v>
      </c>
      <c r="F516" s="5">
        <v>312.84841227006</v>
      </c>
      <c r="G516" s="5">
        <v>312.84841227006</v>
      </c>
      <c r="H516" s="5">
        <v>18.1472006449921</v>
      </c>
      <c r="I516" s="5">
        <v>18.1472006449921</v>
      </c>
      <c r="J516" s="5">
        <v>18.1472006449921</v>
      </c>
      <c r="K516" s="5">
        <v>-4.30979350808964</v>
      </c>
      <c r="L516" s="5">
        <v>-4.30979350808964</v>
      </c>
      <c r="M516" s="5">
        <v>-4.30979350808964</v>
      </c>
      <c r="N516" s="5">
        <v>22.4569941530817</v>
      </c>
      <c r="O516" s="5">
        <v>22.4569941530817</v>
      </c>
      <c r="P516" s="5">
        <v>22.4569941530817</v>
      </c>
      <c r="Q516" s="5">
        <v>0.0</v>
      </c>
      <c r="R516" s="5">
        <v>0.0</v>
      </c>
      <c r="S516" s="5">
        <v>0.0</v>
      </c>
      <c r="T516" s="5">
        <v>330.995612915052</v>
      </c>
    </row>
    <row r="517">
      <c r="A517" s="5">
        <v>515.0</v>
      </c>
      <c r="B517" s="6">
        <v>44579.0</v>
      </c>
      <c r="C517" s="5">
        <v>313.923776994138</v>
      </c>
      <c r="D517" s="5">
        <v>292.036787448172</v>
      </c>
      <c r="E517" s="5">
        <v>366.107283780286</v>
      </c>
      <c r="F517" s="5">
        <v>313.923776994138</v>
      </c>
      <c r="G517" s="5">
        <v>313.923776994138</v>
      </c>
      <c r="H517" s="5">
        <v>15.3868451757106</v>
      </c>
      <c r="I517" s="5">
        <v>15.3868451757106</v>
      </c>
      <c r="J517" s="5">
        <v>15.3868451757106</v>
      </c>
      <c r="K517" s="5">
        <v>-3.15186846716461</v>
      </c>
      <c r="L517" s="5">
        <v>-3.15186846716461</v>
      </c>
      <c r="M517" s="5">
        <v>-3.15186846716461</v>
      </c>
      <c r="N517" s="5">
        <v>18.5387136428752</v>
      </c>
      <c r="O517" s="5">
        <v>18.5387136428752</v>
      </c>
      <c r="P517" s="5">
        <v>18.5387136428752</v>
      </c>
      <c r="Q517" s="5">
        <v>0.0</v>
      </c>
      <c r="R517" s="5">
        <v>0.0</v>
      </c>
      <c r="S517" s="5">
        <v>0.0</v>
      </c>
      <c r="T517" s="5">
        <v>329.310622169849</v>
      </c>
    </row>
    <row r="518">
      <c r="A518" s="5">
        <v>516.0</v>
      </c>
      <c r="B518" s="6">
        <v>44580.0</v>
      </c>
      <c r="C518" s="5">
        <v>314.192618175158</v>
      </c>
      <c r="D518" s="5">
        <v>291.805783110633</v>
      </c>
      <c r="E518" s="5">
        <v>367.58728399472</v>
      </c>
      <c r="F518" s="5">
        <v>314.192618175158</v>
      </c>
      <c r="G518" s="5">
        <v>314.192618175158</v>
      </c>
      <c r="H518" s="5">
        <v>14.5761199402154</v>
      </c>
      <c r="I518" s="5">
        <v>14.5761199402154</v>
      </c>
      <c r="J518" s="5">
        <v>14.5761199402154</v>
      </c>
      <c r="K518" s="5">
        <v>-2.8959758353027</v>
      </c>
      <c r="L518" s="5">
        <v>-2.8959758353027</v>
      </c>
      <c r="M518" s="5">
        <v>-2.8959758353027</v>
      </c>
      <c r="N518" s="5">
        <v>17.4720957755181</v>
      </c>
      <c r="O518" s="5">
        <v>17.4720957755181</v>
      </c>
      <c r="P518" s="5">
        <v>17.4720957755181</v>
      </c>
      <c r="Q518" s="5">
        <v>0.0</v>
      </c>
      <c r="R518" s="5">
        <v>0.0</v>
      </c>
      <c r="S518" s="5">
        <v>0.0</v>
      </c>
      <c r="T518" s="5">
        <v>328.768738115374</v>
      </c>
    </row>
    <row r="519">
      <c r="A519" s="5">
        <v>517.0</v>
      </c>
      <c r="B519" s="6">
        <v>44581.0</v>
      </c>
      <c r="C519" s="5">
        <v>314.461459356178</v>
      </c>
      <c r="D519" s="5">
        <v>287.447671633973</v>
      </c>
      <c r="E519" s="5">
        <v>361.986337551381</v>
      </c>
      <c r="F519" s="5">
        <v>314.461459356178</v>
      </c>
      <c r="G519" s="5">
        <v>314.461459356178</v>
      </c>
      <c r="H519" s="5">
        <v>12.6014447389479</v>
      </c>
      <c r="I519" s="5">
        <v>12.6014447389479</v>
      </c>
      <c r="J519" s="5">
        <v>12.6014447389479</v>
      </c>
      <c r="K519" s="5">
        <v>-3.81984217890281</v>
      </c>
      <c r="L519" s="5">
        <v>-3.81984217890281</v>
      </c>
      <c r="M519" s="5">
        <v>-3.81984217890281</v>
      </c>
      <c r="N519" s="5">
        <v>16.4212869178507</v>
      </c>
      <c r="O519" s="5">
        <v>16.4212869178507</v>
      </c>
      <c r="P519" s="5">
        <v>16.4212869178507</v>
      </c>
      <c r="Q519" s="5">
        <v>0.0</v>
      </c>
      <c r="R519" s="5">
        <v>0.0</v>
      </c>
      <c r="S519" s="5">
        <v>0.0</v>
      </c>
      <c r="T519" s="5">
        <v>327.062904095126</v>
      </c>
    </row>
    <row r="520">
      <c r="A520" s="5">
        <v>518.0</v>
      </c>
      <c r="B520" s="6">
        <v>44582.0</v>
      </c>
      <c r="C520" s="5">
        <v>314.569133340367</v>
      </c>
      <c r="D520" s="5">
        <v>288.247084577963</v>
      </c>
      <c r="E520" s="5">
        <v>362.982043885068</v>
      </c>
      <c r="F520" s="5">
        <v>314.569133340367</v>
      </c>
      <c r="G520" s="5">
        <v>314.569133340367</v>
      </c>
      <c r="H520" s="5">
        <v>11.1015277877693</v>
      </c>
      <c r="I520" s="5">
        <v>11.1015277877693</v>
      </c>
      <c r="J520" s="5">
        <v>11.1015277877693</v>
      </c>
      <c r="K520" s="5">
        <v>-4.30979350808773</v>
      </c>
      <c r="L520" s="5">
        <v>-4.30979350808773</v>
      </c>
      <c r="M520" s="5">
        <v>-4.30979350808773</v>
      </c>
      <c r="N520" s="5">
        <v>15.411321295857</v>
      </c>
      <c r="O520" s="5">
        <v>15.411321295857</v>
      </c>
      <c r="P520" s="5">
        <v>15.411321295857</v>
      </c>
      <c r="Q520" s="5">
        <v>0.0</v>
      </c>
      <c r="R520" s="5">
        <v>0.0</v>
      </c>
      <c r="S520" s="5">
        <v>0.0</v>
      </c>
      <c r="T520" s="5">
        <v>325.670661128136</v>
      </c>
    </row>
    <row r="521">
      <c r="A521" s="5">
        <v>519.0</v>
      </c>
      <c r="B521" s="6">
        <v>44585.0</v>
      </c>
      <c r="C521" s="5">
        <v>314.892155292934</v>
      </c>
      <c r="D521" s="5">
        <v>288.278810018618</v>
      </c>
      <c r="E521" s="5">
        <v>363.717415360034</v>
      </c>
      <c r="F521" s="5">
        <v>314.892155292934</v>
      </c>
      <c r="G521" s="5">
        <v>314.892155292934</v>
      </c>
      <c r="H521" s="5">
        <v>10.4720344198954</v>
      </c>
      <c r="I521" s="5">
        <v>10.4720344198954</v>
      </c>
      <c r="J521" s="5">
        <v>10.4720344198954</v>
      </c>
      <c r="K521" s="5">
        <v>-2.38141692798523</v>
      </c>
      <c r="L521" s="5">
        <v>-2.38141692798523</v>
      </c>
      <c r="M521" s="5">
        <v>-2.38141692798523</v>
      </c>
      <c r="N521" s="5">
        <v>12.8534513478807</v>
      </c>
      <c r="O521" s="5">
        <v>12.8534513478807</v>
      </c>
      <c r="P521" s="5">
        <v>12.8534513478807</v>
      </c>
      <c r="Q521" s="5">
        <v>0.0</v>
      </c>
      <c r="R521" s="5">
        <v>0.0</v>
      </c>
      <c r="S521" s="5">
        <v>0.0</v>
      </c>
      <c r="T521" s="5">
        <v>325.364189712829</v>
      </c>
    </row>
    <row r="522">
      <c r="A522" s="5">
        <v>520.0</v>
      </c>
      <c r="B522" s="6">
        <v>44586.0</v>
      </c>
      <c r="C522" s="5">
        <v>314.999829277123</v>
      </c>
      <c r="D522" s="5">
        <v>286.689566936859</v>
      </c>
      <c r="E522" s="5">
        <v>359.30179520709</v>
      </c>
      <c r="F522" s="5">
        <v>314.999829277123</v>
      </c>
      <c r="G522" s="5">
        <v>314.999829277123</v>
      </c>
      <c r="H522" s="5">
        <v>9.06971335642348</v>
      </c>
      <c r="I522" s="5">
        <v>9.06971335642348</v>
      </c>
      <c r="J522" s="5">
        <v>9.06971335642348</v>
      </c>
      <c r="K522" s="5">
        <v>-3.15186846715468</v>
      </c>
      <c r="L522" s="5">
        <v>-3.15186846715468</v>
      </c>
      <c r="M522" s="5">
        <v>-3.15186846715468</v>
      </c>
      <c r="N522" s="5">
        <v>12.2215818235781</v>
      </c>
      <c r="O522" s="5">
        <v>12.2215818235781</v>
      </c>
      <c r="P522" s="5">
        <v>12.2215818235781</v>
      </c>
      <c r="Q522" s="5">
        <v>0.0</v>
      </c>
      <c r="R522" s="5">
        <v>0.0</v>
      </c>
      <c r="S522" s="5">
        <v>0.0</v>
      </c>
      <c r="T522" s="5">
        <v>324.069542633546</v>
      </c>
    </row>
    <row r="523">
      <c r="A523" s="5">
        <v>521.0</v>
      </c>
      <c r="B523" s="6">
        <v>44587.0</v>
      </c>
      <c r="C523" s="5">
        <v>315.107503261312</v>
      </c>
      <c r="D523" s="5">
        <v>287.837456900712</v>
      </c>
      <c r="E523" s="5">
        <v>361.856359635135</v>
      </c>
      <c r="F523" s="5">
        <v>315.107503261312</v>
      </c>
      <c r="G523" s="5">
        <v>315.107503261312</v>
      </c>
      <c r="H523" s="5">
        <v>8.82777403840711</v>
      </c>
      <c r="I523" s="5">
        <v>8.82777403840711</v>
      </c>
      <c r="J523" s="5">
        <v>8.82777403840711</v>
      </c>
      <c r="K523" s="5">
        <v>-2.89597583530366</v>
      </c>
      <c r="L523" s="5">
        <v>-2.89597583530366</v>
      </c>
      <c r="M523" s="5">
        <v>-2.89597583530366</v>
      </c>
      <c r="N523" s="5">
        <v>11.7237498737107</v>
      </c>
      <c r="O523" s="5">
        <v>11.7237498737107</v>
      </c>
      <c r="P523" s="5">
        <v>11.7237498737107</v>
      </c>
      <c r="Q523" s="5">
        <v>0.0</v>
      </c>
      <c r="R523" s="5">
        <v>0.0</v>
      </c>
      <c r="S523" s="5">
        <v>0.0</v>
      </c>
      <c r="T523" s="5">
        <v>323.935277299719</v>
      </c>
    </row>
    <row r="524">
      <c r="A524" s="5">
        <v>522.0</v>
      </c>
      <c r="B524" s="6">
        <v>44588.0</v>
      </c>
      <c r="C524" s="5">
        <v>315.215177245501</v>
      </c>
      <c r="D524" s="5">
        <v>283.638192497087</v>
      </c>
      <c r="E524" s="5">
        <v>361.101778810824</v>
      </c>
      <c r="F524" s="5">
        <v>315.215177245501</v>
      </c>
      <c r="G524" s="5">
        <v>315.215177245501</v>
      </c>
      <c r="H524" s="5">
        <v>7.54856603428316</v>
      </c>
      <c r="I524" s="5">
        <v>7.54856603428316</v>
      </c>
      <c r="J524" s="5">
        <v>7.54856603428316</v>
      </c>
      <c r="K524" s="5">
        <v>-3.81984217890422</v>
      </c>
      <c r="L524" s="5">
        <v>-3.81984217890422</v>
      </c>
      <c r="M524" s="5">
        <v>-3.81984217890422</v>
      </c>
      <c r="N524" s="5">
        <v>11.3684082131873</v>
      </c>
      <c r="O524" s="5">
        <v>11.3684082131873</v>
      </c>
      <c r="P524" s="5">
        <v>11.3684082131873</v>
      </c>
      <c r="Q524" s="5">
        <v>0.0</v>
      </c>
      <c r="R524" s="5">
        <v>0.0</v>
      </c>
      <c r="S524" s="5">
        <v>0.0</v>
      </c>
      <c r="T524" s="5">
        <v>322.763743279784</v>
      </c>
    </row>
    <row r="525">
      <c r="A525" s="5">
        <v>523.0</v>
      </c>
      <c r="B525" s="6">
        <v>44589.0</v>
      </c>
      <c r="C525" s="5">
        <v>315.32285122969</v>
      </c>
      <c r="D525" s="5">
        <v>285.723058806082</v>
      </c>
      <c r="E525" s="5">
        <v>361.206790694569</v>
      </c>
      <c r="F525" s="5">
        <v>315.32285122969</v>
      </c>
      <c r="G525" s="5">
        <v>315.32285122969</v>
      </c>
      <c r="H525" s="5">
        <v>6.84996371570488</v>
      </c>
      <c r="I525" s="5">
        <v>6.84996371570488</v>
      </c>
      <c r="J525" s="5">
        <v>6.84996371570488</v>
      </c>
      <c r="K525" s="5">
        <v>-4.30979350808014</v>
      </c>
      <c r="L525" s="5">
        <v>-4.30979350808014</v>
      </c>
      <c r="M525" s="5">
        <v>-4.30979350808014</v>
      </c>
      <c r="N525" s="5">
        <v>11.159757223785</v>
      </c>
      <c r="O525" s="5">
        <v>11.159757223785</v>
      </c>
      <c r="P525" s="5">
        <v>11.159757223785</v>
      </c>
      <c r="Q525" s="5">
        <v>0.0</v>
      </c>
      <c r="R525" s="5">
        <v>0.0</v>
      </c>
      <c r="S525" s="5">
        <v>0.0</v>
      </c>
      <c r="T525" s="5">
        <v>322.172814945395</v>
      </c>
    </row>
    <row r="526">
      <c r="A526" s="5">
        <v>524.0</v>
      </c>
      <c r="B526" s="6">
        <v>44592.0</v>
      </c>
      <c r="C526" s="5">
        <v>315.645873182257</v>
      </c>
      <c r="D526" s="5">
        <v>287.683153091905</v>
      </c>
      <c r="E526" s="5">
        <v>362.384628387429</v>
      </c>
      <c r="F526" s="5">
        <v>315.645873182257</v>
      </c>
      <c r="G526" s="5">
        <v>315.645873182257</v>
      </c>
      <c r="H526" s="5">
        <v>9.00838206789716</v>
      </c>
      <c r="I526" s="5">
        <v>9.00838206789716</v>
      </c>
      <c r="J526" s="5">
        <v>9.00838206789716</v>
      </c>
      <c r="K526" s="5">
        <v>-2.38141692799347</v>
      </c>
      <c r="L526" s="5">
        <v>-2.38141692799347</v>
      </c>
      <c r="M526" s="5">
        <v>-2.38141692799347</v>
      </c>
      <c r="N526" s="5">
        <v>11.3897989958906</v>
      </c>
      <c r="O526" s="5">
        <v>11.3897989958906</v>
      </c>
      <c r="P526" s="5">
        <v>11.3897989958906</v>
      </c>
      <c r="Q526" s="5">
        <v>0.0</v>
      </c>
      <c r="R526" s="5">
        <v>0.0</v>
      </c>
      <c r="S526" s="5">
        <v>0.0</v>
      </c>
      <c r="T526" s="5">
        <v>324.654255250154</v>
      </c>
    </row>
    <row r="527">
      <c r="A527" s="5">
        <v>525.0</v>
      </c>
      <c r="B527" s="6">
        <v>44593.0</v>
      </c>
      <c r="C527" s="5">
        <v>315.753547166446</v>
      </c>
      <c r="D527" s="5">
        <v>287.900358067436</v>
      </c>
      <c r="E527" s="5">
        <v>364.431065325295</v>
      </c>
      <c r="F527" s="5">
        <v>315.753547166446</v>
      </c>
      <c r="G527" s="5">
        <v>315.753547166446</v>
      </c>
      <c r="H527" s="5">
        <v>8.5701679743675</v>
      </c>
      <c r="I527" s="5">
        <v>8.5701679743675</v>
      </c>
      <c r="J527" s="5">
        <v>8.5701679743675</v>
      </c>
      <c r="K527" s="5">
        <v>-3.15186846715739</v>
      </c>
      <c r="L527" s="5">
        <v>-3.15186846715739</v>
      </c>
      <c r="M527" s="5">
        <v>-3.15186846715739</v>
      </c>
      <c r="N527" s="5">
        <v>11.7220364415248</v>
      </c>
      <c r="O527" s="5">
        <v>11.7220364415248</v>
      </c>
      <c r="P527" s="5">
        <v>11.7220364415248</v>
      </c>
      <c r="Q527" s="5">
        <v>0.0</v>
      </c>
      <c r="R527" s="5">
        <v>0.0</v>
      </c>
      <c r="S527" s="5">
        <v>0.0</v>
      </c>
      <c r="T527" s="5">
        <v>324.323715140813</v>
      </c>
    </row>
    <row r="528">
      <c r="A528" s="5">
        <v>526.0</v>
      </c>
      <c r="B528" s="6">
        <v>44594.0</v>
      </c>
      <c r="C528" s="5">
        <v>315.861221150635</v>
      </c>
      <c r="D528" s="5">
        <v>286.545302462514</v>
      </c>
      <c r="E528" s="5">
        <v>360.233930498038</v>
      </c>
      <c r="F528" s="5">
        <v>315.861221150635</v>
      </c>
      <c r="G528" s="5">
        <v>315.861221150635</v>
      </c>
      <c r="H528" s="5">
        <v>9.26104043660602</v>
      </c>
      <c r="I528" s="5">
        <v>9.26104043660602</v>
      </c>
      <c r="J528" s="5">
        <v>9.26104043660602</v>
      </c>
      <c r="K528" s="5">
        <v>-2.89597583530209</v>
      </c>
      <c r="L528" s="5">
        <v>-2.89597583530209</v>
      </c>
      <c r="M528" s="5">
        <v>-2.89597583530209</v>
      </c>
      <c r="N528" s="5">
        <v>12.1570162719081</v>
      </c>
      <c r="O528" s="5">
        <v>12.1570162719081</v>
      </c>
      <c r="P528" s="5">
        <v>12.1570162719081</v>
      </c>
      <c r="Q528" s="5">
        <v>0.0</v>
      </c>
      <c r="R528" s="5">
        <v>0.0</v>
      </c>
      <c r="S528" s="5">
        <v>0.0</v>
      </c>
      <c r="T528" s="5">
        <v>325.122261587241</v>
      </c>
    </row>
    <row r="529">
      <c r="A529" s="5">
        <v>527.0</v>
      </c>
      <c r="B529" s="6">
        <v>44595.0</v>
      </c>
      <c r="C529" s="5">
        <v>315.968895134824</v>
      </c>
      <c r="D529" s="5">
        <v>287.357743111057</v>
      </c>
      <c r="E529" s="5">
        <v>361.856311197102</v>
      </c>
      <c r="F529" s="5">
        <v>315.968895134824</v>
      </c>
      <c r="G529" s="5">
        <v>315.968895134824</v>
      </c>
      <c r="H529" s="5">
        <v>8.85452561096837</v>
      </c>
      <c r="I529" s="5">
        <v>8.85452561096837</v>
      </c>
      <c r="J529" s="5">
        <v>8.85452561096837</v>
      </c>
      <c r="K529" s="5">
        <v>-3.81984217890914</v>
      </c>
      <c r="L529" s="5">
        <v>-3.81984217890914</v>
      </c>
      <c r="M529" s="5">
        <v>-3.81984217890914</v>
      </c>
      <c r="N529" s="5">
        <v>12.6743677898775</v>
      </c>
      <c r="O529" s="5">
        <v>12.6743677898775</v>
      </c>
      <c r="P529" s="5">
        <v>12.6743677898775</v>
      </c>
      <c r="Q529" s="5">
        <v>0.0</v>
      </c>
      <c r="R529" s="5">
        <v>0.0</v>
      </c>
      <c r="S529" s="5">
        <v>0.0</v>
      </c>
      <c r="T529" s="5">
        <v>324.823420745792</v>
      </c>
    </row>
    <row r="530">
      <c r="A530" s="5">
        <v>528.0</v>
      </c>
      <c r="B530" s="6">
        <v>44596.0</v>
      </c>
      <c r="C530" s="5">
        <v>316.076569119012</v>
      </c>
      <c r="D530" s="5">
        <v>287.489649677527</v>
      </c>
      <c r="E530" s="5">
        <v>362.434213338462</v>
      </c>
      <c r="F530" s="5">
        <v>316.076569119012</v>
      </c>
      <c r="G530" s="5">
        <v>316.076569119012</v>
      </c>
      <c r="H530" s="5">
        <v>8.94104056819879</v>
      </c>
      <c r="I530" s="5">
        <v>8.94104056819879</v>
      </c>
      <c r="J530" s="5">
        <v>8.94104056819879</v>
      </c>
      <c r="K530" s="5">
        <v>-4.30979350810724</v>
      </c>
      <c r="L530" s="5">
        <v>-4.30979350810724</v>
      </c>
      <c r="M530" s="5">
        <v>-4.30979350810724</v>
      </c>
      <c r="N530" s="5">
        <v>13.250834076306</v>
      </c>
      <c r="O530" s="5">
        <v>13.250834076306</v>
      </c>
      <c r="P530" s="5">
        <v>13.250834076306</v>
      </c>
      <c r="Q530" s="5">
        <v>0.0</v>
      </c>
      <c r="R530" s="5">
        <v>0.0</v>
      </c>
      <c r="S530" s="5">
        <v>0.0</v>
      </c>
      <c r="T530" s="5">
        <v>325.017609687211</v>
      </c>
    </row>
    <row r="531">
      <c r="A531" s="5">
        <v>529.0</v>
      </c>
      <c r="B531" s="6">
        <v>44599.0</v>
      </c>
      <c r="C531" s="5">
        <v>316.399591071579</v>
      </c>
      <c r="D531" s="5">
        <v>290.435011744393</v>
      </c>
      <c r="E531" s="5">
        <v>365.529498452363</v>
      </c>
      <c r="F531" s="5">
        <v>316.399591071579</v>
      </c>
      <c r="G531" s="5">
        <v>316.399591071579</v>
      </c>
      <c r="H531" s="5">
        <v>12.6906221532208</v>
      </c>
      <c r="I531" s="5">
        <v>12.6906221532208</v>
      </c>
      <c r="J531" s="5">
        <v>12.6906221532208</v>
      </c>
      <c r="K531" s="5">
        <v>-2.38141692799286</v>
      </c>
      <c r="L531" s="5">
        <v>-2.38141692799286</v>
      </c>
      <c r="M531" s="5">
        <v>-2.38141692799286</v>
      </c>
      <c r="N531" s="5">
        <v>15.0720390812137</v>
      </c>
      <c r="O531" s="5">
        <v>15.0720390812137</v>
      </c>
      <c r="P531" s="5">
        <v>15.0720390812137</v>
      </c>
      <c r="Q531" s="5">
        <v>0.0</v>
      </c>
      <c r="R531" s="5">
        <v>0.0</v>
      </c>
      <c r="S531" s="5">
        <v>0.0</v>
      </c>
      <c r="T531" s="5">
        <v>329.0902132248</v>
      </c>
    </row>
    <row r="532">
      <c r="A532" s="5">
        <v>530.0</v>
      </c>
      <c r="B532" s="6">
        <v>44600.0</v>
      </c>
      <c r="C532" s="5">
        <v>316.507265055768</v>
      </c>
      <c r="D532" s="5">
        <v>291.510411615587</v>
      </c>
      <c r="E532" s="5">
        <v>369.079048405032</v>
      </c>
      <c r="F532" s="5">
        <v>316.507265055768</v>
      </c>
      <c r="G532" s="5">
        <v>316.507265055768</v>
      </c>
      <c r="H532" s="5">
        <v>12.4649406831385</v>
      </c>
      <c r="I532" s="5">
        <v>12.4649406831385</v>
      </c>
      <c r="J532" s="5">
        <v>12.4649406831385</v>
      </c>
      <c r="K532" s="5">
        <v>-3.15186846715377</v>
      </c>
      <c r="L532" s="5">
        <v>-3.15186846715377</v>
      </c>
      <c r="M532" s="5">
        <v>-3.15186846715377</v>
      </c>
      <c r="N532" s="5">
        <v>15.6168091502922</v>
      </c>
      <c r="O532" s="5">
        <v>15.6168091502922</v>
      </c>
      <c r="P532" s="5">
        <v>15.6168091502922</v>
      </c>
      <c r="Q532" s="5">
        <v>0.0</v>
      </c>
      <c r="R532" s="5">
        <v>0.0</v>
      </c>
      <c r="S532" s="5">
        <v>0.0</v>
      </c>
      <c r="T532" s="5">
        <v>328.972205738907</v>
      </c>
    </row>
    <row r="533">
      <c r="A533" s="5">
        <v>531.0</v>
      </c>
      <c r="B533" s="6">
        <v>44601.0</v>
      </c>
      <c r="C533" s="5">
        <v>316.614939039957</v>
      </c>
      <c r="D533" s="5">
        <v>291.187975920898</v>
      </c>
      <c r="E533" s="5">
        <v>366.569865292737</v>
      </c>
      <c r="F533" s="5">
        <v>316.614939039957</v>
      </c>
      <c r="G533" s="5">
        <v>316.614939039957</v>
      </c>
      <c r="H533" s="5">
        <v>13.1879253523338</v>
      </c>
      <c r="I533" s="5">
        <v>13.1879253523338</v>
      </c>
      <c r="J533" s="5">
        <v>13.1879253523338</v>
      </c>
      <c r="K533" s="5">
        <v>-2.89597583530052</v>
      </c>
      <c r="L533" s="5">
        <v>-2.89597583530052</v>
      </c>
      <c r="M533" s="5">
        <v>-2.89597583530052</v>
      </c>
      <c r="N533" s="5">
        <v>16.0839011876344</v>
      </c>
      <c r="O533" s="5">
        <v>16.0839011876344</v>
      </c>
      <c r="P533" s="5">
        <v>16.0839011876344</v>
      </c>
      <c r="Q533" s="5">
        <v>0.0</v>
      </c>
      <c r="R533" s="5">
        <v>0.0</v>
      </c>
      <c r="S533" s="5">
        <v>0.0</v>
      </c>
      <c r="T533" s="5">
        <v>329.802864392291</v>
      </c>
    </row>
    <row r="534">
      <c r="A534" s="5">
        <v>532.0</v>
      </c>
      <c r="B534" s="6">
        <v>44602.0</v>
      </c>
      <c r="C534" s="5">
        <v>316.722613024146</v>
      </c>
      <c r="D534" s="5">
        <v>292.645600346349</v>
      </c>
      <c r="E534" s="5">
        <v>369.295745802772</v>
      </c>
      <c r="F534" s="5">
        <v>316.722613024146</v>
      </c>
      <c r="G534" s="5">
        <v>316.722613024146</v>
      </c>
      <c r="H534" s="5">
        <v>12.6270582565894</v>
      </c>
      <c r="I534" s="5">
        <v>12.6270582565894</v>
      </c>
      <c r="J534" s="5">
        <v>12.6270582565894</v>
      </c>
      <c r="K534" s="5">
        <v>-3.8198421788953</v>
      </c>
      <c r="L534" s="5">
        <v>-3.8198421788953</v>
      </c>
      <c r="M534" s="5">
        <v>-3.8198421788953</v>
      </c>
      <c r="N534" s="5">
        <v>16.4469004354847</v>
      </c>
      <c r="O534" s="5">
        <v>16.4469004354847</v>
      </c>
      <c r="P534" s="5">
        <v>16.4469004354847</v>
      </c>
      <c r="Q534" s="5">
        <v>0.0</v>
      </c>
      <c r="R534" s="5">
        <v>0.0</v>
      </c>
      <c r="S534" s="5">
        <v>0.0</v>
      </c>
      <c r="T534" s="5">
        <v>329.349671280736</v>
      </c>
    </row>
    <row r="535">
      <c r="A535" s="5">
        <v>533.0</v>
      </c>
      <c r="B535" s="6">
        <v>44603.0</v>
      </c>
      <c r="C535" s="5">
        <v>316.830287008335</v>
      </c>
      <c r="D535" s="5">
        <v>291.179919198539</v>
      </c>
      <c r="E535" s="5">
        <v>363.314345352462</v>
      </c>
      <c r="F535" s="5">
        <v>316.830287008335</v>
      </c>
      <c r="G535" s="5">
        <v>316.830287008335</v>
      </c>
      <c r="H535" s="5">
        <v>12.3715966937909</v>
      </c>
      <c r="I535" s="5">
        <v>12.3715966937909</v>
      </c>
      <c r="J535" s="5">
        <v>12.3715966937909</v>
      </c>
      <c r="K535" s="5">
        <v>-4.30979350809964</v>
      </c>
      <c r="L535" s="5">
        <v>-4.30979350809964</v>
      </c>
      <c r="M535" s="5">
        <v>-4.30979350809964</v>
      </c>
      <c r="N535" s="5">
        <v>16.6813902018906</v>
      </c>
      <c r="O535" s="5">
        <v>16.6813902018906</v>
      </c>
      <c r="P535" s="5">
        <v>16.6813902018906</v>
      </c>
      <c r="Q535" s="5">
        <v>0.0</v>
      </c>
      <c r="R535" s="5">
        <v>0.0</v>
      </c>
      <c r="S535" s="5">
        <v>0.0</v>
      </c>
      <c r="T535" s="5">
        <v>329.201883702126</v>
      </c>
    </row>
    <row r="536">
      <c r="A536" s="5">
        <v>534.0</v>
      </c>
      <c r="B536" s="6">
        <v>44606.0</v>
      </c>
      <c r="C536" s="5">
        <v>317.153308960902</v>
      </c>
      <c r="D536" s="5">
        <v>292.725985384922</v>
      </c>
      <c r="E536" s="5">
        <v>369.297805636225</v>
      </c>
      <c r="F536" s="5">
        <v>317.153308960902</v>
      </c>
      <c r="G536" s="5">
        <v>317.153308960902</v>
      </c>
      <c r="H536" s="5">
        <v>14.0314175498736</v>
      </c>
      <c r="I536" s="5">
        <v>14.0314175498736</v>
      </c>
      <c r="J536" s="5">
        <v>14.0314175498736</v>
      </c>
      <c r="K536" s="5">
        <v>-2.3814169280011</v>
      </c>
      <c r="L536" s="5">
        <v>-2.3814169280011</v>
      </c>
      <c r="M536" s="5">
        <v>-2.3814169280011</v>
      </c>
      <c r="N536" s="5">
        <v>16.4128344778747</v>
      </c>
      <c r="O536" s="5">
        <v>16.4128344778747</v>
      </c>
      <c r="P536" s="5">
        <v>16.4128344778747</v>
      </c>
      <c r="Q536" s="5">
        <v>0.0</v>
      </c>
      <c r="R536" s="5">
        <v>0.0</v>
      </c>
      <c r="S536" s="5">
        <v>0.0</v>
      </c>
      <c r="T536" s="5">
        <v>331.184726510776</v>
      </c>
    </row>
    <row r="537">
      <c r="A537" s="5">
        <v>535.0</v>
      </c>
      <c r="B537" s="6">
        <v>44607.0</v>
      </c>
      <c r="C537" s="5">
        <v>317.260982945091</v>
      </c>
      <c r="D537" s="5">
        <v>296.239566576177</v>
      </c>
      <c r="E537" s="5">
        <v>367.091668742276</v>
      </c>
      <c r="F537" s="5">
        <v>317.260982945091</v>
      </c>
      <c r="G537" s="5">
        <v>317.260982945091</v>
      </c>
      <c r="H537" s="5">
        <v>12.7985567227542</v>
      </c>
      <c r="I537" s="5">
        <v>12.7985567227542</v>
      </c>
      <c r="J537" s="5">
        <v>12.7985567227542</v>
      </c>
      <c r="K537" s="5">
        <v>-3.15186846716214</v>
      </c>
      <c r="L537" s="5">
        <v>-3.15186846716214</v>
      </c>
      <c r="M537" s="5">
        <v>-3.15186846716214</v>
      </c>
      <c r="N537" s="5">
        <v>15.9504251899164</v>
      </c>
      <c r="O537" s="5">
        <v>15.9504251899164</v>
      </c>
      <c r="P537" s="5">
        <v>15.9504251899164</v>
      </c>
      <c r="Q537" s="5">
        <v>0.0</v>
      </c>
      <c r="R537" s="5">
        <v>0.0</v>
      </c>
      <c r="S537" s="5">
        <v>0.0</v>
      </c>
      <c r="T537" s="5">
        <v>330.059539667846</v>
      </c>
    </row>
    <row r="538">
      <c r="A538" s="5">
        <v>536.0</v>
      </c>
      <c r="B538" s="6">
        <v>44608.0</v>
      </c>
      <c r="C538" s="5">
        <v>317.36865692928</v>
      </c>
      <c r="D538" s="5">
        <v>290.493154256625</v>
      </c>
      <c r="E538" s="5">
        <v>368.562152611219</v>
      </c>
      <c r="F538" s="5">
        <v>317.36865692928</v>
      </c>
      <c r="G538" s="5">
        <v>317.36865692928</v>
      </c>
      <c r="H538" s="5">
        <v>12.3916280105345</v>
      </c>
      <c r="I538" s="5">
        <v>12.3916280105345</v>
      </c>
      <c r="J538" s="5">
        <v>12.3916280105345</v>
      </c>
      <c r="K538" s="5">
        <v>-2.89597583530401</v>
      </c>
      <c r="L538" s="5">
        <v>-2.89597583530401</v>
      </c>
      <c r="M538" s="5">
        <v>-2.89597583530401</v>
      </c>
      <c r="N538" s="5">
        <v>15.2876038458385</v>
      </c>
      <c r="O538" s="5">
        <v>15.2876038458385</v>
      </c>
      <c r="P538" s="5">
        <v>15.2876038458385</v>
      </c>
      <c r="Q538" s="5">
        <v>0.0</v>
      </c>
      <c r="R538" s="5">
        <v>0.0</v>
      </c>
      <c r="S538" s="5">
        <v>0.0</v>
      </c>
      <c r="T538" s="5">
        <v>329.760284939815</v>
      </c>
    </row>
    <row r="539">
      <c r="A539" s="5">
        <v>537.0</v>
      </c>
      <c r="B539" s="6">
        <v>44609.0</v>
      </c>
      <c r="C539" s="5">
        <v>317.476330913469</v>
      </c>
      <c r="D539" s="5">
        <v>289.876030106219</v>
      </c>
      <c r="E539" s="5">
        <v>366.232779028078</v>
      </c>
      <c r="F539" s="5">
        <v>317.476330913469</v>
      </c>
      <c r="G539" s="5">
        <v>317.476330913469</v>
      </c>
      <c r="H539" s="5">
        <v>10.6029882135444</v>
      </c>
      <c r="I539" s="5">
        <v>10.6029882135444</v>
      </c>
      <c r="J539" s="5">
        <v>10.6029882135444</v>
      </c>
      <c r="K539" s="5">
        <v>-3.81984217890022</v>
      </c>
      <c r="L539" s="5">
        <v>-3.81984217890022</v>
      </c>
      <c r="M539" s="5">
        <v>-3.81984217890022</v>
      </c>
      <c r="N539" s="5">
        <v>14.4228303924447</v>
      </c>
      <c r="O539" s="5">
        <v>14.4228303924447</v>
      </c>
      <c r="P539" s="5">
        <v>14.4228303924447</v>
      </c>
      <c r="Q539" s="5">
        <v>0.0</v>
      </c>
      <c r="R539" s="5">
        <v>0.0</v>
      </c>
      <c r="S539" s="5">
        <v>0.0</v>
      </c>
      <c r="T539" s="5">
        <v>328.079319127014</v>
      </c>
    </row>
    <row r="540">
      <c r="A540" s="5">
        <v>538.0</v>
      </c>
      <c r="B540" s="6">
        <v>44610.0</v>
      </c>
      <c r="C540" s="5">
        <v>317.584004897658</v>
      </c>
      <c r="D540" s="5">
        <v>288.673254294283</v>
      </c>
      <c r="E540" s="5">
        <v>362.104614631745</v>
      </c>
      <c r="F540" s="5">
        <v>317.584004897658</v>
      </c>
      <c r="G540" s="5">
        <v>317.584004897658</v>
      </c>
      <c r="H540" s="5">
        <v>9.04948669268583</v>
      </c>
      <c r="I540" s="5">
        <v>9.04948669268583</v>
      </c>
      <c r="J540" s="5">
        <v>9.04948669268583</v>
      </c>
      <c r="K540" s="5">
        <v>-4.30979350809774</v>
      </c>
      <c r="L540" s="5">
        <v>-4.30979350809774</v>
      </c>
      <c r="M540" s="5">
        <v>-4.30979350809774</v>
      </c>
      <c r="N540" s="5">
        <v>13.3592802007835</v>
      </c>
      <c r="O540" s="5">
        <v>13.3592802007835</v>
      </c>
      <c r="P540" s="5">
        <v>13.3592802007835</v>
      </c>
      <c r="Q540" s="5">
        <v>0.0</v>
      </c>
      <c r="R540" s="5">
        <v>0.0</v>
      </c>
      <c r="S540" s="5">
        <v>0.0</v>
      </c>
      <c r="T540" s="5">
        <v>326.633491590344</v>
      </c>
    </row>
    <row r="541">
      <c r="A541" s="5">
        <v>539.0</v>
      </c>
      <c r="B541" s="6">
        <v>44614.0</v>
      </c>
      <c r="C541" s="5">
        <v>318.014700834414</v>
      </c>
      <c r="D541" s="5">
        <v>286.863078560967</v>
      </c>
      <c r="E541" s="5">
        <v>357.739751737735</v>
      </c>
      <c r="F541" s="5">
        <v>318.014700834414</v>
      </c>
      <c r="G541" s="5">
        <v>318.014700834414</v>
      </c>
      <c r="H541" s="5">
        <v>4.18807296839916</v>
      </c>
      <c r="I541" s="5">
        <v>4.18807296839916</v>
      </c>
      <c r="J541" s="5">
        <v>4.18807296839916</v>
      </c>
      <c r="K541" s="5">
        <v>-3.15186846715853</v>
      </c>
      <c r="L541" s="5">
        <v>-3.15186846715853</v>
      </c>
      <c r="M541" s="5">
        <v>-3.15186846715853</v>
      </c>
      <c r="N541" s="5">
        <v>7.33994143555769</v>
      </c>
      <c r="O541" s="5">
        <v>7.33994143555769</v>
      </c>
      <c r="P541" s="5">
        <v>7.33994143555769</v>
      </c>
      <c r="Q541" s="5">
        <v>0.0</v>
      </c>
      <c r="R541" s="5">
        <v>0.0</v>
      </c>
      <c r="S541" s="5">
        <v>0.0</v>
      </c>
      <c r="T541" s="5">
        <v>322.202773802813</v>
      </c>
    </row>
    <row r="542">
      <c r="A542" s="5">
        <v>540.0</v>
      </c>
      <c r="B542" s="6">
        <v>44615.0</v>
      </c>
      <c r="C542" s="5">
        <v>318.122374818603</v>
      </c>
      <c r="D542" s="5">
        <v>286.205557234906</v>
      </c>
      <c r="E542" s="5">
        <v>355.740189017742</v>
      </c>
      <c r="F542" s="5">
        <v>318.122374818603</v>
      </c>
      <c r="G542" s="5">
        <v>318.122374818603</v>
      </c>
      <c r="H542" s="5">
        <v>2.58943930077336</v>
      </c>
      <c r="I542" s="5">
        <v>2.58943930077336</v>
      </c>
      <c r="J542" s="5">
        <v>2.58943930077336</v>
      </c>
      <c r="K542" s="5">
        <v>-2.89597583530244</v>
      </c>
      <c r="L542" s="5">
        <v>-2.89597583530244</v>
      </c>
      <c r="M542" s="5">
        <v>-2.89597583530244</v>
      </c>
      <c r="N542" s="5">
        <v>5.4854151360758</v>
      </c>
      <c r="O542" s="5">
        <v>5.4854151360758</v>
      </c>
      <c r="P542" s="5">
        <v>5.4854151360758</v>
      </c>
      <c r="Q542" s="5">
        <v>0.0</v>
      </c>
      <c r="R542" s="5">
        <v>0.0</v>
      </c>
      <c r="S542" s="5">
        <v>0.0</v>
      </c>
      <c r="T542" s="5">
        <v>320.711814119377</v>
      </c>
    </row>
    <row r="543">
      <c r="A543" s="5">
        <v>541.0</v>
      </c>
      <c r="B543" s="6">
        <v>44616.0</v>
      </c>
      <c r="C543" s="5">
        <v>318.230048802792</v>
      </c>
      <c r="D543" s="5">
        <v>281.323218921912</v>
      </c>
      <c r="E543" s="5">
        <v>355.752754802958</v>
      </c>
      <c r="F543" s="5">
        <v>318.230048802792</v>
      </c>
      <c r="G543" s="5">
        <v>318.230048802792</v>
      </c>
      <c r="H543" s="5">
        <v>-0.280205953091981</v>
      </c>
      <c r="I543" s="5">
        <v>-0.280205953091981</v>
      </c>
      <c r="J543" s="5">
        <v>-0.280205953091981</v>
      </c>
      <c r="K543" s="5">
        <v>-3.81984217890164</v>
      </c>
      <c r="L543" s="5">
        <v>-3.81984217890164</v>
      </c>
      <c r="M543" s="5">
        <v>-3.81984217890164</v>
      </c>
      <c r="N543" s="5">
        <v>3.53963622580966</v>
      </c>
      <c r="O543" s="5">
        <v>3.53963622580966</v>
      </c>
      <c r="P543" s="5">
        <v>3.53963622580966</v>
      </c>
      <c r="Q543" s="5">
        <v>0.0</v>
      </c>
      <c r="R543" s="5">
        <v>0.0</v>
      </c>
      <c r="S543" s="5">
        <v>0.0</v>
      </c>
      <c r="T543" s="5">
        <v>317.9498428497</v>
      </c>
    </row>
    <row r="544">
      <c r="A544" s="5">
        <v>542.0</v>
      </c>
      <c r="B544" s="6">
        <v>44617.0</v>
      </c>
      <c r="C544" s="5">
        <v>318.337722786981</v>
      </c>
      <c r="D544" s="5">
        <v>278.891118887875</v>
      </c>
      <c r="E544" s="5">
        <v>353.961557749548</v>
      </c>
      <c r="F544" s="5">
        <v>318.337722786981</v>
      </c>
      <c r="G544" s="5">
        <v>318.337722786981</v>
      </c>
      <c r="H544" s="5">
        <v>-2.77843173302568</v>
      </c>
      <c r="I544" s="5">
        <v>-2.77843173302568</v>
      </c>
      <c r="J544" s="5">
        <v>-2.77843173302568</v>
      </c>
      <c r="K544" s="5">
        <v>-4.30979350809014</v>
      </c>
      <c r="L544" s="5">
        <v>-4.30979350809014</v>
      </c>
      <c r="M544" s="5">
        <v>-4.30979350809014</v>
      </c>
      <c r="N544" s="5">
        <v>1.53136177506446</v>
      </c>
      <c r="O544" s="5">
        <v>1.53136177506446</v>
      </c>
      <c r="P544" s="5">
        <v>1.53136177506446</v>
      </c>
      <c r="Q544" s="5">
        <v>0.0</v>
      </c>
      <c r="R544" s="5">
        <v>0.0</v>
      </c>
      <c r="S544" s="5">
        <v>0.0</v>
      </c>
      <c r="T544" s="5">
        <v>315.559291053955</v>
      </c>
    </row>
    <row r="545">
      <c r="A545" s="5">
        <v>543.0</v>
      </c>
      <c r="B545" s="6">
        <v>44620.0</v>
      </c>
      <c r="C545" s="5">
        <v>318.660744739548</v>
      </c>
      <c r="D545" s="5">
        <v>272.86152631936</v>
      </c>
      <c r="E545" s="5">
        <v>350.777185538563</v>
      </c>
      <c r="F545" s="5">
        <v>318.660744739548</v>
      </c>
      <c r="G545" s="5">
        <v>318.660744739548</v>
      </c>
      <c r="H545" s="5">
        <v>-6.94399820566777</v>
      </c>
      <c r="I545" s="5">
        <v>-6.94399820566777</v>
      </c>
      <c r="J545" s="5">
        <v>-6.94399820566777</v>
      </c>
      <c r="K545" s="5">
        <v>-2.38141692801757</v>
      </c>
      <c r="L545" s="5">
        <v>-2.38141692801757</v>
      </c>
      <c r="M545" s="5">
        <v>-2.38141692801757</v>
      </c>
      <c r="N545" s="5">
        <v>-4.5625812776502</v>
      </c>
      <c r="O545" s="5">
        <v>-4.5625812776502</v>
      </c>
      <c r="P545" s="5">
        <v>-4.5625812776502</v>
      </c>
      <c r="Q545" s="5">
        <v>0.0</v>
      </c>
      <c r="R545" s="5">
        <v>0.0</v>
      </c>
      <c r="S545" s="5">
        <v>0.0</v>
      </c>
      <c r="T545" s="5">
        <v>311.71674653388</v>
      </c>
    </row>
    <row r="546">
      <c r="A546" s="5">
        <v>544.0</v>
      </c>
      <c r="B546" s="6">
        <v>44621.0</v>
      </c>
      <c r="C546" s="5">
        <v>318.768418723737</v>
      </c>
      <c r="D546" s="5">
        <v>268.062714121627</v>
      </c>
      <c r="E546" s="5">
        <v>346.858023979466</v>
      </c>
      <c r="F546" s="5">
        <v>318.768418723737</v>
      </c>
      <c r="G546" s="5">
        <v>318.768418723737</v>
      </c>
      <c r="H546" s="5">
        <v>-9.66575468672508</v>
      </c>
      <c r="I546" s="5">
        <v>-9.66575468672508</v>
      </c>
      <c r="J546" s="5">
        <v>-9.66575468672508</v>
      </c>
      <c r="K546" s="5">
        <v>-3.15186846716123</v>
      </c>
      <c r="L546" s="5">
        <v>-3.15186846716123</v>
      </c>
      <c r="M546" s="5">
        <v>-3.15186846716123</v>
      </c>
      <c r="N546" s="5">
        <v>-6.51388621956385</v>
      </c>
      <c r="O546" s="5">
        <v>-6.51388621956385</v>
      </c>
      <c r="P546" s="5">
        <v>-6.51388621956385</v>
      </c>
      <c r="Q546" s="5">
        <v>0.0</v>
      </c>
      <c r="R546" s="5">
        <v>0.0</v>
      </c>
      <c r="S546" s="5">
        <v>0.0</v>
      </c>
      <c r="T546" s="5">
        <v>309.102664037012</v>
      </c>
    </row>
    <row r="547">
      <c r="A547" s="5">
        <v>545.0</v>
      </c>
      <c r="B547" s="6">
        <v>44622.0</v>
      </c>
      <c r="C547" s="5">
        <v>318.876092707926</v>
      </c>
      <c r="D547" s="5">
        <v>269.153891661899</v>
      </c>
      <c r="E547" s="5">
        <v>345.470320625897</v>
      </c>
      <c r="F547" s="5">
        <v>318.876092707926</v>
      </c>
      <c r="G547" s="5">
        <v>318.876092707926</v>
      </c>
      <c r="H547" s="5">
        <v>-11.2715747107703</v>
      </c>
      <c r="I547" s="5">
        <v>-11.2715747107703</v>
      </c>
      <c r="J547" s="5">
        <v>-11.2715747107703</v>
      </c>
      <c r="K547" s="5">
        <v>-2.8959758353034</v>
      </c>
      <c r="L547" s="5">
        <v>-2.8959758353034</v>
      </c>
      <c r="M547" s="5">
        <v>-2.8959758353034</v>
      </c>
      <c r="N547" s="5">
        <v>-8.37559887546691</v>
      </c>
      <c r="O547" s="5">
        <v>-8.37559887546691</v>
      </c>
      <c r="P547" s="5">
        <v>-8.37559887546691</v>
      </c>
      <c r="Q547" s="5">
        <v>0.0</v>
      </c>
      <c r="R547" s="5">
        <v>0.0</v>
      </c>
      <c r="S547" s="5">
        <v>0.0</v>
      </c>
      <c r="T547" s="5">
        <v>307.604517997156</v>
      </c>
    </row>
    <row r="548">
      <c r="A548" s="5">
        <v>546.0</v>
      </c>
      <c r="B548" s="6">
        <v>44623.0</v>
      </c>
      <c r="C548" s="5">
        <v>318.983766692115</v>
      </c>
      <c r="D548" s="5">
        <v>267.920641856249</v>
      </c>
      <c r="E548" s="5">
        <v>342.972794437017</v>
      </c>
      <c r="F548" s="5">
        <v>318.983766692115</v>
      </c>
      <c r="G548" s="5">
        <v>318.983766692115</v>
      </c>
      <c r="H548" s="5">
        <v>-13.9403900761021</v>
      </c>
      <c r="I548" s="5">
        <v>-13.9403900761021</v>
      </c>
      <c r="J548" s="5">
        <v>-13.9403900761021</v>
      </c>
      <c r="K548" s="5">
        <v>-3.81984217888955</v>
      </c>
      <c r="L548" s="5">
        <v>-3.81984217888955</v>
      </c>
      <c r="M548" s="5">
        <v>-3.81984217888955</v>
      </c>
      <c r="N548" s="5">
        <v>-10.1205478972125</v>
      </c>
      <c r="O548" s="5">
        <v>-10.1205478972125</v>
      </c>
      <c r="P548" s="5">
        <v>-10.1205478972125</v>
      </c>
      <c r="Q548" s="5">
        <v>0.0</v>
      </c>
      <c r="R548" s="5">
        <v>0.0</v>
      </c>
      <c r="S548" s="5">
        <v>0.0</v>
      </c>
      <c r="T548" s="5">
        <v>305.043376616013</v>
      </c>
    </row>
    <row r="549">
      <c r="A549" s="5">
        <v>547.0</v>
      </c>
      <c r="B549" s="6">
        <v>44624.0</v>
      </c>
      <c r="C549" s="5">
        <v>319.091440676304</v>
      </c>
      <c r="D549" s="5">
        <v>267.007434939885</v>
      </c>
      <c r="E549" s="5">
        <v>341.876922633889</v>
      </c>
      <c r="F549" s="5">
        <v>319.091440676304</v>
      </c>
      <c r="G549" s="5">
        <v>319.091440676304</v>
      </c>
      <c r="H549" s="5">
        <v>-16.0339326904663</v>
      </c>
      <c r="I549" s="5">
        <v>-16.0339326904663</v>
      </c>
      <c r="J549" s="5">
        <v>-16.0339326904663</v>
      </c>
      <c r="K549" s="5">
        <v>-4.30979350808824</v>
      </c>
      <c r="L549" s="5">
        <v>-4.30979350808824</v>
      </c>
      <c r="M549" s="5">
        <v>-4.30979350808824</v>
      </c>
      <c r="N549" s="5">
        <v>-11.724139182378</v>
      </c>
      <c r="O549" s="5">
        <v>-11.724139182378</v>
      </c>
      <c r="P549" s="5">
        <v>-11.724139182378</v>
      </c>
      <c r="Q549" s="5">
        <v>0.0</v>
      </c>
      <c r="R549" s="5">
        <v>0.0</v>
      </c>
      <c r="S549" s="5">
        <v>0.0</v>
      </c>
      <c r="T549" s="5">
        <v>303.057507985838</v>
      </c>
    </row>
    <row r="550">
      <c r="A550" s="5">
        <v>548.0</v>
      </c>
      <c r="B550" s="6">
        <v>44627.0</v>
      </c>
      <c r="C550" s="5">
        <v>319.414462628871</v>
      </c>
      <c r="D550" s="5">
        <v>266.031547914014</v>
      </c>
      <c r="E550" s="5">
        <v>340.675784955159</v>
      </c>
      <c r="F550" s="5">
        <v>319.414462628871</v>
      </c>
      <c r="G550" s="5">
        <v>319.414462628871</v>
      </c>
      <c r="H550" s="5">
        <v>-17.8712555154815</v>
      </c>
      <c r="I550" s="5">
        <v>-17.8712555154815</v>
      </c>
      <c r="J550" s="5">
        <v>-17.8712555154815</v>
      </c>
      <c r="K550" s="5">
        <v>-2.38141692801697</v>
      </c>
      <c r="L550" s="5">
        <v>-2.38141692801697</v>
      </c>
      <c r="M550" s="5">
        <v>-2.38141692801697</v>
      </c>
      <c r="N550" s="5">
        <v>-15.4898385874645</v>
      </c>
      <c r="O550" s="5">
        <v>-15.4898385874645</v>
      </c>
      <c r="P550" s="5">
        <v>-15.4898385874645</v>
      </c>
      <c r="Q550" s="5">
        <v>0.0</v>
      </c>
      <c r="R550" s="5">
        <v>0.0</v>
      </c>
      <c r="S550" s="5">
        <v>0.0</v>
      </c>
      <c r="T550" s="5">
        <v>301.543207113389</v>
      </c>
    </row>
    <row r="551">
      <c r="A551" s="5">
        <v>549.0</v>
      </c>
      <c r="B551" s="6">
        <v>44628.0</v>
      </c>
      <c r="C551" s="5">
        <v>319.52213661306</v>
      </c>
      <c r="D551" s="5">
        <v>262.334928639889</v>
      </c>
      <c r="E551" s="5">
        <v>333.561837534653</v>
      </c>
      <c r="F551" s="5">
        <v>319.52213661306</v>
      </c>
      <c r="G551" s="5">
        <v>319.52213661306</v>
      </c>
      <c r="H551" s="5">
        <v>-19.5018927841282</v>
      </c>
      <c r="I551" s="5">
        <v>-19.5018927841282</v>
      </c>
      <c r="J551" s="5">
        <v>-19.5018927841282</v>
      </c>
      <c r="K551" s="5">
        <v>-3.15186846715762</v>
      </c>
      <c r="L551" s="5">
        <v>-3.15186846715762</v>
      </c>
      <c r="M551" s="5">
        <v>-3.15186846715762</v>
      </c>
      <c r="N551" s="5">
        <v>-16.3500243169706</v>
      </c>
      <c r="O551" s="5">
        <v>-16.3500243169706</v>
      </c>
      <c r="P551" s="5">
        <v>-16.3500243169706</v>
      </c>
      <c r="Q551" s="5">
        <v>0.0</v>
      </c>
      <c r="R551" s="5">
        <v>0.0</v>
      </c>
      <c r="S551" s="5">
        <v>0.0</v>
      </c>
      <c r="T551" s="5">
        <v>300.020243828932</v>
      </c>
    </row>
    <row r="552">
      <c r="A552" s="5">
        <v>550.0</v>
      </c>
      <c r="B552" s="6">
        <v>44629.0</v>
      </c>
      <c r="C552" s="5">
        <v>319.629810597249</v>
      </c>
      <c r="D552" s="5">
        <v>263.885820225876</v>
      </c>
      <c r="E552" s="5">
        <v>338.094846334826</v>
      </c>
      <c r="F552" s="5">
        <v>319.629810597249</v>
      </c>
      <c r="G552" s="5">
        <v>319.629810597249</v>
      </c>
      <c r="H552" s="5">
        <v>-19.8956369706271</v>
      </c>
      <c r="I552" s="5">
        <v>-19.8956369706271</v>
      </c>
      <c r="J552" s="5">
        <v>-19.8956369706271</v>
      </c>
      <c r="K552" s="5">
        <v>-2.89597583530224</v>
      </c>
      <c r="L552" s="5">
        <v>-2.89597583530224</v>
      </c>
      <c r="M552" s="5">
        <v>-2.89597583530224</v>
      </c>
      <c r="N552" s="5">
        <v>-16.9996611353248</v>
      </c>
      <c r="O552" s="5">
        <v>-16.9996611353248</v>
      </c>
      <c r="P552" s="5">
        <v>-16.9996611353248</v>
      </c>
      <c r="Q552" s="5">
        <v>0.0</v>
      </c>
      <c r="R552" s="5">
        <v>0.0</v>
      </c>
      <c r="S552" s="5">
        <v>0.0</v>
      </c>
      <c r="T552" s="5">
        <v>299.734173626622</v>
      </c>
    </row>
    <row r="553">
      <c r="A553" s="5">
        <v>551.0</v>
      </c>
      <c r="B553" s="6">
        <v>44630.0</v>
      </c>
      <c r="C553" s="5">
        <v>319.737484581438</v>
      </c>
      <c r="D553" s="5">
        <v>260.213456022277</v>
      </c>
      <c r="E553" s="5">
        <v>335.920896957859</v>
      </c>
      <c r="F553" s="5">
        <v>319.737484581438</v>
      </c>
      <c r="G553" s="5">
        <v>319.737484581438</v>
      </c>
      <c r="H553" s="5">
        <v>-21.2571784575244</v>
      </c>
      <c r="I553" s="5">
        <v>-21.2571784575244</v>
      </c>
      <c r="J553" s="5">
        <v>-21.2571784575244</v>
      </c>
      <c r="K553" s="5">
        <v>-3.81984217889272</v>
      </c>
      <c r="L553" s="5">
        <v>-3.81984217889272</v>
      </c>
      <c r="M553" s="5">
        <v>-3.81984217889272</v>
      </c>
      <c r="N553" s="5">
        <v>-17.4373362786317</v>
      </c>
      <c r="O553" s="5">
        <v>-17.4373362786317</v>
      </c>
      <c r="P553" s="5">
        <v>-17.4373362786317</v>
      </c>
      <c r="Q553" s="5">
        <v>0.0</v>
      </c>
      <c r="R553" s="5">
        <v>0.0</v>
      </c>
      <c r="S553" s="5">
        <v>0.0</v>
      </c>
      <c r="T553" s="5">
        <v>298.480306123913</v>
      </c>
    </row>
    <row r="554">
      <c r="A554" s="5">
        <v>552.0</v>
      </c>
      <c r="B554" s="6">
        <v>44631.0</v>
      </c>
      <c r="C554" s="5">
        <v>319.585872318732</v>
      </c>
      <c r="D554" s="5">
        <v>259.518300206564</v>
      </c>
      <c r="E554" s="5">
        <v>334.868105768708</v>
      </c>
      <c r="F554" s="5">
        <v>319.585872318732</v>
      </c>
      <c r="G554" s="5">
        <v>319.585872318732</v>
      </c>
      <c r="H554" s="5">
        <v>-21.9756407479059</v>
      </c>
      <c r="I554" s="5">
        <v>-21.9756407479059</v>
      </c>
      <c r="J554" s="5">
        <v>-21.9756407479059</v>
      </c>
      <c r="K554" s="5">
        <v>-4.30979350807495</v>
      </c>
      <c r="L554" s="5">
        <v>-4.30979350807495</v>
      </c>
      <c r="M554" s="5">
        <v>-4.30979350807495</v>
      </c>
      <c r="N554" s="5">
        <v>-17.6658472398309</v>
      </c>
      <c r="O554" s="5">
        <v>-17.6658472398309</v>
      </c>
      <c r="P554" s="5">
        <v>-17.6658472398309</v>
      </c>
      <c r="Q554" s="5">
        <v>0.0</v>
      </c>
      <c r="R554" s="5">
        <v>0.0</v>
      </c>
      <c r="S554" s="5">
        <v>0.0</v>
      </c>
      <c r="T554" s="5">
        <v>297.610231570826</v>
      </c>
    </row>
    <row r="555">
      <c r="A555" s="5">
        <v>553.0</v>
      </c>
      <c r="B555" s="6">
        <v>44634.0</v>
      </c>
      <c r="C555" s="5">
        <v>319.131035530616</v>
      </c>
      <c r="D555" s="5">
        <v>262.379064190544</v>
      </c>
      <c r="E555" s="5">
        <v>336.279329083886</v>
      </c>
      <c r="F555" s="5">
        <v>319.131035530616</v>
      </c>
      <c r="G555" s="5">
        <v>319.131035530616</v>
      </c>
      <c r="H555" s="5">
        <v>-19.564543043827</v>
      </c>
      <c r="I555" s="5">
        <v>-19.564543043827</v>
      </c>
      <c r="J555" s="5">
        <v>-19.564543043827</v>
      </c>
      <c r="K555" s="5">
        <v>-2.38141692799093</v>
      </c>
      <c r="L555" s="5">
        <v>-2.38141692799093</v>
      </c>
      <c r="M555" s="5">
        <v>-2.38141692799093</v>
      </c>
      <c r="N555" s="5">
        <v>-17.1831261158361</v>
      </c>
      <c r="O555" s="5">
        <v>-17.1831261158361</v>
      </c>
      <c r="P555" s="5">
        <v>-17.1831261158361</v>
      </c>
      <c r="Q555" s="5">
        <v>0.0</v>
      </c>
      <c r="R555" s="5">
        <v>0.0</v>
      </c>
      <c r="S555" s="5">
        <v>0.0</v>
      </c>
      <c r="T555" s="5">
        <v>299.566492486788</v>
      </c>
    </row>
    <row r="556">
      <c r="A556" s="5">
        <v>554.0</v>
      </c>
      <c r="B556" s="6">
        <v>44635.0</v>
      </c>
      <c r="C556" s="5">
        <v>318.97942326791</v>
      </c>
      <c r="D556" s="5">
        <v>264.997249589863</v>
      </c>
      <c r="E556" s="5">
        <v>335.939212336959</v>
      </c>
      <c r="F556" s="5">
        <v>318.97942326791</v>
      </c>
      <c r="G556" s="5">
        <v>318.97942326791</v>
      </c>
      <c r="H556" s="5">
        <v>-19.8308683878357</v>
      </c>
      <c r="I556" s="5">
        <v>-19.8308683878357</v>
      </c>
      <c r="J556" s="5">
        <v>-19.8308683878357</v>
      </c>
      <c r="K556" s="5">
        <v>-3.15186846716032</v>
      </c>
      <c r="L556" s="5">
        <v>-3.15186846716032</v>
      </c>
      <c r="M556" s="5">
        <v>-3.15186846716032</v>
      </c>
      <c r="N556" s="5">
        <v>-16.6789999206754</v>
      </c>
      <c r="O556" s="5">
        <v>-16.6789999206754</v>
      </c>
      <c r="P556" s="5">
        <v>-16.6789999206754</v>
      </c>
      <c r="Q556" s="5">
        <v>0.0</v>
      </c>
      <c r="R556" s="5">
        <v>0.0</v>
      </c>
      <c r="S556" s="5">
        <v>0.0</v>
      </c>
      <c r="T556" s="5">
        <v>299.148554880074</v>
      </c>
    </row>
    <row r="557">
      <c r="A557" s="5">
        <v>555.0</v>
      </c>
      <c r="B557" s="6">
        <v>44636.0</v>
      </c>
      <c r="C557" s="5">
        <v>318.827811005204</v>
      </c>
      <c r="D557" s="5">
        <v>265.061600805551</v>
      </c>
      <c r="E557" s="5">
        <v>339.329874611171</v>
      </c>
      <c r="F557" s="5">
        <v>318.827811005204</v>
      </c>
      <c r="G557" s="5">
        <v>318.827811005204</v>
      </c>
      <c r="H557" s="5">
        <v>-18.9294852959015</v>
      </c>
      <c r="I557" s="5">
        <v>-18.9294852959015</v>
      </c>
      <c r="J557" s="5">
        <v>-18.9294852959015</v>
      </c>
      <c r="K557" s="5">
        <v>-2.8959758353032</v>
      </c>
      <c r="L557" s="5">
        <v>-2.8959758353032</v>
      </c>
      <c r="M557" s="5">
        <v>-2.8959758353032</v>
      </c>
      <c r="N557" s="5">
        <v>-16.0335094605983</v>
      </c>
      <c r="O557" s="5">
        <v>-16.0335094605983</v>
      </c>
      <c r="P557" s="5">
        <v>-16.0335094605983</v>
      </c>
      <c r="Q557" s="5">
        <v>0.0</v>
      </c>
      <c r="R557" s="5">
        <v>0.0</v>
      </c>
      <c r="S557" s="5">
        <v>0.0</v>
      </c>
      <c r="T557" s="5">
        <v>299.898325709303</v>
      </c>
    </row>
    <row r="558">
      <c r="A558" s="5">
        <v>556.0</v>
      </c>
      <c r="B558" s="6">
        <v>44637.0</v>
      </c>
      <c r="C558" s="5">
        <v>318.676198742499</v>
      </c>
      <c r="D558" s="5">
        <v>261.659464461035</v>
      </c>
      <c r="E558" s="5">
        <v>336.449098995902</v>
      </c>
      <c r="F558" s="5">
        <v>318.676198742499</v>
      </c>
      <c r="G558" s="5">
        <v>318.676198742499</v>
      </c>
      <c r="H558" s="5">
        <v>-19.0878702262334</v>
      </c>
      <c r="I558" s="5">
        <v>-19.0878702262334</v>
      </c>
      <c r="J558" s="5">
        <v>-19.0878702262334</v>
      </c>
      <c r="K558" s="5">
        <v>-3.81984217889589</v>
      </c>
      <c r="L558" s="5">
        <v>-3.81984217889589</v>
      </c>
      <c r="M558" s="5">
        <v>-3.81984217889589</v>
      </c>
      <c r="N558" s="5">
        <v>-15.2680280473375</v>
      </c>
      <c r="O558" s="5">
        <v>-15.2680280473375</v>
      </c>
      <c r="P558" s="5">
        <v>-15.2680280473375</v>
      </c>
      <c r="Q558" s="5">
        <v>0.0</v>
      </c>
      <c r="R558" s="5">
        <v>0.0</v>
      </c>
      <c r="S558" s="5">
        <v>0.0</v>
      </c>
      <c r="T558" s="5">
        <v>299.588328516265</v>
      </c>
    </row>
    <row r="559">
      <c r="A559" s="5">
        <v>557.0</v>
      </c>
      <c r="B559" s="6">
        <v>44638.0</v>
      </c>
      <c r="C559" s="5">
        <v>318.524586479793</v>
      </c>
      <c r="D559" s="5">
        <v>261.642263331944</v>
      </c>
      <c r="E559" s="5">
        <v>338.601142328562</v>
      </c>
      <c r="F559" s="5">
        <v>318.524586479793</v>
      </c>
      <c r="G559" s="5">
        <v>318.524586479793</v>
      </c>
      <c r="H559" s="5">
        <v>-18.7150930827729</v>
      </c>
      <c r="I559" s="5">
        <v>-18.7150930827729</v>
      </c>
      <c r="J559" s="5">
        <v>-18.7150930827729</v>
      </c>
      <c r="K559" s="5">
        <v>-4.30979350807305</v>
      </c>
      <c r="L559" s="5">
        <v>-4.30979350807305</v>
      </c>
      <c r="M559" s="5">
        <v>-4.30979350807305</v>
      </c>
      <c r="N559" s="5">
        <v>-14.4052995746999</v>
      </c>
      <c r="O559" s="5">
        <v>-14.4052995746999</v>
      </c>
      <c r="P559" s="5">
        <v>-14.4052995746999</v>
      </c>
      <c r="Q559" s="5">
        <v>0.0</v>
      </c>
      <c r="R559" s="5">
        <v>0.0</v>
      </c>
      <c r="S559" s="5">
        <v>0.0</v>
      </c>
      <c r="T559" s="5">
        <v>299.80949339702</v>
      </c>
    </row>
    <row r="560">
      <c r="A560" s="5">
        <v>558.0</v>
      </c>
      <c r="B560" s="6">
        <v>44641.0</v>
      </c>
      <c r="C560" s="5">
        <v>318.069749691677</v>
      </c>
      <c r="D560" s="5">
        <v>267.508003092391</v>
      </c>
      <c r="E560" s="5">
        <v>341.115043505619</v>
      </c>
      <c r="F560" s="5">
        <v>318.069749691677</v>
      </c>
      <c r="G560" s="5">
        <v>318.069749691677</v>
      </c>
      <c r="H560" s="5">
        <v>-13.8508589260641</v>
      </c>
      <c r="I560" s="5">
        <v>-13.8508589260641</v>
      </c>
      <c r="J560" s="5">
        <v>-13.8508589260641</v>
      </c>
      <c r="K560" s="5">
        <v>-2.38141692799916</v>
      </c>
      <c r="L560" s="5">
        <v>-2.38141692799916</v>
      </c>
      <c r="M560" s="5">
        <v>-2.38141692799916</v>
      </c>
      <c r="N560" s="5">
        <v>-11.4694419980649</v>
      </c>
      <c r="O560" s="5">
        <v>-11.4694419980649</v>
      </c>
      <c r="P560" s="5">
        <v>-11.4694419980649</v>
      </c>
      <c r="Q560" s="5">
        <v>0.0</v>
      </c>
      <c r="R560" s="5">
        <v>0.0</v>
      </c>
      <c r="S560" s="5">
        <v>0.0</v>
      </c>
      <c r="T560" s="5">
        <v>304.218890765612</v>
      </c>
    </row>
    <row r="561">
      <c r="A561" s="5">
        <v>559.0</v>
      </c>
      <c r="B561" s="6">
        <v>44642.0</v>
      </c>
      <c r="C561" s="5">
        <v>317.918137428971</v>
      </c>
      <c r="D561" s="5">
        <v>265.057316828332</v>
      </c>
      <c r="E561" s="5">
        <v>342.935853414563</v>
      </c>
      <c r="F561" s="5">
        <v>317.918137428971</v>
      </c>
      <c r="G561" s="5">
        <v>317.918137428971</v>
      </c>
      <c r="H561" s="5">
        <v>-13.6042367705591</v>
      </c>
      <c r="I561" s="5">
        <v>-13.6042367705591</v>
      </c>
      <c r="J561" s="5">
        <v>-13.6042367705591</v>
      </c>
      <c r="K561" s="5">
        <v>-3.15186846715039</v>
      </c>
      <c r="L561" s="5">
        <v>-3.15186846715039</v>
      </c>
      <c r="M561" s="5">
        <v>-3.15186846715039</v>
      </c>
      <c r="N561" s="5">
        <v>-10.4523683034087</v>
      </c>
      <c r="O561" s="5">
        <v>-10.4523683034087</v>
      </c>
      <c r="P561" s="5">
        <v>-10.4523683034087</v>
      </c>
      <c r="Q561" s="5">
        <v>0.0</v>
      </c>
      <c r="R561" s="5">
        <v>0.0</v>
      </c>
      <c r="S561" s="5">
        <v>0.0</v>
      </c>
      <c r="T561" s="5">
        <v>304.313900658412</v>
      </c>
    </row>
    <row r="562">
      <c r="A562" s="5">
        <v>560.0</v>
      </c>
      <c r="B562" s="6">
        <v>44643.0</v>
      </c>
      <c r="C562" s="5">
        <v>317.766525166265</v>
      </c>
      <c r="D562" s="5">
        <v>270.37272429445</v>
      </c>
      <c r="E562" s="5">
        <v>343.477829636239</v>
      </c>
      <c r="F562" s="5">
        <v>317.766525166265</v>
      </c>
      <c r="G562" s="5">
        <v>317.766525166265</v>
      </c>
      <c r="H562" s="5">
        <v>-12.3483415866951</v>
      </c>
      <c r="I562" s="5">
        <v>-12.3483415866951</v>
      </c>
      <c r="J562" s="5">
        <v>-12.3483415866951</v>
      </c>
      <c r="K562" s="5">
        <v>-2.89597583530416</v>
      </c>
      <c r="L562" s="5">
        <v>-2.89597583530416</v>
      </c>
      <c r="M562" s="5">
        <v>-2.89597583530416</v>
      </c>
      <c r="N562" s="5">
        <v>-9.45236575139097</v>
      </c>
      <c r="O562" s="5">
        <v>-9.45236575139097</v>
      </c>
      <c r="P562" s="5">
        <v>-9.45236575139097</v>
      </c>
      <c r="Q562" s="5">
        <v>0.0</v>
      </c>
      <c r="R562" s="5">
        <v>0.0</v>
      </c>
      <c r="S562" s="5">
        <v>0.0</v>
      </c>
      <c r="T562" s="5">
        <v>305.41818357957</v>
      </c>
    </row>
    <row r="563">
      <c r="A563" s="5">
        <v>561.0</v>
      </c>
      <c r="B563" s="6">
        <v>44644.0</v>
      </c>
      <c r="C563" s="5">
        <v>317.61491290356</v>
      </c>
      <c r="D563" s="5">
        <v>268.945443023421</v>
      </c>
      <c r="E563" s="5">
        <v>342.982546278222</v>
      </c>
      <c r="F563" s="5">
        <v>317.61491290356</v>
      </c>
      <c r="G563" s="5">
        <v>317.61491290356</v>
      </c>
      <c r="H563" s="5">
        <v>-12.3086362798875</v>
      </c>
      <c r="I563" s="5">
        <v>-12.3086362798875</v>
      </c>
      <c r="J563" s="5">
        <v>-12.3086362798875</v>
      </c>
      <c r="K563" s="5">
        <v>-3.81984217889731</v>
      </c>
      <c r="L563" s="5">
        <v>-3.81984217889731</v>
      </c>
      <c r="M563" s="5">
        <v>-3.81984217889731</v>
      </c>
      <c r="N563" s="5">
        <v>-8.48879410099021</v>
      </c>
      <c r="O563" s="5">
        <v>-8.48879410099021</v>
      </c>
      <c r="P563" s="5">
        <v>-8.48879410099021</v>
      </c>
      <c r="Q563" s="5">
        <v>0.0</v>
      </c>
      <c r="R563" s="5">
        <v>0.0</v>
      </c>
      <c r="S563" s="5">
        <v>0.0</v>
      </c>
      <c r="T563" s="5">
        <v>305.306276623672</v>
      </c>
    </row>
    <row r="564">
      <c r="A564" s="5">
        <v>562.0</v>
      </c>
      <c r="B564" s="6">
        <v>44645.0</v>
      </c>
      <c r="C564" s="5">
        <v>317.463300640854</v>
      </c>
      <c r="D564" s="5">
        <v>269.336230153253</v>
      </c>
      <c r="E564" s="5">
        <v>339.131974658953</v>
      </c>
      <c r="F564" s="5">
        <v>317.463300640854</v>
      </c>
      <c r="G564" s="5">
        <v>317.463300640854</v>
      </c>
      <c r="H564" s="5">
        <v>-11.8886656791697</v>
      </c>
      <c r="I564" s="5">
        <v>-11.8886656791697</v>
      </c>
      <c r="J564" s="5">
        <v>-11.8886656791697</v>
      </c>
      <c r="K564" s="5">
        <v>-4.30979350810015</v>
      </c>
      <c r="L564" s="5">
        <v>-4.30979350810015</v>
      </c>
      <c r="M564" s="5">
        <v>-4.30979350810015</v>
      </c>
      <c r="N564" s="5">
        <v>-7.5788721710696</v>
      </c>
      <c r="O564" s="5">
        <v>-7.5788721710696</v>
      </c>
      <c r="P564" s="5">
        <v>-7.5788721710696</v>
      </c>
      <c r="Q564" s="5">
        <v>0.0</v>
      </c>
      <c r="R564" s="5">
        <v>0.0</v>
      </c>
      <c r="S564" s="5">
        <v>0.0</v>
      </c>
      <c r="T564" s="5">
        <v>305.574634961684</v>
      </c>
    </row>
    <row r="565">
      <c r="A565" s="5">
        <v>563.0</v>
      </c>
      <c r="B565" s="6">
        <v>44648.0</v>
      </c>
      <c r="C565" s="5">
        <v>317.008463852737</v>
      </c>
      <c r="D565" s="5">
        <v>271.632442226406</v>
      </c>
      <c r="E565" s="5">
        <v>345.574362047472</v>
      </c>
      <c r="F565" s="5">
        <v>317.008463852737</v>
      </c>
      <c r="G565" s="5">
        <v>317.008463852737</v>
      </c>
      <c r="H565" s="5">
        <v>-7.68722113917079</v>
      </c>
      <c r="I565" s="5">
        <v>-7.68722113917079</v>
      </c>
      <c r="J565" s="5">
        <v>-7.68722113917079</v>
      </c>
      <c r="K565" s="5">
        <v>-2.3814169280074</v>
      </c>
      <c r="L565" s="5">
        <v>-2.3814169280074</v>
      </c>
      <c r="M565" s="5">
        <v>-2.3814169280074</v>
      </c>
      <c r="N565" s="5">
        <v>-5.30580421116338</v>
      </c>
      <c r="O565" s="5">
        <v>-5.30580421116338</v>
      </c>
      <c r="P565" s="5">
        <v>-5.30580421116338</v>
      </c>
      <c r="Q565" s="5">
        <v>0.0</v>
      </c>
      <c r="R565" s="5">
        <v>0.0</v>
      </c>
      <c r="S565" s="5">
        <v>0.0</v>
      </c>
      <c r="T565" s="5">
        <v>309.321242713567</v>
      </c>
    </row>
    <row r="566">
      <c r="A566" s="5">
        <v>564.0</v>
      </c>
      <c r="B566" s="6">
        <v>44649.0</v>
      </c>
      <c r="C566" s="5">
        <v>316.856851590032</v>
      </c>
      <c r="D566" s="5">
        <v>274.592177471609</v>
      </c>
      <c r="E566" s="5">
        <v>345.614130442667</v>
      </c>
      <c r="F566" s="5">
        <v>316.856851590032</v>
      </c>
      <c r="G566" s="5">
        <v>316.856851590032</v>
      </c>
      <c r="H566" s="5">
        <v>-7.88370298308193</v>
      </c>
      <c r="I566" s="5">
        <v>-7.88370298308193</v>
      </c>
      <c r="J566" s="5">
        <v>-7.88370298308193</v>
      </c>
      <c r="K566" s="5">
        <v>-3.1518684671531</v>
      </c>
      <c r="L566" s="5">
        <v>-3.1518684671531</v>
      </c>
      <c r="M566" s="5">
        <v>-3.1518684671531</v>
      </c>
      <c r="N566" s="5">
        <v>-4.73183451592883</v>
      </c>
      <c r="O566" s="5">
        <v>-4.73183451592883</v>
      </c>
      <c r="P566" s="5">
        <v>-4.73183451592883</v>
      </c>
      <c r="Q566" s="5">
        <v>0.0</v>
      </c>
      <c r="R566" s="5">
        <v>0.0</v>
      </c>
      <c r="S566" s="5">
        <v>0.0</v>
      </c>
      <c r="T566" s="5">
        <v>308.97314860695</v>
      </c>
    </row>
    <row r="567">
      <c r="A567" s="5">
        <v>565.0</v>
      </c>
      <c r="B567" s="6">
        <v>44650.0</v>
      </c>
      <c r="C567" s="5">
        <v>316.705239327326</v>
      </c>
      <c r="D567" s="5">
        <v>273.837286459387</v>
      </c>
      <c r="E567" s="5">
        <v>347.04980153943</v>
      </c>
      <c r="F567" s="5">
        <v>316.705239327326</v>
      </c>
      <c r="G567" s="5">
        <v>316.705239327326</v>
      </c>
      <c r="H567" s="5">
        <v>-7.15462235969696</v>
      </c>
      <c r="I567" s="5">
        <v>-7.15462235969696</v>
      </c>
      <c r="J567" s="5">
        <v>-7.15462235969696</v>
      </c>
      <c r="K567" s="5">
        <v>-2.89597583530301</v>
      </c>
      <c r="L567" s="5">
        <v>-2.89597583530301</v>
      </c>
      <c r="M567" s="5">
        <v>-2.89597583530301</v>
      </c>
      <c r="N567" s="5">
        <v>-4.25864652439394</v>
      </c>
      <c r="O567" s="5">
        <v>-4.25864652439394</v>
      </c>
      <c r="P567" s="5">
        <v>-4.25864652439394</v>
      </c>
      <c r="Q567" s="5">
        <v>0.0</v>
      </c>
      <c r="R567" s="5">
        <v>0.0</v>
      </c>
      <c r="S567" s="5">
        <v>0.0</v>
      </c>
      <c r="T567" s="5">
        <v>309.550616967629</v>
      </c>
    </row>
    <row r="568">
      <c r="A568" s="5">
        <v>566.0</v>
      </c>
      <c r="B568" s="6">
        <v>44651.0</v>
      </c>
      <c r="C568" s="5">
        <v>316.553627064621</v>
      </c>
      <c r="D568" s="5">
        <v>270.671426170348</v>
      </c>
      <c r="E568" s="5">
        <v>348.476922250043</v>
      </c>
      <c r="F568" s="5">
        <v>316.553627064621</v>
      </c>
      <c r="G568" s="5">
        <v>316.553627064621</v>
      </c>
      <c r="H568" s="5">
        <v>-7.70751140165025</v>
      </c>
      <c r="I568" s="5">
        <v>-7.70751140165025</v>
      </c>
      <c r="J568" s="5">
        <v>-7.70751140165025</v>
      </c>
      <c r="K568" s="5">
        <v>-3.81984217889873</v>
      </c>
      <c r="L568" s="5">
        <v>-3.81984217889873</v>
      </c>
      <c r="M568" s="5">
        <v>-3.81984217889873</v>
      </c>
      <c r="N568" s="5">
        <v>-3.88766922275151</v>
      </c>
      <c r="O568" s="5">
        <v>-3.88766922275151</v>
      </c>
      <c r="P568" s="5">
        <v>-3.88766922275151</v>
      </c>
      <c r="Q568" s="5">
        <v>0.0</v>
      </c>
      <c r="R568" s="5">
        <v>0.0</v>
      </c>
      <c r="S568" s="5">
        <v>0.0</v>
      </c>
      <c r="T568" s="5">
        <v>308.84611566297</v>
      </c>
    </row>
    <row r="569">
      <c r="A569" s="5">
        <v>567.0</v>
      </c>
      <c r="B569" s="6">
        <v>44652.0</v>
      </c>
      <c r="C569" s="5">
        <v>316.402014801915</v>
      </c>
      <c r="D569" s="5">
        <v>270.608971575703</v>
      </c>
      <c r="E569" s="5">
        <v>346.720638042632</v>
      </c>
      <c r="F569" s="5">
        <v>316.402014801915</v>
      </c>
      <c r="G569" s="5">
        <v>316.402014801915</v>
      </c>
      <c r="H569" s="5">
        <v>-7.92776112108808</v>
      </c>
      <c r="I569" s="5">
        <v>-7.92776112108808</v>
      </c>
      <c r="J569" s="5">
        <v>-7.92776112108808</v>
      </c>
      <c r="K569" s="5">
        <v>-4.30979350809255</v>
      </c>
      <c r="L569" s="5">
        <v>-4.30979350809255</v>
      </c>
      <c r="M569" s="5">
        <v>-4.30979350809255</v>
      </c>
      <c r="N569" s="5">
        <v>-3.61796761299552</v>
      </c>
      <c r="O569" s="5">
        <v>-3.61796761299552</v>
      </c>
      <c r="P569" s="5">
        <v>-3.61796761299552</v>
      </c>
      <c r="Q569" s="5">
        <v>0.0</v>
      </c>
      <c r="R569" s="5">
        <v>0.0</v>
      </c>
      <c r="S569" s="5">
        <v>0.0</v>
      </c>
      <c r="T569" s="5">
        <v>308.474253680827</v>
      </c>
    </row>
    <row r="570">
      <c r="A570" s="5">
        <v>568.0</v>
      </c>
      <c r="B570" s="6">
        <v>44655.0</v>
      </c>
      <c r="C570" s="5">
        <v>315.947178013798</v>
      </c>
      <c r="D570" s="5">
        <v>276.637534136309</v>
      </c>
      <c r="E570" s="5">
        <v>347.942179547093</v>
      </c>
      <c r="F570" s="5">
        <v>315.947178013798</v>
      </c>
      <c r="G570" s="5">
        <v>315.947178013798</v>
      </c>
      <c r="H570" s="5">
        <v>-5.7590670938314</v>
      </c>
      <c r="I570" s="5">
        <v>-5.7590670938314</v>
      </c>
      <c r="J570" s="5">
        <v>-5.7590670938314</v>
      </c>
      <c r="K570" s="5">
        <v>-2.38141692800679</v>
      </c>
      <c r="L570" s="5">
        <v>-2.38141692800679</v>
      </c>
      <c r="M570" s="5">
        <v>-2.38141692800679</v>
      </c>
      <c r="N570" s="5">
        <v>-3.3776501658246</v>
      </c>
      <c r="O570" s="5">
        <v>-3.3776501658246</v>
      </c>
      <c r="P570" s="5">
        <v>-3.3776501658246</v>
      </c>
      <c r="Q570" s="5">
        <v>0.0</v>
      </c>
      <c r="R570" s="5">
        <v>0.0</v>
      </c>
      <c r="S570" s="5">
        <v>0.0</v>
      </c>
      <c r="T570" s="5">
        <v>310.188110919967</v>
      </c>
    </row>
    <row r="571">
      <c r="A571" s="5">
        <v>569.0</v>
      </c>
      <c r="B571" s="6">
        <v>44656.0</v>
      </c>
      <c r="C571" s="5">
        <v>315.795565751093</v>
      </c>
      <c r="D571" s="5">
        <v>275.539011802513</v>
      </c>
      <c r="E571" s="5">
        <v>348.59621027167</v>
      </c>
      <c r="F571" s="5">
        <v>315.795565751093</v>
      </c>
      <c r="G571" s="5">
        <v>315.795565751093</v>
      </c>
      <c r="H571" s="5">
        <v>-6.61861320807371</v>
      </c>
      <c r="I571" s="5">
        <v>-6.61861320807371</v>
      </c>
      <c r="J571" s="5">
        <v>-6.61861320807371</v>
      </c>
      <c r="K571" s="5">
        <v>-3.15186846716146</v>
      </c>
      <c r="L571" s="5">
        <v>-3.15186846716146</v>
      </c>
      <c r="M571" s="5">
        <v>-3.15186846716146</v>
      </c>
      <c r="N571" s="5">
        <v>-3.46674474091225</v>
      </c>
      <c r="O571" s="5">
        <v>-3.46674474091225</v>
      </c>
      <c r="P571" s="5">
        <v>-3.46674474091225</v>
      </c>
      <c r="Q571" s="5">
        <v>0.0</v>
      </c>
      <c r="R571" s="5">
        <v>0.0</v>
      </c>
      <c r="S571" s="5">
        <v>0.0</v>
      </c>
      <c r="T571" s="5">
        <v>309.176952543019</v>
      </c>
    </row>
    <row r="572">
      <c r="A572" s="5">
        <v>570.0</v>
      </c>
      <c r="B572" s="6">
        <v>44657.0</v>
      </c>
      <c r="C572" s="5">
        <v>315.643953488387</v>
      </c>
      <c r="D572" s="5">
        <v>272.117748237434</v>
      </c>
      <c r="E572" s="5">
        <v>346.475770908438</v>
      </c>
      <c r="F572" s="5">
        <v>315.643953488387</v>
      </c>
      <c r="G572" s="5">
        <v>315.643953488387</v>
      </c>
      <c r="H572" s="5">
        <v>-6.52383115337253</v>
      </c>
      <c r="I572" s="5">
        <v>-6.52383115337253</v>
      </c>
      <c r="J572" s="5">
        <v>-6.52383115337253</v>
      </c>
      <c r="K572" s="5">
        <v>-2.89597583530144</v>
      </c>
      <c r="L572" s="5">
        <v>-2.89597583530144</v>
      </c>
      <c r="M572" s="5">
        <v>-2.89597583530144</v>
      </c>
      <c r="N572" s="5">
        <v>-3.62785531807109</v>
      </c>
      <c r="O572" s="5">
        <v>-3.62785531807109</v>
      </c>
      <c r="P572" s="5">
        <v>-3.62785531807109</v>
      </c>
      <c r="Q572" s="5">
        <v>0.0</v>
      </c>
      <c r="R572" s="5">
        <v>0.0</v>
      </c>
      <c r="S572" s="5">
        <v>0.0</v>
      </c>
      <c r="T572" s="5">
        <v>309.120122335015</v>
      </c>
    </row>
    <row r="573">
      <c r="A573" s="5">
        <v>571.0</v>
      </c>
      <c r="B573" s="6">
        <v>44658.0</v>
      </c>
      <c r="C573" s="5">
        <v>315.492341225681</v>
      </c>
      <c r="D573" s="5">
        <v>268.514816607399</v>
      </c>
      <c r="E573" s="5">
        <v>346.430845629053</v>
      </c>
      <c r="F573" s="5">
        <v>315.492341225681</v>
      </c>
      <c r="G573" s="5">
        <v>315.492341225681</v>
      </c>
      <c r="H573" s="5">
        <v>-7.67267421093002</v>
      </c>
      <c r="I573" s="5">
        <v>-7.67267421093002</v>
      </c>
      <c r="J573" s="5">
        <v>-7.67267421093002</v>
      </c>
      <c r="K573" s="5">
        <v>-3.8198421789019</v>
      </c>
      <c r="L573" s="5">
        <v>-3.8198421789019</v>
      </c>
      <c r="M573" s="5">
        <v>-3.8198421789019</v>
      </c>
      <c r="N573" s="5">
        <v>-3.85283203202812</v>
      </c>
      <c r="O573" s="5">
        <v>-3.85283203202812</v>
      </c>
      <c r="P573" s="5">
        <v>-3.85283203202812</v>
      </c>
      <c r="Q573" s="5">
        <v>0.0</v>
      </c>
      <c r="R573" s="5">
        <v>0.0</v>
      </c>
      <c r="S573" s="5">
        <v>0.0</v>
      </c>
      <c r="T573" s="5">
        <v>307.819667014751</v>
      </c>
    </row>
    <row r="574">
      <c r="A574" s="5">
        <v>572.0</v>
      </c>
      <c r="B574" s="6">
        <v>44659.0</v>
      </c>
      <c r="C574" s="5">
        <v>315.340728962976</v>
      </c>
      <c r="D574" s="5">
        <v>270.703897950757</v>
      </c>
      <c r="E574" s="5">
        <v>343.475917763129</v>
      </c>
      <c r="F574" s="5">
        <v>315.340728962976</v>
      </c>
      <c r="G574" s="5">
        <v>315.340728962976</v>
      </c>
      <c r="H574" s="5">
        <v>-8.44346349366008</v>
      </c>
      <c r="I574" s="5">
        <v>-8.44346349366008</v>
      </c>
      <c r="J574" s="5">
        <v>-8.44346349366008</v>
      </c>
      <c r="K574" s="5">
        <v>-4.30979350808496</v>
      </c>
      <c r="L574" s="5">
        <v>-4.30979350808496</v>
      </c>
      <c r="M574" s="5">
        <v>-4.30979350808496</v>
      </c>
      <c r="N574" s="5">
        <v>-4.13366998557512</v>
      </c>
      <c r="O574" s="5">
        <v>-4.13366998557512</v>
      </c>
      <c r="P574" s="5">
        <v>-4.13366998557512</v>
      </c>
      <c r="Q574" s="5">
        <v>0.0</v>
      </c>
      <c r="R574" s="5">
        <v>0.0</v>
      </c>
      <c r="S574" s="5">
        <v>0.0</v>
      </c>
      <c r="T574" s="5">
        <v>306.897265469316</v>
      </c>
    </row>
    <row r="575">
      <c r="A575" s="5">
        <v>573.0</v>
      </c>
      <c r="B575" s="6">
        <v>44662.0</v>
      </c>
      <c r="C575" s="5">
        <v>314.885892174859</v>
      </c>
      <c r="D575" s="5">
        <v>270.622915702016</v>
      </c>
      <c r="E575" s="5">
        <v>341.947744606054</v>
      </c>
      <c r="F575" s="5">
        <v>314.885892174859</v>
      </c>
      <c r="G575" s="5">
        <v>314.885892174859</v>
      </c>
      <c r="H575" s="5">
        <v>-7.62216868387353</v>
      </c>
      <c r="I575" s="5">
        <v>-7.62216868387353</v>
      </c>
      <c r="J575" s="5">
        <v>-7.62216868387353</v>
      </c>
      <c r="K575" s="5">
        <v>-2.38141692800619</v>
      </c>
      <c r="L575" s="5">
        <v>-2.38141692800619</v>
      </c>
      <c r="M575" s="5">
        <v>-2.38141692800619</v>
      </c>
      <c r="N575" s="5">
        <v>-5.24075175586734</v>
      </c>
      <c r="O575" s="5">
        <v>-5.24075175586734</v>
      </c>
      <c r="P575" s="5">
        <v>-5.24075175586734</v>
      </c>
      <c r="Q575" s="5">
        <v>0.0</v>
      </c>
      <c r="R575" s="5">
        <v>0.0</v>
      </c>
      <c r="S575" s="5">
        <v>0.0</v>
      </c>
      <c r="T575" s="5">
        <v>307.263723490986</v>
      </c>
    </row>
    <row r="576">
      <c r="A576" s="5">
        <v>574.0</v>
      </c>
      <c r="B576" s="6">
        <v>44663.0</v>
      </c>
      <c r="C576" s="5">
        <v>314.734279912154</v>
      </c>
      <c r="D576" s="5">
        <v>271.341612822905</v>
      </c>
      <c r="E576" s="5">
        <v>345.507248807235</v>
      </c>
      <c r="F576" s="5">
        <v>314.734279912154</v>
      </c>
      <c r="G576" s="5">
        <v>314.734279912154</v>
      </c>
      <c r="H576" s="5">
        <v>-8.83147744614982</v>
      </c>
      <c r="I576" s="5">
        <v>-8.83147744614982</v>
      </c>
      <c r="J576" s="5">
        <v>-8.83147744614982</v>
      </c>
      <c r="K576" s="5">
        <v>-3.15186846715785</v>
      </c>
      <c r="L576" s="5">
        <v>-3.15186846715785</v>
      </c>
      <c r="M576" s="5">
        <v>-3.15186846715785</v>
      </c>
      <c r="N576" s="5">
        <v>-5.67960897899197</v>
      </c>
      <c r="O576" s="5">
        <v>-5.67960897899197</v>
      </c>
      <c r="P576" s="5">
        <v>-5.67960897899197</v>
      </c>
      <c r="Q576" s="5">
        <v>0.0</v>
      </c>
      <c r="R576" s="5">
        <v>0.0</v>
      </c>
      <c r="S576" s="5">
        <v>0.0</v>
      </c>
      <c r="T576" s="5">
        <v>305.902802466004</v>
      </c>
    </row>
    <row r="577">
      <c r="A577" s="5">
        <v>575.0</v>
      </c>
      <c r="B577" s="6">
        <v>44664.0</v>
      </c>
      <c r="C577" s="5">
        <v>314.582667649448</v>
      </c>
      <c r="D577" s="5">
        <v>267.320762053553</v>
      </c>
      <c r="E577" s="5">
        <v>344.371295520122</v>
      </c>
      <c r="F577" s="5">
        <v>314.582667649448</v>
      </c>
      <c r="G577" s="5">
        <v>314.582667649448</v>
      </c>
      <c r="H577" s="5">
        <v>-9.0435228454979</v>
      </c>
      <c r="I577" s="5">
        <v>-9.0435228454979</v>
      </c>
      <c r="J577" s="5">
        <v>-9.0435228454979</v>
      </c>
      <c r="K577" s="5">
        <v>-2.89597583530493</v>
      </c>
      <c r="L577" s="5">
        <v>-2.89597583530493</v>
      </c>
      <c r="M577" s="5">
        <v>-2.89597583530493</v>
      </c>
      <c r="N577" s="5">
        <v>-6.14754701019297</v>
      </c>
      <c r="O577" s="5">
        <v>-6.14754701019297</v>
      </c>
      <c r="P577" s="5">
        <v>-6.14754701019297</v>
      </c>
      <c r="Q577" s="5">
        <v>0.0</v>
      </c>
      <c r="R577" s="5">
        <v>0.0</v>
      </c>
      <c r="S577" s="5">
        <v>0.0</v>
      </c>
      <c r="T577" s="5">
        <v>305.53914480395</v>
      </c>
    </row>
    <row r="578">
      <c r="A578" s="5">
        <v>576.0</v>
      </c>
      <c r="B578" s="6">
        <v>44665.0</v>
      </c>
      <c r="C578" s="5">
        <v>314.431055386742</v>
      </c>
      <c r="D578" s="5">
        <v>268.216742279007</v>
      </c>
      <c r="E578" s="5">
        <v>341.002558521653</v>
      </c>
      <c r="F578" s="5">
        <v>314.431055386742</v>
      </c>
      <c r="G578" s="5">
        <v>314.431055386742</v>
      </c>
      <c r="H578" s="5">
        <v>-10.4631946341922</v>
      </c>
      <c r="I578" s="5">
        <v>-10.4631946341922</v>
      </c>
      <c r="J578" s="5">
        <v>-10.4631946341922</v>
      </c>
      <c r="K578" s="5">
        <v>-3.81984217890507</v>
      </c>
      <c r="L578" s="5">
        <v>-3.81984217890507</v>
      </c>
      <c r="M578" s="5">
        <v>-3.81984217890507</v>
      </c>
      <c r="N578" s="5">
        <v>-6.64335245528717</v>
      </c>
      <c r="O578" s="5">
        <v>-6.64335245528717</v>
      </c>
      <c r="P578" s="5">
        <v>-6.64335245528717</v>
      </c>
      <c r="Q578" s="5">
        <v>0.0</v>
      </c>
      <c r="R578" s="5">
        <v>0.0</v>
      </c>
      <c r="S578" s="5">
        <v>0.0</v>
      </c>
      <c r="T578" s="5">
        <v>303.96786075255</v>
      </c>
    </row>
    <row r="579">
      <c r="A579" s="5">
        <v>577.0</v>
      </c>
      <c r="B579" s="6">
        <v>44669.0</v>
      </c>
      <c r="C579" s="5">
        <v>313.82460633592</v>
      </c>
      <c r="D579" s="5">
        <v>264.680999424177</v>
      </c>
      <c r="E579" s="5">
        <v>339.609801330461</v>
      </c>
      <c r="F579" s="5">
        <v>313.82460633592</v>
      </c>
      <c r="G579" s="5">
        <v>313.82460633592</v>
      </c>
      <c r="H579" s="5">
        <v>-11.3163972487117</v>
      </c>
      <c r="I579" s="5">
        <v>-11.3163972487117</v>
      </c>
      <c r="J579" s="5">
        <v>-11.3163972487117</v>
      </c>
      <c r="K579" s="5">
        <v>-2.38141692801442</v>
      </c>
      <c r="L579" s="5">
        <v>-2.38141692801442</v>
      </c>
      <c r="M579" s="5">
        <v>-2.38141692801442</v>
      </c>
      <c r="N579" s="5">
        <v>-8.93498032069733</v>
      </c>
      <c r="O579" s="5">
        <v>-8.93498032069733</v>
      </c>
      <c r="P579" s="5">
        <v>-8.93498032069733</v>
      </c>
      <c r="Q579" s="5">
        <v>0.0</v>
      </c>
      <c r="R579" s="5">
        <v>0.0</v>
      </c>
      <c r="S579" s="5">
        <v>0.0</v>
      </c>
      <c r="T579" s="5">
        <v>302.508209087208</v>
      </c>
    </row>
    <row r="580">
      <c r="A580" s="5">
        <v>578.0</v>
      </c>
      <c r="B580" s="6">
        <v>44670.0</v>
      </c>
      <c r="C580" s="5">
        <v>313.672994073214</v>
      </c>
      <c r="D580" s="5">
        <v>262.302162901345</v>
      </c>
      <c r="E580" s="5">
        <v>339.724676323466</v>
      </c>
      <c r="F580" s="5">
        <v>313.672994073214</v>
      </c>
      <c r="G580" s="5">
        <v>313.672994073214</v>
      </c>
      <c r="H580" s="5">
        <v>-12.756206305473</v>
      </c>
      <c r="I580" s="5">
        <v>-12.756206305473</v>
      </c>
      <c r="J580" s="5">
        <v>-12.756206305473</v>
      </c>
      <c r="K580" s="5">
        <v>-3.15186846715423</v>
      </c>
      <c r="L580" s="5">
        <v>-3.15186846715423</v>
      </c>
      <c r="M580" s="5">
        <v>-3.15186846715423</v>
      </c>
      <c r="N580" s="5">
        <v>-9.60433783831876</v>
      </c>
      <c r="O580" s="5">
        <v>-9.60433783831876</v>
      </c>
      <c r="P580" s="5">
        <v>-9.60433783831876</v>
      </c>
      <c r="Q580" s="5">
        <v>0.0</v>
      </c>
      <c r="R580" s="5">
        <v>0.0</v>
      </c>
      <c r="S580" s="5">
        <v>0.0</v>
      </c>
      <c r="T580" s="5">
        <v>300.916787767741</v>
      </c>
    </row>
    <row r="581">
      <c r="A581" s="5">
        <v>579.0</v>
      </c>
      <c r="B581" s="6">
        <v>44671.0</v>
      </c>
      <c r="C581" s="5">
        <v>313.521381810509</v>
      </c>
      <c r="D581" s="5">
        <v>261.970489779857</v>
      </c>
      <c r="E581" s="5">
        <v>338.772070612383</v>
      </c>
      <c r="F581" s="5">
        <v>313.521381810509</v>
      </c>
      <c r="G581" s="5">
        <v>313.521381810509</v>
      </c>
      <c r="H581" s="5">
        <v>-13.2196237444625</v>
      </c>
      <c r="I581" s="5">
        <v>-13.2196237444625</v>
      </c>
      <c r="J581" s="5">
        <v>-13.2196237444625</v>
      </c>
      <c r="K581" s="5">
        <v>-2.89597583530336</v>
      </c>
      <c r="L581" s="5">
        <v>-2.89597583530336</v>
      </c>
      <c r="M581" s="5">
        <v>-2.89597583530336</v>
      </c>
      <c r="N581" s="5">
        <v>-10.3236479091592</v>
      </c>
      <c r="O581" s="5">
        <v>-10.3236479091592</v>
      </c>
      <c r="P581" s="5">
        <v>-10.3236479091592</v>
      </c>
      <c r="Q581" s="5">
        <v>0.0</v>
      </c>
      <c r="R581" s="5">
        <v>0.0</v>
      </c>
      <c r="S581" s="5">
        <v>0.0</v>
      </c>
      <c r="T581" s="5">
        <v>300.301758066046</v>
      </c>
    </row>
    <row r="582">
      <c r="A582" s="5">
        <v>580.0</v>
      </c>
      <c r="B582" s="6">
        <v>44672.0</v>
      </c>
      <c r="C582" s="5">
        <v>313.369769547803</v>
      </c>
      <c r="D582" s="5">
        <v>258.926545871048</v>
      </c>
      <c r="E582" s="5">
        <v>335.874407008546</v>
      </c>
      <c r="F582" s="5">
        <v>313.369769547803</v>
      </c>
      <c r="G582" s="5">
        <v>313.369769547803</v>
      </c>
      <c r="H582" s="5">
        <v>-14.9194821399444</v>
      </c>
      <c r="I582" s="5">
        <v>-14.9194821399444</v>
      </c>
      <c r="J582" s="5">
        <v>-14.9194821399444</v>
      </c>
      <c r="K582" s="5">
        <v>-3.81984217889298</v>
      </c>
      <c r="L582" s="5">
        <v>-3.81984217889298</v>
      </c>
      <c r="M582" s="5">
        <v>-3.81984217889298</v>
      </c>
      <c r="N582" s="5">
        <v>-11.0996399610514</v>
      </c>
      <c r="O582" s="5">
        <v>-11.0996399610514</v>
      </c>
      <c r="P582" s="5">
        <v>-11.0996399610514</v>
      </c>
      <c r="Q582" s="5">
        <v>0.0</v>
      </c>
      <c r="R582" s="5">
        <v>0.0</v>
      </c>
      <c r="S582" s="5">
        <v>0.0</v>
      </c>
      <c r="T582" s="5">
        <v>298.450287407859</v>
      </c>
    </row>
    <row r="583">
      <c r="A583" s="5">
        <v>581.0</v>
      </c>
      <c r="B583" s="6">
        <v>44673.0</v>
      </c>
      <c r="C583" s="5">
        <v>313.218157285098</v>
      </c>
      <c r="D583" s="5">
        <v>259.54034251308</v>
      </c>
      <c r="E583" s="5">
        <v>333.311823932771</v>
      </c>
      <c r="F583" s="5">
        <v>313.218157285098</v>
      </c>
      <c r="G583" s="5">
        <v>313.218157285098</v>
      </c>
      <c r="H583" s="5">
        <v>-16.2489059546073</v>
      </c>
      <c r="I583" s="5">
        <v>-16.2489059546073</v>
      </c>
      <c r="J583" s="5">
        <v>-16.2489059546073</v>
      </c>
      <c r="K583" s="5">
        <v>-4.30979350810446</v>
      </c>
      <c r="L583" s="5">
        <v>-4.30979350810446</v>
      </c>
      <c r="M583" s="5">
        <v>-4.30979350810446</v>
      </c>
      <c r="N583" s="5">
        <v>-11.9391124465028</v>
      </c>
      <c r="O583" s="5">
        <v>-11.9391124465028</v>
      </c>
      <c r="P583" s="5">
        <v>-11.9391124465028</v>
      </c>
      <c r="Q583" s="5">
        <v>0.0</v>
      </c>
      <c r="R583" s="5">
        <v>0.0</v>
      </c>
      <c r="S583" s="5">
        <v>0.0</v>
      </c>
      <c r="T583" s="5">
        <v>296.96925133049</v>
      </c>
    </row>
    <row r="584">
      <c r="A584" s="5">
        <v>582.0</v>
      </c>
      <c r="B584" s="6">
        <v>44676.0</v>
      </c>
      <c r="C584" s="5">
        <v>312.763320496981</v>
      </c>
      <c r="D584" s="5">
        <v>258.471992114701</v>
      </c>
      <c r="E584" s="5">
        <v>331.593604172088</v>
      </c>
      <c r="F584" s="5">
        <v>312.763320496981</v>
      </c>
      <c r="G584" s="5">
        <v>312.763320496981</v>
      </c>
      <c r="H584" s="5">
        <v>-17.2813055876202</v>
      </c>
      <c r="I584" s="5">
        <v>-17.2813055876202</v>
      </c>
      <c r="J584" s="5">
        <v>-17.2813055876202</v>
      </c>
      <c r="K584" s="5">
        <v>-2.38141692802266</v>
      </c>
      <c r="L584" s="5">
        <v>-2.38141692802266</v>
      </c>
      <c r="M584" s="5">
        <v>-2.38141692802266</v>
      </c>
      <c r="N584" s="5">
        <v>-14.8998886595976</v>
      </c>
      <c r="O584" s="5">
        <v>-14.8998886595976</v>
      </c>
      <c r="P584" s="5">
        <v>-14.8998886595976</v>
      </c>
      <c r="Q584" s="5">
        <v>0.0</v>
      </c>
      <c r="R584" s="5">
        <v>0.0</v>
      </c>
      <c r="S584" s="5">
        <v>0.0</v>
      </c>
      <c r="T584" s="5">
        <v>295.482014909361</v>
      </c>
    </row>
    <row r="585">
      <c r="A585" s="5">
        <v>583.0</v>
      </c>
      <c r="B585" s="6">
        <v>44677.0</v>
      </c>
      <c r="C585" s="5">
        <v>312.611708234275</v>
      </c>
      <c r="D585" s="5">
        <v>255.057591866967</v>
      </c>
      <c r="E585" s="5">
        <v>331.11295394771</v>
      </c>
      <c r="F585" s="5">
        <v>312.611708234275</v>
      </c>
      <c r="G585" s="5">
        <v>312.611708234275</v>
      </c>
      <c r="H585" s="5">
        <v>-19.2019865454116</v>
      </c>
      <c r="I585" s="5">
        <v>-19.2019865454116</v>
      </c>
      <c r="J585" s="5">
        <v>-19.2019865454116</v>
      </c>
      <c r="K585" s="5">
        <v>-3.1518684671626</v>
      </c>
      <c r="L585" s="5">
        <v>-3.1518684671626</v>
      </c>
      <c r="M585" s="5">
        <v>-3.1518684671626</v>
      </c>
      <c r="N585" s="5">
        <v>-16.050118078249</v>
      </c>
      <c r="O585" s="5">
        <v>-16.050118078249</v>
      </c>
      <c r="P585" s="5">
        <v>-16.050118078249</v>
      </c>
      <c r="Q585" s="5">
        <v>0.0</v>
      </c>
      <c r="R585" s="5">
        <v>0.0</v>
      </c>
      <c r="S585" s="5">
        <v>0.0</v>
      </c>
      <c r="T585" s="5">
        <v>293.409721688864</v>
      </c>
    </row>
    <row r="586">
      <c r="A586" s="5">
        <v>584.0</v>
      </c>
      <c r="B586" s="6">
        <v>44678.0</v>
      </c>
      <c r="C586" s="5">
        <v>312.46009597157</v>
      </c>
      <c r="D586" s="5">
        <v>252.151384502944</v>
      </c>
      <c r="E586" s="5">
        <v>331.850849562419</v>
      </c>
      <c r="F586" s="5">
        <v>312.46009597157</v>
      </c>
      <c r="G586" s="5">
        <v>312.46009597157</v>
      </c>
      <c r="H586" s="5">
        <v>-20.1824388062027</v>
      </c>
      <c r="I586" s="5">
        <v>-20.1824388062027</v>
      </c>
      <c r="J586" s="5">
        <v>-20.1824388062027</v>
      </c>
      <c r="K586" s="5">
        <v>-2.89597583530432</v>
      </c>
      <c r="L586" s="5">
        <v>-2.89597583530432</v>
      </c>
      <c r="M586" s="5">
        <v>-2.89597583530432</v>
      </c>
      <c r="N586" s="5">
        <v>-17.2864629708984</v>
      </c>
      <c r="O586" s="5">
        <v>-17.2864629708984</v>
      </c>
      <c r="P586" s="5">
        <v>-17.2864629708984</v>
      </c>
      <c r="Q586" s="5">
        <v>0.0</v>
      </c>
      <c r="R586" s="5">
        <v>0.0</v>
      </c>
      <c r="S586" s="5">
        <v>0.0</v>
      </c>
      <c r="T586" s="5">
        <v>292.277657165367</v>
      </c>
    </row>
    <row r="587">
      <c r="A587" s="5">
        <v>585.0</v>
      </c>
      <c r="B587" s="6">
        <v>44679.0</v>
      </c>
      <c r="C587" s="5">
        <v>312.308483708864</v>
      </c>
      <c r="D587" s="5">
        <v>250.188820156035</v>
      </c>
      <c r="E587" s="5">
        <v>326.298578671227</v>
      </c>
      <c r="F587" s="5">
        <v>312.308483708864</v>
      </c>
      <c r="G587" s="5">
        <v>312.308483708864</v>
      </c>
      <c r="H587" s="5">
        <v>-22.4287786232268</v>
      </c>
      <c r="I587" s="5">
        <v>-22.4287786232268</v>
      </c>
      <c r="J587" s="5">
        <v>-22.4287786232268</v>
      </c>
      <c r="K587" s="5">
        <v>-3.81984217889439</v>
      </c>
      <c r="L587" s="5">
        <v>-3.81984217889439</v>
      </c>
      <c r="M587" s="5">
        <v>-3.81984217889439</v>
      </c>
      <c r="N587" s="5">
        <v>-18.6089364443324</v>
      </c>
      <c r="O587" s="5">
        <v>-18.6089364443324</v>
      </c>
      <c r="P587" s="5">
        <v>-18.6089364443324</v>
      </c>
      <c r="Q587" s="5">
        <v>0.0</v>
      </c>
      <c r="R587" s="5">
        <v>0.0</v>
      </c>
      <c r="S587" s="5">
        <v>0.0</v>
      </c>
      <c r="T587" s="5">
        <v>289.879705085638</v>
      </c>
    </row>
    <row r="588">
      <c r="A588" s="5">
        <v>586.0</v>
      </c>
      <c r="B588" s="6">
        <v>44680.0</v>
      </c>
      <c r="C588" s="5">
        <v>311.75535494897</v>
      </c>
      <c r="D588" s="5">
        <v>250.739347695706</v>
      </c>
      <c r="E588" s="5">
        <v>325.586722790181</v>
      </c>
      <c r="F588" s="5">
        <v>311.75535494897</v>
      </c>
      <c r="G588" s="5">
        <v>311.75535494897</v>
      </c>
      <c r="H588" s="5">
        <v>-24.3252654774467</v>
      </c>
      <c r="I588" s="5">
        <v>-24.3252654774467</v>
      </c>
      <c r="J588" s="5">
        <v>-24.3252654774467</v>
      </c>
      <c r="K588" s="5">
        <v>-4.30979350810256</v>
      </c>
      <c r="L588" s="5">
        <v>-4.30979350810256</v>
      </c>
      <c r="M588" s="5">
        <v>-4.30979350810256</v>
      </c>
      <c r="N588" s="5">
        <v>-20.0154719693441</v>
      </c>
      <c r="O588" s="5">
        <v>-20.0154719693441</v>
      </c>
      <c r="P588" s="5">
        <v>-20.0154719693441</v>
      </c>
      <c r="Q588" s="5">
        <v>0.0</v>
      </c>
      <c r="R588" s="5">
        <v>0.0</v>
      </c>
      <c r="S588" s="5">
        <v>0.0</v>
      </c>
      <c r="T588" s="5">
        <v>287.430089471524</v>
      </c>
    </row>
    <row r="589">
      <c r="A589" s="5">
        <v>587.0</v>
      </c>
      <c r="B589" s="6">
        <v>44683.0</v>
      </c>
      <c r="C589" s="5">
        <v>310.095968669288</v>
      </c>
      <c r="D589" s="5">
        <v>245.030683955989</v>
      </c>
      <c r="E589" s="5">
        <v>319.578874750324</v>
      </c>
      <c r="F589" s="5">
        <v>310.095968669288</v>
      </c>
      <c r="G589" s="5">
        <v>310.095968669288</v>
      </c>
      <c r="H589" s="5">
        <v>-27.0665560070355</v>
      </c>
      <c r="I589" s="5">
        <v>-27.0665560070355</v>
      </c>
      <c r="J589" s="5">
        <v>-27.0665560070355</v>
      </c>
      <c r="K589" s="5">
        <v>-2.38141692799662</v>
      </c>
      <c r="L589" s="5">
        <v>-2.38141692799662</v>
      </c>
      <c r="M589" s="5">
        <v>-2.38141692799662</v>
      </c>
      <c r="N589" s="5">
        <v>-24.6851390790388</v>
      </c>
      <c r="O589" s="5">
        <v>-24.6851390790388</v>
      </c>
      <c r="P589" s="5">
        <v>-24.6851390790388</v>
      </c>
      <c r="Q589" s="5">
        <v>0.0</v>
      </c>
      <c r="R589" s="5">
        <v>0.0</v>
      </c>
      <c r="S589" s="5">
        <v>0.0</v>
      </c>
      <c r="T589" s="5">
        <v>283.029412662253</v>
      </c>
    </row>
    <row r="590">
      <c r="A590" s="5">
        <v>588.0</v>
      </c>
      <c r="B590" s="6">
        <v>44684.0</v>
      </c>
      <c r="C590" s="5">
        <v>309.542839909394</v>
      </c>
      <c r="D590" s="5">
        <v>242.462939728801</v>
      </c>
      <c r="E590" s="5">
        <v>317.724309885373</v>
      </c>
      <c r="F590" s="5">
        <v>309.542839909394</v>
      </c>
      <c r="G590" s="5">
        <v>309.542839909394</v>
      </c>
      <c r="H590" s="5">
        <v>-29.5140785088809</v>
      </c>
      <c r="I590" s="5">
        <v>-29.5140785088809</v>
      </c>
      <c r="J590" s="5">
        <v>-29.5140785088809</v>
      </c>
      <c r="K590" s="5">
        <v>-3.15186846715899</v>
      </c>
      <c r="L590" s="5">
        <v>-3.15186846715899</v>
      </c>
      <c r="M590" s="5">
        <v>-3.15186846715899</v>
      </c>
      <c r="N590" s="5">
        <v>-26.3622100417219</v>
      </c>
      <c r="O590" s="5">
        <v>-26.3622100417219</v>
      </c>
      <c r="P590" s="5">
        <v>-26.3622100417219</v>
      </c>
      <c r="Q590" s="5">
        <v>0.0</v>
      </c>
      <c r="R590" s="5">
        <v>0.0</v>
      </c>
      <c r="S590" s="5">
        <v>0.0</v>
      </c>
      <c r="T590" s="5">
        <v>280.028761400513</v>
      </c>
    </row>
    <row r="591">
      <c r="A591" s="5">
        <v>589.0</v>
      </c>
      <c r="B591" s="6">
        <v>44685.0</v>
      </c>
      <c r="C591" s="5">
        <v>308.9897111495</v>
      </c>
      <c r="D591" s="5">
        <v>241.850403516934</v>
      </c>
      <c r="E591" s="5">
        <v>315.057863706467</v>
      </c>
      <c r="F591" s="5">
        <v>308.9897111495</v>
      </c>
      <c r="G591" s="5">
        <v>308.9897111495</v>
      </c>
      <c r="H591" s="5">
        <v>-30.9752963288389</v>
      </c>
      <c r="I591" s="5">
        <v>-30.9752963288389</v>
      </c>
      <c r="J591" s="5">
        <v>-30.9752963288389</v>
      </c>
      <c r="K591" s="5">
        <v>-2.89597583530275</v>
      </c>
      <c r="L591" s="5">
        <v>-2.89597583530275</v>
      </c>
      <c r="M591" s="5">
        <v>-2.89597583530275</v>
      </c>
      <c r="N591" s="5">
        <v>-28.0793204935362</v>
      </c>
      <c r="O591" s="5">
        <v>-28.0793204935362</v>
      </c>
      <c r="P591" s="5">
        <v>-28.0793204935362</v>
      </c>
      <c r="Q591" s="5">
        <v>0.0</v>
      </c>
      <c r="R591" s="5">
        <v>0.0</v>
      </c>
      <c r="S591" s="5">
        <v>0.0</v>
      </c>
      <c r="T591" s="5">
        <v>278.014414820661</v>
      </c>
    </row>
    <row r="592">
      <c r="A592" s="5">
        <v>590.0</v>
      </c>
      <c r="B592" s="6">
        <v>44686.0</v>
      </c>
      <c r="C592" s="5">
        <v>308.436582389606</v>
      </c>
      <c r="D592" s="5">
        <v>236.493183642704</v>
      </c>
      <c r="E592" s="5">
        <v>311.67177396271</v>
      </c>
      <c r="F592" s="5">
        <v>308.436582389606</v>
      </c>
      <c r="G592" s="5">
        <v>308.436582389606</v>
      </c>
      <c r="H592" s="5">
        <v>-33.6412370407094</v>
      </c>
      <c r="I592" s="5">
        <v>-33.6412370407094</v>
      </c>
      <c r="J592" s="5">
        <v>-33.6412370407094</v>
      </c>
      <c r="K592" s="5">
        <v>-3.81984217889931</v>
      </c>
      <c r="L592" s="5">
        <v>-3.81984217889931</v>
      </c>
      <c r="M592" s="5">
        <v>-3.81984217889931</v>
      </c>
      <c r="N592" s="5">
        <v>-29.8213948618101</v>
      </c>
      <c r="O592" s="5">
        <v>-29.8213948618101</v>
      </c>
      <c r="P592" s="5">
        <v>-29.8213948618101</v>
      </c>
      <c r="Q592" s="5">
        <v>0.0</v>
      </c>
      <c r="R592" s="5">
        <v>0.0</v>
      </c>
      <c r="S592" s="5">
        <v>0.0</v>
      </c>
      <c r="T592" s="5">
        <v>274.795345348896</v>
      </c>
    </row>
    <row r="593">
      <c r="A593" s="5">
        <v>591.0</v>
      </c>
      <c r="B593" s="6">
        <v>44687.0</v>
      </c>
      <c r="C593" s="5">
        <v>307.883453629712</v>
      </c>
      <c r="D593" s="5">
        <v>237.454460442318</v>
      </c>
      <c r="E593" s="5">
        <v>310.832912432214</v>
      </c>
      <c r="F593" s="5">
        <v>307.883453629712</v>
      </c>
      <c r="G593" s="5">
        <v>307.883453629712</v>
      </c>
      <c r="H593" s="5">
        <v>-35.8815321277632</v>
      </c>
      <c r="I593" s="5">
        <v>-35.8815321277632</v>
      </c>
      <c r="J593" s="5">
        <v>-35.8815321277632</v>
      </c>
      <c r="K593" s="5">
        <v>-4.30979350808927</v>
      </c>
      <c r="L593" s="5">
        <v>-4.30979350808927</v>
      </c>
      <c r="M593" s="5">
        <v>-4.30979350808927</v>
      </c>
      <c r="N593" s="5">
        <v>-31.5717386196739</v>
      </c>
      <c r="O593" s="5">
        <v>-31.5717386196739</v>
      </c>
      <c r="P593" s="5">
        <v>-31.5717386196739</v>
      </c>
      <c r="Q593" s="5">
        <v>0.0</v>
      </c>
      <c r="R593" s="5">
        <v>0.0</v>
      </c>
      <c r="S593" s="5">
        <v>0.0</v>
      </c>
      <c r="T593" s="5">
        <v>272.001921501948</v>
      </c>
    </row>
    <row r="594">
      <c r="A594" s="5">
        <v>592.0</v>
      </c>
      <c r="B594" s="6">
        <v>44690.0</v>
      </c>
      <c r="C594" s="5">
        <v>306.224067350029</v>
      </c>
      <c r="D594" s="5">
        <v>228.960430119802</v>
      </c>
      <c r="E594" s="5">
        <v>305.240575089155</v>
      </c>
      <c r="F594" s="5">
        <v>306.224067350029</v>
      </c>
      <c r="G594" s="5">
        <v>306.224067350029</v>
      </c>
      <c r="H594" s="5">
        <v>-39.0696549358301</v>
      </c>
      <c r="I594" s="5">
        <v>-39.0696549358301</v>
      </c>
      <c r="J594" s="5">
        <v>-39.0696549358301</v>
      </c>
      <c r="K594" s="5">
        <v>-2.38141692800486</v>
      </c>
      <c r="L594" s="5">
        <v>-2.38141692800486</v>
      </c>
      <c r="M594" s="5">
        <v>-2.38141692800486</v>
      </c>
      <c r="N594" s="5">
        <v>-36.6882380078252</v>
      </c>
      <c r="O594" s="5">
        <v>-36.6882380078252</v>
      </c>
      <c r="P594" s="5">
        <v>-36.6882380078252</v>
      </c>
      <c r="Q594" s="5">
        <v>0.0</v>
      </c>
      <c r="R594" s="5">
        <v>0.0</v>
      </c>
      <c r="S594" s="5">
        <v>0.0</v>
      </c>
      <c r="T594" s="5">
        <v>267.154412414199</v>
      </c>
    </row>
    <row r="595">
      <c r="A595" s="5">
        <v>593.0</v>
      </c>
      <c r="B595" s="6">
        <v>44691.0</v>
      </c>
      <c r="C595" s="5">
        <v>305.670938590135</v>
      </c>
      <c r="D595" s="5">
        <v>228.023410038677</v>
      </c>
      <c r="E595" s="5">
        <v>302.597898040421</v>
      </c>
      <c r="F595" s="5">
        <v>305.670938590135</v>
      </c>
      <c r="G595" s="5">
        <v>305.670938590135</v>
      </c>
      <c r="H595" s="5">
        <v>-41.4363866908908</v>
      </c>
      <c r="I595" s="5">
        <v>-41.4363866908908</v>
      </c>
      <c r="J595" s="5">
        <v>-41.4363866908908</v>
      </c>
      <c r="K595" s="5">
        <v>-3.15186846716169</v>
      </c>
      <c r="L595" s="5">
        <v>-3.15186846716169</v>
      </c>
      <c r="M595" s="5">
        <v>-3.15186846716169</v>
      </c>
      <c r="N595" s="5">
        <v>-38.2845182237291</v>
      </c>
      <c r="O595" s="5">
        <v>-38.2845182237291</v>
      </c>
      <c r="P595" s="5">
        <v>-38.2845182237291</v>
      </c>
      <c r="Q595" s="5">
        <v>0.0</v>
      </c>
      <c r="R595" s="5">
        <v>0.0</v>
      </c>
      <c r="S595" s="5">
        <v>0.0</v>
      </c>
      <c r="T595" s="5">
        <v>264.234551899245</v>
      </c>
    </row>
    <row r="596">
      <c r="A596" s="5">
        <v>594.0</v>
      </c>
      <c r="B596" s="6">
        <v>44692.0</v>
      </c>
      <c r="C596" s="5">
        <v>305.117809830241</v>
      </c>
      <c r="D596" s="5">
        <v>225.903134011546</v>
      </c>
      <c r="E596" s="5">
        <v>301.604084811069</v>
      </c>
      <c r="F596" s="5">
        <v>305.117809830241</v>
      </c>
      <c r="G596" s="5">
        <v>305.117809830241</v>
      </c>
      <c r="H596" s="5">
        <v>-42.6899761690013</v>
      </c>
      <c r="I596" s="5">
        <v>-42.6899761690013</v>
      </c>
      <c r="J596" s="5">
        <v>-42.6899761690013</v>
      </c>
      <c r="K596" s="5">
        <v>-2.89597583530371</v>
      </c>
      <c r="L596" s="5">
        <v>-2.89597583530371</v>
      </c>
      <c r="M596" s="5">
        <v>-2.89597583530371</v>
      </c>
      <c r="N596" s="5">
        <v>-39.7940003336976</v>
      </c>
      <c r="O596" s="5">
        <v>-39.7940003336976</v>
      </c>
      <c r="P596" s="5">
        <v>-39.7940003336976</v>
      </c>
      <c r="Q596" s="5">
        <v>0.0</v>
      </c>
      <c r="R596" s="5">
        <v>0.0</v>
      </c>
      <c r="S596" s="5">
        <v>0.0</v>
      </c>
      <c r="T596" s="5">
        <v>262.42783366124</v>
      </c>
    </row>
    <row r="597">
      <c r="A597" s="5">
        <v>595.0</v>
      </c>
      <c r="B597" s="6">
        <v>44693.0</v>
      </c>
      <c r="C597" s="5">
        <v>304.564681070347</v>
      </c>
      <c r="D597" s="5">
        <v>220.676710529055</v>
      </c>
      <c r="E597" s="5">
        <v>296.975105635049</v>
      </c>
      <c r="F597" s="5">
        <v>304.564681070347</v>
      </c>
      <c r="G597" s="5">
        <v>304.564681070347</v>
      </c>
      <c r="H597" s="5">
        <v>-45.0181428979329</v>
      </c>
      <c r="I597" s="5">
        <v>-45.0181428979329</v>
      </c>
      <c r="J597" s="5">
        <v>-45.0181428979329</v>
      </c>
      <c r="K597" s="5">
        <v>-3.81984217890073</v>
      </c>
      <c r="L597" s="5">
        <v>-3.81984217890073</v>
      </c>
      <c r="M597" s="5">
        <v>-3.81984217890073</v>
      </c>
      <c r="N597" s="5">
        <v>-41.1983007190322</v>
      </c>
      <c r="O597" s="5">
        <v>-41.1983007190322</v>
      </c>
      <c r="P597" s="5">
        <v>-41.1983007190322</v>
      </c>
      <c r="Q597" s="5">
        <v>0.0</v>
      </c>
      <c r="R597" s="5">
        <v>0.0</v>
      </c>
      <c r="S597" s="5">
        <v>0.0</v>
      </c>
      <c r="T597" s="5">
        <v>259.546538172414</v>
      </c>
    </row>
    <row r="598">
      <c r="A598" s="5">
        <v>596.0</v>
      </c>
      <c r="B598" s="6">
        <v>44694.0</v>
      </c>
      <c r="C598" s="5">
        <v>304.011552310453</v>
      </c>
      <c r="D598" s="5">
        <v>219.591046619848</v>
      </c>
      <c r="E598" s="5">
        <v>294.41856601272</v>
      </c>
      <c r="F598" s="5">
        <v>304.011552310453</v>
      </c>
      <c r="G598" s="5">
        <v>304.011552310453</v>
      </c>
      <c r="H598" s="5">
        <v>-46.7900601099258</v>
      </c>
      <c r="I598" s="5">
        <v>-46.7900601099258</v>
      </c>
      <c r="J598" s="5">
        <v>-46.7900601099258</v>
      </c>
      <c r="K598" s="5">
        <v>-4.30979350808737</v>
      </c>
      <c r="L598" s="5">
        <v>-4.30979350808737</v>
      </c>
      <c r="M598" s="5">
        <v>-4.30979350808737</v>
      </c>
      <c r="N598" s="5">
        <v>-42.4802666018385</v>
      </c>
      <c r="O598" s="5">
        <v>-42.4802666018385</v>
      </c>
      <c r="P598" s="5">
        <v>-42.4802666018385</v>
      </c>
      <c r="Q598" s="5">
        <v>0.0</v>
      </c>
      <c r="R598" s="5">
        <v>0.0</v>
      </c>
      <c r="S598" s="5">
        <v>0.0</v>
      </c>
      <c r="T598" s="5">
        <v>257.221492200527</v>
      </c>
    </row>
    <row r="599">
      <c r="A599" s="5">
        <v>597.0</v>
      </c>
      <c r="B599" s="6">
        <v>44697.0</v>
      </c>
      <c r="C599" s="5">
        <v>302.352166030771</v>
      </c>
      <c r="D599" s="5">
        <v>217.538932195078</v>
      </c>
      <c r="E599" s="5">
        <v>291.802058313448</v>
      </c>
      <c r="F599" s="5">
        <v>302.352166030771</v>
      </c>
      <c r="G599" s="5">
        <v>302.352166030771</v>
      </c>
      <c r="H599" s="5">
        <v>-47.8288414831779</v>
      </c>
      <c r="I599" s="5">
        <v>-47.8288414831779</v>
      </c>
      <c r="J599" s="5">
        <v>-47.8288414831779</v>
      </c>
      <c r="K599" s="5">
        <v>-2.3814169280131</v>
      </c>
      <c r="L599" s="5">
        <v>-2.3814169280131</v>
      </c>
      <c r="M599" s="5">
        <v>-2.3814169280131</v>
      </c>
      <c r="N599" s="5">
        <v>-45.4474245551648</v>
      </c>
      <c r="O599" s="5">
        <v>-45.4474245551648</v>
      </c>
      <c r="P599" s="5">
        <v>-45.4474245551648</v>
      </c>
      <c r="Q599" s="5">
        <v>0.0</v>
      </c>
      <c r="R599" s="5">
        <v>0.0</v>
      </c>
      <c r="S599" s="5">
        <v>0.0</v>
      </c>
      <c r="T599" s="5">
        <v>254.523324547593</v>
      </c>
    </row>
    <row r="600">
      <c r="A600" s="5">
        <v>598.0</v>
      </c>
      <c r="B600" s="6">
        <v>44698.0</v>
      </c>
      <c r="C600" s="5">
        <v>301.799037270877</v>
      </c>
      <c r="D600" s="5">
        <v>212.599046460793</v>
      </c>
      <c r="E600" s="5">
        <v>291.827674800995</v>
      </c>
      <c r="F600" s="5">
        <v>301.799037270877</v>
      </c>
      <c r="G600" s="5">
        <v>301.799037270877</v>
      </c>
      <c r="H600" s="5">
        <v>-49.2585079395325</v>
      </c>
      <c r="I600" s="5">
        <v>-49.2585079395325</v>
      </c>
      <c r="J600" s="5">
        <v>-49.2585079395325</v>
      </c>
      <c r="K600" s="5">
        <v>-3.15186846715176</v>
      </c>
      <c r="L600" s="5">
        <v>-3.15186846715176</v>
      </c>
      <c r="M600" s="5">
        <v>-3.15186846715176</v>
      </c>
      <c r="N600" s="5">
        <v>-46.1066394723807</v>
      </c>
      <c r="O600" s="5">
        <v>-46.1066394723807</v>
      </c>
      <c r="P600" s="5">
        <v>-46.1066394723807</v>
      </c>
      <c r="Q600" s="5">
        <v>0.0</v>
      </c>
      <c r="R600" s="5">
        <v>0.0</v>
      </c>
      <c r="S600" s="5">
        <v>0.0</v>
      </c>
      <c r="T600" s="5">
        <v>252.540529331344</v>
      </c>
    </row>
    <row r="601">
      <c r="A601" s="5">
        <v>599.0</v>
      </c>
      <c r="B601" s="6">
        <v>44699.0</v>
      </c>
      <c r="C601" s="5">
        <v>301.245908510983</v>
      </c>
      <c r="D601" s="5">
        <v>216.327949624383</v>
      </c>
      <c r="E601" s="5">
        <v>290.860740376149</v>
      </c>
      <c r="F601" s="5">
        <v>301.245908510983</v>
      </c>
      <c r="G601" s="5">
        <v>301.245908510983</v>
      </c>
      <c r="H601" s="5">
        <v>-49.4850502414934</v>
      </c>
      <c r="I601" s="5">
        <v>-49.4850502414934</v>
      </c>
      <c r="J601" s="5">
        <v>-49.4850502414934</v>
      </c>
      <c r="K601" s="5">
        <v>-2.89597583530255</v>
      </c>
      <c r="L601" s="5">
        <v>-2.89597583530255</v>
      </c>
      <c r="M601" s="5">
        <v>-2.89597583530255</v>
      </c>
      <c r="N601" s="5">
        <v>-46.5890744061909</v>
      </c>
      <c r="O601" s="5">
        <v>-46.5890744061909</v>
      </c>
      <c r="P601" s="5">
        <v>-46.5890744061909</v>
      </c>
      <c r="Q601" s="5">
        <v>0.0</v>
      </c>
      <c r="R601" s="5">
        <v>0.0</v>
      </c>
      <c r="S601" s="5">
        <v>0.0</v>
      </c>
      <c r="T601" s="5">
        <v>251.760858269489</v>
      </c>
    </row>
    <row r="602">
      <c r="A602" s="5">
        <v>600.0</v>
      </c>
      <c r="B602" s="6">
        <v>44700.0</v>
      </c>
      <c r="C602" s="5">
        <v>300.692779751089</v>
      </c>
      <c r="D602" s="5">
        <v>213.240407925673</v>
      </c>
      <c r="E602" s="5">
        <v>286.6646464996</v>
      </c>
      <c r="F602" s="5">
        <v>300.692779751089</v>
      </c>
      <c r="G602" s="5">
        <v>300.692779751089</v>
      </c>
      <c r="H602" s="5">
        <v>-50.7118007758702</v>
      </c>
      <c r="I602" s="5">
        <v>-50.7118007758702</v>
      </c>
      <c r="J602" s="5">
        <v>-50.7118007758702</v>
      </c>
      <c r="K602" s="5">
        <v>-3.8198421789039</v>
      </c>
      <c r="L602" s="5">
        <v>-3.8198421789039</v>
      </c>
      <c r="M602" s="5">
        <v>-3.8198421789039</v>
      </c>
      <c r="N602" s="5">
        <v>-46.8919585969663</v>
      </c>
      <c r="O602" s="5">
        <v>-46.8919585969663</v>
      </c>
      <c r="P602" s="5">
        <v>-46.8919585969663</v>
      </c>
      <c r="Q602" s="5">
        <v>0.0</v>
      </c>
      <c r="R602" s="5">
        <v>0.0</v>
      </c>
      <c r="S602" s="5">
        <v>0.0</v>
      </c>
      <c r="T602" s="5">
        <v>249.980978975218</v>
      </c>
    </row>
    <row r="603">
      <c r="A603" s="5">
        <v>601.0</v>
      </c>
      <c r="B603" s="6">
        <v>44701.0</v>
      </c>
      <c r="C603" s="5">
        <v>300.139650991195</v>
      </c>
      <c r="D603" s="5">
        <v>211.344667808231</v>
      </c>
      <c r="E603" s="5">
        <v>289.680066438013</v>
      </c>
      <c r="F603" s="5">
        <v>300.139650991195</v>
      </c>
      <c r="G603" s="5">
        <v>300.139650991195</v>
      </c>
      <c r="H603" s="5">
        <v>-51.3253360391499</v>
      </c>
      <c r="I603" s="5">
        <v>-51.3253360391499</v>
      </c>
      <c r="J603" s="5">
        <v>-51.3253360391499</v>
      </c>
      <c r="K603" s="5">
        <v>-4.30979350808546</v>
      </c>
      <c r="L603" s="5">
        <v>-4.30979350808546</v>
      </c>
      <c r="M603" s="5">
        <v>-4.30979350808546</v>
      </c>
      <c r="N603" s="5">
        <v>-47.0155425310644</v>
      </c>
      <c r="O603" s="5">
        <v>-47.0155425310644</v>
      </c>
      <c r="P603" s="5">
        <v>-47.0155425310644</v>
      </c>
      <c r="Q603" s="5">
        <v>0.0</v>
      </c>
      <c r="R603" s="5">
        <v>0.0</v>
      </c>
      <c r="S603" s="5">
        <v>0.0</v>
      </c>
      <c r="T603" s="5">
        <v>248.814314952045</v>
      </c>
    </row>
    <row r="604">
      <c r="A604" s="5">
        <v>602.0</v>
      </c>
      <c r="B604" s="6">
        <v>44704.0</v>
      </c>
      <c r="C604" s="5">
        <v>298.480264711512</v>
      </c>
      <c r="D604" s="5">
        <v>209.837324118285</v>
      </c>
      <c r="E604" s="5">
        <v>287.620385894309</v>
      </c>
      <c r="F604" s="5">
        <v>298.480264711512</v>
      </c>
      <c r="G604" s="5">
        <v>298.480264711512</v>
      </c>
      <c r="H604" s="5">
        <v>-48.7389676511205</v>
      </c>
      <c r="I604" s="5">
        <v>-48.7389676511205</v>
      </c>
      <c r="J604" s="5">
        <v>-48.7389676511205</v>
      </c>
      <c r="K604" s="5">
        <v>-2.38141692797821</v>
      </c>
      <c r="L604" s="5">
        <v>-2.38141692797821</v>
      </c>
      <c r="M604" s="5">
        <v>-2.38141692797821</v>
      </c>
      <c r="N604" s="5">
        <v>-46.3575507231422</v>
      </c>
      <c r="O604" s="5">
        <v>-46.3575507231422</v>
      </c>
      <c r="P604" s="5">
        <v>-46.3575507231422</v>
      </c>
      <c r="Q604" s="5">
        <v>0.0</v>
      </c>
      <c r="R604" s="5">
        <v>0.0</v>
      </c>
      <c r="S604" s="5">
        <v>0.0</v>
      </c>
      <c r="T604" s="5">
        <v>249.741297060392</v>
      </c>
    </row>
    <row r="605">
      <c r="A605" s="5">
        <v>603.0</v>
      </c>
      <c r="B605" s="6">
        <v>44705.0</v>
      </c>
      <c r="C605" s="5">
        <v>297.927135951618</v>
      </c>
      <c r="D605" s="5">
        <v>212.453566067854</v>
      </c>
      <c r="E605" s="5">
        <v>287.506546256267</v>
      </c>
      <c r="F605" s="5">
        <v>297.927135951618</v>
      </c>
      <c r="G605" s="5">
        <v>297.927135951618</v>
      </c>
      <c r="H605" s="5">
        <v>-48.9767666009803</v>
      </c>
      <c r="I605" s="5">
        <v>-48.9767666009803</v>
      </c>
      <c r="J605" s="5">
        <v>-48.9767666009803</v>
      </c>
      <c r="K605" s="5">
        <v>-3.15186846715447</v>
      </c>
      <c r="L605" s="5">
        <v>-3.15186846715447</v>
      </c>
      <c r="M605" s="5">
        <v>-3.15186846715447</v>
      </c>
      <c r="N605" s="5">
        <v>-45.8248981338259</v>
      </c>
      <c r="O605" s="5">
        <v>-45.8248981338259</v>
      </c>
      <c r="P605" s="5">
        <v>-45.8248981338259</v>
      </c>
      <c r="Q605" s="5">
        <v>0.0</v>
      </c>
      <c r="R605" s="5">
        <v>0.0</v>
      </c>
      <c r="S605" s="5">
        <v>0.0</v>
      </c>
      <c r="T605" s="5">
        <v>248.950369350638</v>
      </c>
    </row>
    <row r="606">
      <c r="A606" s="5">
        <v>604.0</v>
      </c>
      <c r="B606" s="6">
        <v>44706.0</v>
      </c>
      <c r="C606" s="5">
        <v>297.374007191724</v>
      </c>
      <c r="D606" s="5">
        <v>209.290100886133</v>
      </c>
      <c r="E606" s="5">
        <v>286.194473376134</v>
      </c>
      <c r="F606" s="5">
        <v>297.374007191724</v>
      </c>
      <c r="G606" s="5">
        <v>297.374007191724</v>
      </c>
      <c r="H606" s="5">
        <v>-48.0525163073901</v>
      </c>
      <c r="I606" s="5">
        <v>-48.0525163073901</v>
      </c>
      <c r="J606" s="5">
        <v>-48.0525163073901</v>
      </c>
      <c r="K606" s="5">
        <v>-2.89597583530351</v>
      </c>
      <c r="L606" s="5">
        <v>-2.89597583530351</v>
      </c>
      <c r="M606" s="5">
        <v>-2.89597583530351</v>
      </c>
      <c r="N606" s="5">
        <v>-45.1565404720865</v>
      </c>
      <c r="O606" s="5">
        <v>-45.1565404720865</v>
      </c>
      <c r="P606" s="5">
        <v>-45.1565404720865</v>
      </c>
      <c r="Q606" s="5">
        <v>0.0</v>
      </c>
      <c r="R606" s="5">
        <v>0.0</v>
      </c>
      <c r="S606" s="5">
        <v>0.0</v>
      </c>
      <c r="T606" s="5">
        <v>249.321490884334</v>
      </c>
    </row>
    <row r="607">
      <c r="A607" s="5">
        <v>605.0</v>
      </c>
      <c r="B607" s="6">
        <v>44707.0</v>
      </c>
      <c r="C607" s="5">
        <v>296.82087843183</v>
      </c>
      <c r="D607" s="5">
        <v>207.493731237323</v>
      </c>
      <c r="E607" s="5">
        <v>285.387913997797</v>
      </c>
      <c r="F607" s="5">
        <v>296.82087843183</v>
      </c>
      <c r="G607" s="5">
        <v>296.82087843183</v>
      </c>
      <c r="H607" s="5">
        <v>-48.1879428276717</v>
      </c>
      <c r="I607" s="5">
        <v>-48.1879428276717</v>
      </c>
      <c r="J607" s="5">
        <v>-48.1879428276717</v>
      </c>
      <c r="K607" s="5">
        <v>-3.81984217889181</v>
      </c>
      <c r="L607" s="5">
        <v>-3.81984217889181</v>
      </c>
      <c r="M607" s="5">
        <v>-3.81984217889181</v>
      </c>
      <c r="N607" s="5">
        <v>-44.3681006487799</v>
      </c>
      <c r="O607" s="5">
        <v>-44.3681006487799</v>
      </c>
      <c r="P607" s="5">
        <v>-44.3681006487799</v>
      </c>
      <c r="Q607" s="5">
        <v>0.0</v>
      </c>
      <c r="R607" s="5">
        <v>0.0</v>
      </c>
      <c r="S607" s="5">
        <v>0.0</v>
      </c>
      <c r="T607" s="5">
        <v>248.632935604158</v>
      </c>
    </row>
    <row r="608">
      <c r="A608" s="5">
        <v>606.0</v>
      </c>
      <c r="B608" s="6">
        <v>44708.0</v>
      </c>
      <c r="C608" s="5">
        <v>296.267749671936</v>
      </c>
      <c r="D608" s="5">
        <v>211.862364247055</v>
      </c>
      <c r="E608" s="5">
        <v>286.528149945064</v>
      </c>
      <c r="F608" s="5">
        <v>296.267749671936</v>
      </c>
      <c r="G608" s="5">
        <v>296.267749671936</v>
      </c>
      <c r="H608" s="5">
        <v>-47.7865037080057</v>
      </c>
      <c r="I608" s="5">
        <v>-47.7865037080057</v>
      </c>
      <c r="J608" s="5">
        <v>-47.7865037080057</v>
      </c>
      <c r="K608" s="5">
        <v>-4.30979350807787</v>
      </c>
      <c r="L608" s="5">
        <v>-4.30979350807787</v>
      </c>
      <c r="M608" s="5">
        <v>-4.30979350807787</v>
      </c>
      <c r="N608" s="5">
        <v>-43.4767101999278</v>
      </c>
      <c r="O608" s="5">
        <v>-43.4767101999278</v>
      </c>
      <c r="P608" s="5">
        <v>-43.4767101999278</v>
      </c>
      <c r="Q608" s="5">
        <v>0.0</v>
      </c>
      <c r="R608" s="5">
        <v>0.0</v>
      </c>
      <c r="S608" s="5">
        <v>0.0</v>
      </c>
      <c r="T608" s="5">
        <v>248.48124596393</v>
      </c>
    </row>
    <row r="609">
      <c r="A609" s="5">
        <v>607.0</v>
      </c>
      <c r="B609" s="6">
        <v>44712.0</v>
      </c>
      <c r="C609" s="5">
        <v>294.05523463236</v>
      </c>
      <c r="D609" s="5">
        <v>214.961245036012</v>
      </c>
      <c r="E609" s="5">
        <v>290.373399289366</v>
      </c>
      <c r="F609" s="5">
        <v>294.05523463236</v>
      </c>
      <c r="G609" s="5">
        <v>294.05523463236</v>
      </c>
      <c r="H609" s="5">
        <v>-42.4046890283791</v>
      </c>
      <c r="I609" s="5">
        <v>-42.4046890283791</v>
      </c>
      <c r="J609" s="5">
        <v>-42.4046890283791</v>
      </c>
      <c r="K609" s="5">
        <v>-3.15186846715717</v>
      </c>
      <c r="L609" s="5">
        <v>-3.15186846715717</v>
      </c>
      <c r="M609" s="5">
        <v>-3.15186846715717</v>
      </c>
      <c r="N609" s="5">
        <v>-39.2528205612219</v>
      </c>
      <c r="O609" s="5">
        <v>-39.2528205612219</v>
      </c>
      <c r="P609" s="5">
        <v>-39.2528205612219</v>
      </c>
      <c r="Q609" s="5">
        <v>0.0</v>
      </c>
      <c r="R609" s="5">
        <v>0.0</v>
      </c>
      <c r="S609" s="5">
        <v>0.0</v>
      </c>
      <c r="T609" s="5">
        <v>251.65054560398</v>
      </c>
    </row>
    <row r="610">
      <c r="A610" s="5">
        <v>608.0</v>
      </c>
      <c r="B610" s="6">
        <v>44713.0</v>
      </c>
      <c r="C610" s="5">
        <v>293.502105872465</v>
      </c>
      <c r="D610" s="5">
        <v>217.208814456389</v>
      </c>
      <c r="E610" s="5">
        <v>287.031498917337</v>
      </c>
      <c r="F610" s="5">
        <v>293.502105872465</v>
      </c>
      <c r="G610" s="5">
        <v>293.502105872465</v>
      </c>
      <c r="H610" s="5">
        <v>-41.0218644231748</v>
      </c>
      <c r="I610" s="5">
        <v>-41.0218644231748</v>
      </c>
      <c r="J610" s="5">
        <v>-41.0218644231748</v>
      </c>
      <c r="K610" s="5">
        <v>-2.89597583530194</v>
      </c>
      <c r="L610" s="5">
        <v>-2.89597583530194</v>
      </c>
      <c r="M610" s="5">
        <v>-2.89597583530194</v>
      </c>
      <c r="N610" s="5">
        <v>-38.1258885878729</v>
      </c>
      <c r="O610" s="5">
        <v>-38.1258885878729</v>
      </c>
      <c r="P610" s="5">
        <v>-38.1258885878729</v>
      </c>
      <c r="Q610" s="5">
        <v>0.0</v>
      </c>
      <c r="R610" s="5">
        <v>0.0</v>
      </c>
      <c r="S610" s="5">
        <v>0.0</v>
      </c>
      <c r="T610" s="5">
        <v>252.480241449291</v>
      </c>
    </row>
    <row r="611">
      <c r="A611" s="5">
        <v>609.0</v>
      </c>
      <c r="B611" s="6">
        <v>44714.0</v>
      </c>
      <c r="C611" s="5">
        <v>292.948977112572</v>
      </c>
      <c r="D611" s="5">
        <v>215.500647610785</v>
      </c>
      <c r="E611" s="5">
        <v>289.932746545654</v>
      </c>
      <c r="F611" s="5">
        <v>292.948977112572</v>
      </c>
      <c r="G611" s="5">
        <v>292.948977112572</v>
      </c>
      <c r="H611" s="5">
        <v>-40.8257205413809</v>
      </c>
      <c r="I611" s="5">
        <v>-40.8257205413809</v>
      </c>
      <c r="J611" s="5">
        <v>-40.8257205413809</v>
      </c>
      <c r="K611" s="5">
        <v>-3.81984217889498</v>
      </c>
      <c r="L611" s="5">
        <v>-3.81984217889498</v>
      </c>
      <c r="M611" s="5">
        <v>-3.81984217889498</v>
      </c>
      <c r="N611" s="5">
        <v>-37.005878362486</v>
      </c>
      <c r="O611" s="5">
        <v>-37.005878362486</v>
      </c>
      <c r="P611" s="5">
        <v>-37.005878362486</v>
      </c>
      <c r="Q611" s="5">
        <v>0.0</v>
      </c>
      <c r="R611" s="5">
        <v>0.0</v>
      </c>
      <c r="S611" s="5">
        <v>0.0</v>
      </c>
      <c r="T611" s="5">
        <v>252.123256571191</v>
      </c>
    </row>
    <row r="612">
      <c r="A612" s="5">
        <v>610.0</v>
      </c>
      <c r="B612" s="6">
        <v>44715.0</v>
      </c>
      <c r="C612" s="5">
        <v>292.395848352677</v>
      </c>
      <c r="D612" s="5">
        <v>215.650353451794</v>
      </c>
      <c r="E612" s="5">
        <v>288.97693208808</v>
      </c>
      <c r="F612" s="5">
        <v>292.395848352677</v>
      </c>
      <c r="G612" s="5">
        <v>292.395848352677</v>
      </c>
      <c r="H612" s="5">
        <v>-40.2180232419518</v>
      </c>
      <c r="I612" s="5">
        <v>-40.2180232419518</v>
      </c>
      <c r="J612" s="5">
        <v>-40.2180232419518</v>
      </c>
      <c r="K612" s="5">
        <v>-4.30979350811066</v>
      </c>
      <c r="L612" s="5">
        <v>-4.30979350811066</v>
      </c>
      <c r="M612" s="5">
        <v>-4.30979350811066</v>
      </c>
      <c r="N612" s="5">
        <v>-35.9082297338411</v>
      </c>
      <c r="O612" s="5">
        <v>-35.9082297338411</v>
      </c>
      <c r="P612" s="5">
        <v>-35.9082297338411</v>
      </c>
      <c r="Q612" s="5">
        <v>0.0</v>
      </c>
      <c r="R612" s="5">
        <v>0.0</v>
      </c>
      <c r="S612" s="5">
        <v>0.0</v>
      </c>
      <c r="T612" s="5">
        <v>252.177825110725</v>
      </c>
    </row>
    <row r="613">
      <c r="A613" s="5">
        <v>611.0</v>
      </c>
      <c r="B613" s="6">
        <v>44718.0</v>
      </c>
      <c r="C613" s="5">
        <v>290.736462072995</v>
      </c>
      <c r="D613" s="5">
        <v>217.368330248952</v>
      </c>
      <c r="E613" s="5">
        <v>291.655814288549</v>
      </c>
      <c r="F613" s="5">
        <v>290.736462072995</v>
      </c>
      <c r="G613" s="5">
        <v>290.736462072995</v>
      </c>
      <c r="H613" s="5">
        <v>-35.2563307990177</v>
      </c>
      <c r="I613" s="5">
        <v>-35.2563307990177</v>
      </c>
      <c r="J613" s="5">
        <v>-35.2563307990177</v>
      </c>
      <c r="K613" s="5">
        <v>-2.38141692799468</v>
      </c>
      <c r="L613" s="5">
        <v>-2.38141692799468</v>
      </c>
      <c r="M613" s="5">
        <v>-2.38141692799468</v>
      </c>
      <c r="N613" s="5">
        <v>-32.874913871023</v>
      </c>
      <c r="O613" s="5">
        <v>-32.874913871023</v>
      </c>
      <c r="P613" s="5">
        <v>-32.874913871023</v>
      </c>
      <c r="Q613" s="5">
        <v>0.0</v>
      </c>
      <c r="R613" s="5">
        <v>0.0</v>
      </c>
      <c r="S613" s="5">
        <v>0.0</v>
      </c>
      <c r="T613" s="5">
        <v>255.480131273977</v>
      </c>
    </row>
    <row r="614">
      <c r="A614" s="5">
        <v>612.0</v>
      </c>
      <c r="B614" s="6">
        <v>44719.0</v>
      </c>
      <c r="C614" s="5">
        <v>290.183333313101</v>
      </c>
      <c r="D614" s="5">
        <v>217.602887735495</v>
      </c>
      <c r="E614" s="5">
        <v>289.433638529493</v>
      </c>
      <c r="F614" s="5">
        <v>290.183333313101</v>
      </c>
      <c r="G614" s="5">
        <v>290.183333313101</v>
      </c>
      <c r="H614" s="5">
        <v>-35.1327834079013</v>
      </c>
      <c r="I614" s="5">
        <v>-35.1327834079013</v>
      </c>
      <c r="J614" s="5">
        <v>-35.1327834079013</v>
      </c>
      <c r="K614" s="5">
        <v>-3.15186846715356</v>
      </c>
      <c r="L614" s="5">
        <v>-3.15186846715356</v>
      </c>
      <c r="M614" s="5">
        <v>-3.15186846715356</v>
      </c>
      <c r="N614" s="5">
        <v>-31.9809149407477</v>
      </c>
      <c r="O614" s="5">
        <v>-31.9809149407477</v>
      </c>
      <c r="P614" s="5">
        <v>-31.9809149407477</v>
      </c>
      <c r="Q614" s="5">
        <v>0.0</v>
      </c>
      <c r="R614" s="5">
        <v>0.0</v>
      </c>
      <c r="S614" s="5">
        <v>0.0</v>
      </c>
      <c r="T614" s="5">
        <v>255.0505499052</v>
      </c>
    </row>
    <row r="615">
      <c r="A615" s="5">
        <v>613.0</v>
      </c>
      <c r="B615" s="6">
        <v>44720.0</v>
      </c>
      <c r="C615" s="5">
        <v>289.630204553207</v>
      </c>
      <c r="D615" s="5">
        <v>218.958053456892</v>
      </c>
      <c r="E615" s="5">
        <v>290.340212148194</v>
      </c>
      <c r="F615" s="5">
        <v>289.630204553207</v>
      </c>
      <c r="G615" s="5">
        <v>289.630204553207</v>
      </c>
      <c r="H615" s="5">
        <v>-34.0505998374658</v>
      </c>
      <c r="I615" s="5">
        <v>-34.0505998374658</v>
      </c>
      <c r="J615" s="5">
        <v>-34.0505998374658</v>
      </c>
      <c r="K615" s="5">
        <v>-2.89597583530543</v>
      </c>
      <c r="L615" s="5">
        <v>-2.89597583530543</v>
      </c>
      <c r="M615" s="5">
        <v>-2.89597583530543</v>
      </c>
      <c r="N615" s="5">
        <v>-31.1546240021604</v>
      </c>
      <c r="O615" s="5">
        <v>-31.1546240021604</v>
      </c>
      <c r="P615" s="5">
        <v>-31.1546240021604</v>
      </c>
      <c r="Q615" s="5">
        <v>0.0</v>
      </c>
      <c r="R615" s="5">
        <v>0.0</v>
      </c>
      <c r="S615" s="5">
        <v>0.0</v>
      </c>
      <c r="T615" s="5">
        <v>255.579604715741</v>
      </c>
    </row>
    <row r="616">
      <c r="A616" s="5">
        <v>614.0</v>
      </c>
      <c r="B616" s="6">
        <v>44721.0</v>
      </c>
      <c r="C616" s="5">
        <v>289.077075793313</v>
      </c>
      <c r="D616" s="5">
        <v>216.183702205361</v>
      </c>
      <c r="E616" s="5">
        <v>290.606111260088</v>
      </c>
      <c r="F616" s="5">
        <v>289.077075793313</v>
      </c>
      <c r="G616" s="5">
        <v>289.077075793313</v>
      </c>
      <c r="H616" s="5">
        <v>-34.217595962912</v>
      </c>
      <c r="I616" s="5">
        <v>-34.217595962912</v>
      </c>
      <c r="J616" s="5">
        <v>-34.217595962912</v>
      </c>
      <c r="K616" s="5">
        <v>-3.81984217889815</v>
      </c>
      <c r="L616" s="5">
        <v>-3.81984217889815</v>
      </c>
      <c r="M616" s="5">
        <v>-3.81984217889815</v>
      </c>
      <c r="N616" s="5">
        <v>-30.3977537840138</v>
      </c>
      <c r="O616" s="5">
        <v>-30.3977537840138</v>
      </c>
      <c r="P616" s="5">
        <v>-30.3977537840138</v>
      </c>
      <c r="Q616" s="5">
        <v>0.0</v>
      </c>
      <c r="R616" s="5">
        <v>0.0</v>
      </c>
      <c r="S616" s="5">
        <v>0.0</v>
      </c>
      <c r="T616" s="5">
        <v>254.859479830401</v>
      </c>
    </row>
    <row r="617">
      <c r="A617" s="5">
        <v>615.0</v>
      </c>
      <c r="B617" s="6">
        <v>44722.0</v>
      </c>
      <c r="C617" s="5">
        <v>288.523947033419</v>
      </c>
      <c r="D617" s="5">
        <v>214.615187140829</v>
      </c>
      <c r="E617" s="5">
        <v>290.852575386296</v>
      </c>
      <c r="F617" s="5">
        <v>288.523947033419</v>
      </c>
      <c r="G617" s="5">
        <v>288.523947033419</v>
      </c>
      <c r="H617" s="5">
        <v>-34.0193516306712</v>
      </c>
      <c r="I617" s="5">
        <v>-34.0193516306712</v>
      </c>
      <c r="J617" s="5">
        <v>-34.0193516306712</v>
      </c>
      <c r="K617" s="5">
        <v>-4.30979350809737</v>
      </c>
      <c r="L617" s="5">
        <v>-4.30979350809737</v>
      </c>
      <c r="M617" s="5">
        <v>-4.30979350809737</v>
      </c>
      <c r="N617" s="5">
        <v>-29.7095581225739</v>
      </c>
      <c r="O617" s="5">
        <v>-29.7095581225739</v>
      </c>
      <c r="P617" s="5">
        <v>-29.7095581225739</v>
      </c>
      <c r="Q617" s="5">
        <v>0.0</v>
      </c>
      <c r="R617" s="5">
        <v>0.0</v>
      </c>
      <c r="S617" s="5">
        <v>0.0</v>
      </c>
      <c r="T617" s="5">
        <v>254.504595402747</v>
      </c>
    </row>
    <row r="618">
      <c r="A618" s="5">
        <v>616.0</v>
      </c>
      <c r="B618" s="6">
        <v>44725.0</v>
      </c>
      <c r="C618" s="5">
        <v>286.864560753737</v>
      </c>
      <c r="D618" s="5">
        <v>220.821637103157</v>
      </c>
      <c r="E618" s="5">
        <v>293.694952403376</v>
      </c>
      <c r="F618" s="5">
        <v>286.864560753737</v>
      </c>
      <c r="G618" s="5">
        <v>286.864560753737</v>
      </c>
      <c r="H618" s="5">
        <v>-30.3973132016137</v>
      </c>
      <c r="I618" s="5">
        <v>-30.3973132016137</v>
      </c>
      <c r="J618" s="5">
        <v>-30.3973132016137</v>
      </c>
      <c r="K618" s="5">
        <v>-2.38141692800292</v>
      </c>
      <c r="L618" s="5">
        <v>-2.38141692800292</v>
      </c>
      <c r="M618" s="5">
        <v>-2.38141692800292</v>
      </c>
      <c r="N618" s="5">
        <v>-28.0158962736108</v>
      </c>
      <c r="O618" s="5">
        <v>-28.0158962736108</v>
      </c>
      <c r="P618" s="5">
        <v>-28.0158962736108</v>
      </c>
      <c r="Q618" s="5">
        <v>0.0</v>
      </c>
      <c r="R618" s="5">
        <v>0.0</v>
      </c>
      <c r="S618" s="5">
        <v>0.0</v>
      </c>
      <c r="T618" s="5">
        <v>256.467247552123</v>
      </c>
    </row>
    <row r="619">
      <c r="A619" s="5">
        <v>617.0</v>
      </c>
      <c r="B619" s="6">
        <v>44726.0</v>
      </c>
      <c r="C619" s="5">
        <v>286.311431993842</v>
      </c>
      <c r="D619" s="5">
        <v>219.312194976496</v>
      </c>
      <c r="E619" s="5">
        <v>292.697530218055</v>
      </c>
      <c r="F619" s="5">
        <v>286.311431993842</v>
      </c>
      <c r="G619" s="5">
        <v>286.311431993842</v>
      </c>
      <c r="H619" s="5">
        <v>-30.703534655626</v>
      </c>
      <c r="I619" s="5">
        <v>-30.703534655626</v>
      </c>
      <c r="J619" s="5">
        <v>-30.703534655626</v>
      </c>
      <c r="K619" s="5">
        <v>-3.15186846716823</v>
      </c>
      <c r="L619" s="5">
        <v>-3.15186846716823</v>
      </c>
      <c r="M619" s="5">
        <v>-3.15186846716823</v>
      </c>
      <c r="N619" s="5">
        <v>-27.5516661884578</v>
      </c>
      <c r="O619" s="5">
        <v>-27.5516661884578</v>
      </c>
      <c r="P619" s="5">
        <v>-27.5516661884578</v>
      </c>
      <c r="Q619" s="5">
        <v>0.0</v>
      </c>
      <c r="R619" s="5">
        <v>0.0</v>
      </c>
      <c r="S619" s="5">
        <v>0.0</v>
      </c>
      <c r="T619" s="5">
        <v>255.607897338216</v>
      </c>
    </row>
    <row r="620">
      <c r="A620" s="5">
        <v>618.0</v>
      </c>
      <c r="B620" s="6">
        <v>44727.0</v>
      </c>
      <c r="C620" s="5">
        <v>285.758303233948</v>
      </c>
      <c r="D620" s="5">
        <v>219.312744372598</v>
      </c>
      <c r="E620" s="5">
        <v>290.523087359582</v>
      </c>
      <c r="F620" s="5">
        <v>285.758303233948</v>
      </c>
      <c r="G620" s="5">
        <v>285.758303233948</v>
      </c>
      <c r="H620" s="5">
        <v>-30.0181356994591</v>
      </c>
      <c r="I620" s="5">
        <v>-30.0181356994591</v>
      </c>
      <c r="J620" s="5">
        <v>-30.0181356994591</v>
      </c>
      <c r="K620" s="5">
        <v>-2.89597583530386</v>
      </c>
      <c r="L620" s="5">
        <v>-2.89597583530386</v>
      </c>
      <c r="M620" s="5">
        <v>-2.89597583530386</v>
      </c>
      <c r="N620" s="5">
        <v>-27.1221598641552</v>
      </c>
      <c r="O620" s="5">
        <v>-27.1221598641552</v>
      </c>
      <c r="P620" s="5">
        <v>-27.1221598641552</v>
      </c>
      <c r="Q620" s="5">
        <v>0.0</v>
      </c>
      <c r="R620" s="5">
        <v>0.0</v>
      </c>
      <c r="S620" s="5">
        <v>0.0</v>
      </c>
      <c r="T620" s="5">
        <v>255.740167534489</v>
      </c>
    </row>
    <row r="621">
      <c r="A621" s="5">
        <v>619.0</v>
      </c>
      <c r="B621" s="6">
        <v>44728.0</v>
      </c>
      <c r="C621" s="5">
        <v>285.205174474054</v>
      </c>
      <c r="D621" s="5">
        <v>217.893680222857</v>
      </c>
      <c r="E621" s="5">
        <v>291.917362976633</v>
      </c>
      <c r="F621" s="5">
        <v>285.205174474054</v>
      </c>
      <c r="G621" s="5">
        <v>285.205174474054</v>
      </c>
      <c r="H621" s="5">
        <v>-30.5364037097192</v>
      </c>
      <c r="I621" s="5">
        <v>-30.5364037097192</v>
      </c>
      <c r="J621" s="5">
        <v>-30.5364037097192</v>
      </c>
      <c r="K621" s="5">
        <v>-3.81984217890132</v>
      </c>
      <c r="L621" s="5">
        <v>-3.81984217890132</v>
      </c>
      <c r="M621" s="5">
        <v>-3.81984217890132</v>
      </c>
      <c r="N621" s="5">
        <v>-26.7165615308179</v>
      </c>
      <c r="O621" s="5">
        <v>-26.7165615308179</v>
      </c>
      <c r="P621" s="5">
        <v>-26.7165615308179</v>
      </c>
      <c r="Q621" s="5">
        <v>0.0</v>
      </c>
      <c r="R621" s="5">
        <v>0.0</v>
      </c>
      <c r="S621" s="5">
        <v>0.0</v>
      </c>
      <c r="T621" s="5">
        <v>254.668770764335</v>
      </c>
    </row>
    <row r="622">
      <c r="A622" s="5">
        <v>620.0</v>
      </c>
      <c r="B622" s="6">
        <v>44729.0</v>
      </c>
      <c r="C622" s="5">
        <v>284.65204571416</v>
      </c>
      <c r="D622" s="5">
        <v>216.598213733839</v>
      </c>
      <c r="E622" s="5">
        <v>290.084903090847</v>
      </c>
      <c r="F622" s="5">
        <v>284.65204571416</v>
      </c>
      <c r="G622" s="5">
        <v>284.65204571416</v>
      </c>
      <c r="H622" s="5">
        <v>-30.6333311574278</v>
      </c>
      <c r="I622" s="5">
        <v>-30.6333311574278</v>
      </c>
      <c r="J622" s="5">
        <v>-30.6333311574278</v>
      </c>
      <c r="K622" s="5">
        <v>-4.30979350809547</v>
      </c>
      <c r="L622" s="5">
        <v>-4.30979350809547</v>
      </c>
      <c r="M622" s="5">
        <v>-4.30979350809547</v>
      </c>
      <c r="N622" s="5">
        <v>-26.3235376493323</v>
      </c>
      <c r="O622" s="5">
        <v>-26.3235376493323</v>
      </c>
      <c r="P622" s="5">
        <v>-26.3235376493323</v>
      </c>
      <c r="Q622" s="5">
        <v>0.0</v>
      </c>
      <c r="R622" s="5">
        <v>0.0</v>
      </c>
      <c r="S622" s="5">
        <v>0.0</v>
      </c>
      <c r="T622" s="5">
        <v>254.018714556732</v>
      </c>
    </row>
    <row r="623">
      <c r="A623" s="5">
        <v>621.0</v>
      </c>
      <c r="B623" s="6">
        <v>44733.0</v>
      </c>
      <c r="C623" s="5">
        <v>282.439511855468</v>
      </c>
      <c r="D623" s="5">
        <v>219.678591163262</v>
      </c>
      <c r="E623" s="5">
        <v>292.36435646815</v>
      </c>
      <c r="F623" s="5">
        <v>282.439511855468</v>
      </c>
      <c r="G623" s="5">
        <v>282.439511855468</v>
      </c>
      <c r="H623" s="5">
        <v>-27.8052692481781</v>
      </c>
      <c r="I623" s="5">
        <v>-27.8052692481781</v>
      </c>
      <c r="J623" s="5">
        <v>-27.8052692481781</v>
      </c>
      <c r="K623" s="5">
        <v>-3.15186846715831</v>
      </c>
      <c r="L623" s="5">
        <v>-3.15186846715831</v>
      </c>
      <c r="M623" s="5">
        <v>-3.15186846715831</v>
      </c>
      <c r="N623" s="5">
        <v>-24.6534007810197</v>
      </c>
      <c r="O623" s="5">
        <v>-24.6534007810197</v>
      </c>
      <c r="P623" s="5">
        <v>-24.6534007810197</v>
      </c>
      <c r="Q623" s="5">
        <v>0.0</v>
      </c>
      <c r="R623" s="5">
        <v>0.0</v>
      </c>
      <c r="S623" s="5">
        <v>0.0</v>
      </c>
      <c r="T623" s="5">
        <v>254.63424260729</v>
      </c>
    </row>
    <row r="624">
      <c r="A624" s="5">
        <v>622.0</v>
      </c>
      <c r="B624" s="6">
        <v>44734.0</v>
      </c>
      <c r="C624" s="5">
        <v>281.886378390794</v>
      </c>
      <c r="D624" s="5">
        <v>217.979357433672</v>
      </c>
      <c r="E624" s="5">
        <v>291.127123127792</v>
      </c>
      <c r="F624" s="5">
        <v>281.886378390794</v>
      </c>
      <c r="G624" s="5">
        <v>281.886378390794</v>
      </c>
      <c r="H624" s="5">
        <v>-27.0570301594231</v>
      </c>
      <c r="I624" s="5">
        <v>-27.0570301594231</v>
      </c>
      <c r="J624" s="5">
        <v>-27.0570301594231</v>
      </c>
      <c r="K624" s="5">
        <v>-2.89597583530524</v>
      </c>
      <c r="L624" s="5">
        <v>-2.89597583530524</v>
      </c>
      <c r="M624" s="5">
        <v>-2.89597583530524</v>
      </c>
      <c r="N624" s="5">
        <v>-24.1610543241178</v>
      </c>
      <c r="O624" s="5">
        <v>-24.1610543241178</v>
      </c>
      <c r="P624" s="5">
        <v>-24.1610543241178</v>
      </c>
      <c r="Q624" s="5">
        <v>0.0</v>
      </c>
      <c r="R624" s="5">
        <v>0.0</v>
      </c>
      <c r="S624" s="5">
        <v>0.0</v>
      </c>
      <c r="T624" s="5">
        <v>254.829348231371</v>
      </c>
    </row>
    <row r="625">
      <c r="A625" s="5">
        <v>623.0</v>
      </c>
      <c r="B625" s="6">
        <v>44735.0</v>
      </c>
      <c r="C625" s="5">
        <v>281.333244926121</v>
      </c>
      <c r="D625" s="5">
        <v>215.70489031797</v>
      </c>
      <c r="E625" s="5">
        <v>292.926361783678</v>
      </c>
      <c r="F625" s="5">
        <v>281.333244926121</v>
      </c>
      <c r="G625" s="5">
        <v>281.333244926121</v>
      </c>
      <c r="H625" s="5">
        <v>-27.4424818065247</v>
      </c>
      <c r="I625" s="5">
        <v>-27.4424818065247</v>
      </c>
      <c r="J625" s="5">
        <v>-27.4424818065247</v>
      </c>
      <c r="K625" s="5">
        <v>-3.81984217890274</v>
      </c>
      <c r="L625" s="5">
        <v>-3.81984217890274</v>
      </c>
      <c r="M625" s="5">
        <v>-3.81984217890274</v>
      </c>
      <c r="N625" s="5">
        <v>-23.622639627622</v>
      </c>
      <c r="O625" s="5">
        <v>-23.622639627622</v>
      </c>
      <c r="P625" s="5">
        <v>-23.622639627622</v>
      </c>
      <c r="Q625" s="5">
        <v>0.0</v>
      </c>
      <c r="R625" s="5">
        <v>0.0</v>
      </c>
      <c r="S625" s="5">
        <v>0.0</v>
      </c>
      <c r="T625" s="5">
        <v>253.890763119597</v>
      </c>
    </row>
    <row r="626">
      <c r="A626" s="5">
        <v>624.0</v>
      </c>
      <c r="B626" s="6">
        <v>44736.0</v>
      </c>
      <c r="C626" s="5">
        <v>280.780111461448</v>
      </c>
      <c r="D626" s="5">
        <v>216.841908479214</v>
      </c>
      <c r="E626" s="5">
        <v>293.732346878985</v>
      </c>
      <c r="F626" s="5">
        <v>280.780111461448</v>
      </c>
      <c r="G626" s="5">
        <v>280.780111461448</v>
      </c>
      <c r="H626" s="5">
        <v>-27.3425517520346</v>
      </c>
      <c r="I626" s="5">
        <v>-27.3425517520346</v>
      </c>
      <c r="J626" s="5">
        <v>-27.3425517520346</v>
      </c>
      <c r="K626" s="5">
        <v>-4.30979350808787</v>
      </c>
      <c r="L626" s="5">
        <v>-4.30979350808787</v>
      </c>
      <c r="M626" s="5">
        <v>-4.30979350808787</v>
      </c>
      <c r="N626" s="5">
        <v>-23.0327582439467</v>
      </c>
      <c r="O626" s="5">
        <v>-23.0327582439467</v>
      </c>
      <c r="P626" s="5">
        <v>-23.0327582439467</v>
      </c>
      <c r="Q626" s="5">
        <v>0.0</v>
      </c>
      <c r="R626" s="5">
        <v>0.0</v>
      </c>
      <c r="S626" s="5">
        <v>0.0</v>
      </c>
      <c r="T626" s="5">
        <v>253.437559709414</v>
      </c>
    </row>
    <row r="627">
      <c r="A627" s="5">
        <v>625.0</v>
      </c>
      <c r="B627" s="6">
        <v>44739.0</v>
      </c>
      <c r="C627" s="5">
        <v>279.120711067429</v>
      </c>
      <c r="D627" s="5">
        <v>217.640478393111</v>
      </c>
      <c r="E627" s="5">
        <v>291.279672851923</v>
      </c>
      <c r="F627" s="5">
        <v>279.120711067429</v>
      </c>
      <c r="G627" s="5">
        <v>279.120711067429</v>
      </c>
      <c r="H627" s="5">
        <v>-23.3091234985729</v>
      </c>
      <c r="I627" s="5">
        <v>-23.3091234985729</v>
      </c>
      <c r="J627" s="5">
        <v>-23.3091234985729</v>
      </c>
      <c r="K627" s="5">
        <v>-2.3814169280194</v>
      </c>
      <c r="L627" s="5">
        <v>-2.3814169280194</v>
      </c>
      <c r="M627" s="5">
        <v>-2.3814169280194</v>
      </c>
      <c r="N627" s="5">
        <v>-20.9277065705535</v>
      </c>
      <c r="O627" s="5">
        <v>-20.9277065705535</v>
      </c>
      <c r="P627" s="5">
        <v>-20.9277065705535</v>
      </c>
      <c r="Q627" s="5">
        <v>0.0</v>
      </c>
      <c r="R627" s="5">
        <v>0.0</v>
      </c>
      <c r="S627" s="5">
        <v>0.0</v>
      </c>
      <c r="T627" s="5">
        <v>255.811587568856</v>
      </c>
    </row>
    <row r="628">
      <c r="A628" s="5">
        <v>626.0</v>
      </c>
      <c r="B628" s="6">
        <v>44740.0</v>
      </c>
      <c r="C628" s="5">
        <v>278.567577602756</v>
      </c>
      <c r="D628" s="5">
        <v>215.644915588024</v>
      </c>
      <c r="E628" s="5">
        <v>293.224944426033</v>
      </c>
      <c r="F628" s="5">
        <v>278.567577602756</v>
      </c>
      <c r="G628" s="5">
        <v>278.567577602756</v>
      </c>
      <c r="H628" s="5">
        <v>-23.2666422972862</v>
      </c>
      <c r="I628" s="5">
        <v>-23.2666422972862</v>
      </c>
      <c r="J628" s="5">
        <v>-23.2666422972862</v>
      </c>
      <c r="K628" s="5">
        <v>-3.15186846716101</v>
      </c>
      <c r="L628" s="5">
        <v>-3.15186846716101</v>
      </c>
      <c r="M628" s="5">
        <v>-3.15186846716101</v>
      </c>
      <c r="N628" s="5">
        <v>-20.1147738301252</v>
      </c>
      <c r="O628" s="5">
        <v>-20.1147738301252</v>
      </c>
      <c r="P628" s="5">
        <v>-20.1147738301252</v>
      </c>
      <c r="Q628" s="5">
        <v>0.0</v>
      </c>
      <c r="R628" s="5">
        <v>0.0</v>
      </c>
      <c r="S628" s="5">
        <v>0.0</v>
      </c>
      <c r="T628" s="5">
        <v>255.30093530547</v>
      </c>
    </row>
    <row r="629">
      <c r="A629" s="5">
        <v>627.0</v>
      </c>
      <c r="B629" s="6">
        <v>44741.0</v>
      </c>
      <c r="C629" s="5">
        <v>278.014444138083</v>
      </c>
      <c r="D629" s="5">
        <v>217.539789360044</v>
      </c>
      <c r="E629" s="5">
        <v>291.298254738675</v>
      </c>
      <c r="F629" s="5">
        <v>278.014444138083</v>
      </c>
      <c r="G629" s="5">
        <v>278.014444138083</v>
      </c>
      <c r="H629" s="5">
        <v>-22.1470546685609</v>
      </c>
      <c r="I629" s="5">
        <v>-22.1470546685609</v>
      </c>
      <c r="J629" s="5">
        <v>-22.1470546685609</v>
      </c>
      <c r="K629" s="5">
        <v>-2.89597583530367</v>
      </c>
      <c r="L629" s="5">
        <v>-2.89597583530367</v>
      </c>
      <c r="M629" s="5">
        <v>-2.89597583530367</v>
      </c>
      <c r="N629" s="5">
        <v>-19.2510788332573</v>
      </c>
      <c r="O629" s="5">
        <v>-19.2510788332573</v>
      </c>
      <c r="P629" s="5">
        <v>-19.2510788332573</v>
      </c>
      <c r="Q629" s="5">
        <v>0.0</v>
      </c>
      <c r="R629" s="5">
        <v>0.0</v>
      </c>
      <c r="S629" s="5">
        <v>0.0</v>
      </c>
      <c r="T629" s="5">
        <v>255.867389469522</v>
      </c>
    </row>
    <row r="630">
      <c r="A630" s="5">
        <v>628.0</v>
      </c>
      <c r="B630" s="6">
        <v>44742.0</v>
      </c>
      <c r="C630" s="5">
        <v>277.461310673409</v>
      </c>
      <c r="D630" s="5">
        <v>218.144373440345</v>
      </c>
      <c r="E630" s="5">
        <v>295.006861221774</v>
      </c>
      <c r="F630" s="5">
        <v>277.461310673409</v>
      </c>
      <c r="G630" s="5">
        <v>277.461310673409</v>
      </c>
      <c r="H630" s="5">
        <v>-22.1619005571838</v>
      </c>
      <c r="I630" s="5">
        <v>-22.1619005571838</v>
      </c>
      <c r="J630" s="5">
        <v>-22.1619005571838</v>
      </c>
      <c r="K630" s="5">
        <v>-3.81984217889065</v>
      </c>
      <c r="L630" s="5">
        <v>-3.81984217889065</v>
      </c>
      <c r="M630" s="5">
        <v>-3.81984217889065</v>
      </c>
      <c r="N630" s="5">
        <v>-18.3420583782932</v>
      </c>
      <c r="O630" s="5">
        <v>-18.3420583782932</v>
      </c>
      <c r="P630" s="5">
        <v>-18.3420583782932</v>
      </c>
      <c r="Q630" s="5">
        <v>0.0</v>
      </c>
      <c r="R630" s="5">
        <v>0.0</v>
      </c>
      <c r="S630" s="5">
        <v>0.0</v>
      </c>
      <c r="T630" s="5">
        <v>255.299410116226</v>
      </c>
    </row>
    <row r="631">
      <c r="A631" s="5">
        <v>629.0</v>
      </c>
      <c r="B631" s="6">
        <v>44743.0</v>
      </c>
      <c r="C631" s="5">
        <v>276.908177208736</v>
      </c>
      <c r="D631" s="5">
        <v>218.096358813182</v>
      </c>
      <c r="E631" s="5">
        <v>294.195390354011</v>
      </c>
      <c r="F631" s="5">
        <v>276.908177208736</v>
      </c>
      <c r="G631" s="5">
        <v>276.908177208736</v>
      </c>
      <c r="H631" s="5">
        <v>-21.704374679478</v>
      </c>
      <c r="I631" s="5">
        <v>-21.704374679478</v>
      </c>
      <c r="J631" s="5">
        <v>-21.704374679478</v>
      </c>
      <c r="K631" s="5">
        <v>-4.30979350808028</v>
      </c>
      <c r="L631" s="5">
        <v>-4.30979350808028</v>
      </c>
      <c r="M631" s="5">
        <v>-4.30979350808028</v>
      </c>
      <c r="N631" s="5">
        <v>-17.3945811713977</v>
      </c>
      <c r="O631" s="5">
        <v>-17.3945811713977</v>
      </c>
      <c r="P631" s="5">
        <v>-17.3945811713977</v>
      </c>
      <c r="Q631" s="5">
        <v>0.0</v>
      </c>
      <c r="R631" s="5">
        <v>0.0</v>
      </c>
      <c r="S631" s="5">
        <v>0.0</v>
      </c>
      <c r="T631" s="5">
        <v>255.203802529258</v>
      </c>
    </row>
    <row r="632">
      <c r="A632" s="5">
        <v>630.0</v>
      </c>
      <c r="B632" s="6">
        <v>44747.0</v>
      </c>
      <c r="C632" s="5">
        <v>274.695643350044</v>
      </c>
      <c r="D632" s="5">
        <v>220.329796670121</v>
      </c>
      <c r="E632" s="5">
        <v>294.137720075497</v>
      </c>
      <c r="F632" s="5">
        <v>274.695643350044</v>
      </c>
      <c r="G632" s="5">
        <v>274.695643350044</v>
      </c>
      <c r="H632" s="5">
        <v>-16.545609408015</v>
      </c>
      <c r="I632" s="5">
        <v>-16.545609408015</v>
      </c>
      <c r="J632" s="5">
        <v>-16.545609408015</v>
      </c>
      <c r="K632" s="5">
        <v>-3.1518684671574</v>
      </c>
      <c r="L632" s="5">
        <v>-3.1518684671574</v>
      </c>
      <c r="M632" s="5">
        <v>-3.1518684671574</v>
      </c>
      <c r="N632" s="5">
        <v>-13.3937409408576</v>
      </c>
      <c r="O632" s="5">
        <v>-13.3937409408576</v>
      </c>
      <c r="P632" s="5">
        <v>-13.3937409408576</v>
      </c>
      <c r="Q632" s="5">
        <v>0.0</v>
      </c>
      <c r="R632" s="5">
        <v>0.0</v>
      </c>
      <c r="S632" s="5">
        <v>0.0</v>
      </c>
      <c r="T632" s="5">
        <v>258.150033942029</v>
      </c>
    </row>
    <row r="633">
      <c r="A633" s="5">
        <v>631.0</v>
      </c>
      <c r="B633" s="6">
        <v>44748.0</v>
      </c>
      <c r="C633" s="5">
        <v>274.142509885371</v>
      </c>
      <c r="D633" s="5">
        <v>219.367774834711</v>
      </c>
      <c r="E633" s="5">
        <v>297.567867940595</v>
      </c>
      <c r="F633" s="5">
        <v>274.142509885371</v>
      </c>
      <c r="G633" s="5">
        <v>274.142509885371</v>
      </c>
      <c r="H633" s="5">
        <v>-15.2852807015998</v>
      </c>
      <c r="I633" s="5">
        <v>-15.2852807015998</v>
      </c>
      <c r="J633" s="5">
        <v>-15.2852807015998</v>
      </c>
      <c r="K633" s="5">
        <v>-2.8959758353021</v>
      </c>
      <c r="L633" s="5">
        <v>-2.8959758353021</v>
      </c>
      <c r="M633" s="5">
        <v>-2.8959758353021</v>
      </c>
      <c r="N633" s="5">
        <v>-12.3893048662977</v>
      </c>
      <c r="O633" s="5">
        <v>-12.3893048662977</v>
      </c>
      <c r="P633" s="5">
        <v>-12.3893048662977</v>
      </c>
      <c r="Q633" s="5">
        <v>0.0</v>
      </c>
      <c r="R633" s="5">
        <v>0.0</v>
      </c>
      <c r="S633" s="5">
        <v>0.0</v>
      </c>
      <c r="T633" s="5">
        <v>258.857229183771</v>
      </c>
    </row>
    <row r="634">
      <c r="A634" s="5">
        <v>632.0</v>
      </c>
      <c r="B634" s="6">
        <v>44749.0</v>
      </c>
      <c r="C634" s="5">
        <v>273.589376420698</v>
      </c>
      <c r="D634" s="5">
        <v>219.989821086427</v>
      </c>
      <c r="E634" s="5">
        <v>294.723031820797</v>
      </c>
      <c r="F634" s="5">
        <v>273.589376420698</v>
      </c>
      <c r="G634" s="5">
        <v>273.589376420698</v>
      </c>
      <c r="H634" s="5">
        <v>-15.2227864386463</v>
      </c>
      <c r="I634" s="5">
        <v>-15.2227864386463</v>
      </c>
      <c r="J634" s="5">
        <v>-15.2227864386463</v>
      </c>
      <c r="K634" s="5">
        <v>-3.81984217889206</v>
      </c>
      <c r="L634" s="5">
        <v>-3.81984217889206</v>
      </c>
      <c r="M634" s="5">
        <v>-3.81984217889206</v>
      </c>
      <c r="N634" s="5">
        <v>-11.4029442597543</v>
      </c>
      <c r="O634" s="5">
        <v>-11.4029442597543</v>
      </c>
      <c r="P634" s="5">
        <v>-11.4029442597543</v>
      </c>
      <c r="Q634" s="5">
        <v>0.0</v>
      </c>
      <c r="R634" s="5">
        <v>0.0</v>
      </c>
      <c r="S634" s="5">
        <v>0.0</v>
      </c>
      <c r="T634" s="5">
        <v>258.366589982051</v>
      </c>
    </row>
    <row r="635">
      <c r="A635" s="5">
        <v>633.0</v>
      </c>
      <c r="B635" s="6">
        <v>44750.0</v>
      </c>
      <c r="C635" s="5">
        <v>273.036242956025</v>
      </c>
      <c r="D635" s="5">
        <v>222.835794879234</v>
      </c>
      <c r="E635" s="5">
        <v>294.278934296947</v>
      </c>
      <c r="F635" s="5">
        <v>273.036242956025</v>
      </c>
      <c r="G635" s="5">
        <v>273.036242956025</v>
      </c>
      <c r="H635" s="5">
        <v>-14.7536921941945</v>
      </c>
      <c r="I635" s="5">
        <v>-14.7536921941945</v>
      </c>
      <c r="J635" s="5">
        <v>-14.7536921941945</v>
      </c>
      <c r="K635" s="5">
        <v>-4.30979350807268</v>
      </c>
      <c r="L635" s="5">
        <v>-4.30979350807268</v>
      </c>
      <c r="M635" s="5">
        <v>-4.30979350807268</v>
      </c>
      <c r="N635" s="5">
        <v>-10.4438986861218</v>
      </c>
      <c r="O635" s="5">
        <v>-10.4438986861218</v>
      </c>
      <c r="P635" s="5">
        <v>-10.4438986861218</v>
      </c>
      <c r="Q635" s="5">
        <v>0.0</v>
      </c>
      <c r="R635" s="5">
        <v>0.0</v>
      </c>
      <c r="S635" s="5">
        <v>0.0</v>
      </c>
      <c r="T635" s="5">
        <v>258.28255076183</v>
      </c>
    </row>
    <row r="636">
      <c r="A636" s="5">
        <v>634.0</v>
      </c>
      <c r="B636" s="6">
        <v>44753.0</v>
      </c>
      <c r="C636" s="5">
        <v>271.376842562005</v>
      </c>
      <c r="D636" s="5">
        <v>223.730939173344</v>
      </c>
      <c r="E636" s="5">
        <v>300.792013907181</v>
      </c>
      <c r="F636" s="5">
        <v>271.376842562005</v>
      </c>
      <c r="G636" s="5">
        <v>271.376842562005</v>
      </c>
      <c r="H636" s="5">
        <v>-10.1911359729428</v>
      </c>
      <c r="I636" s="5">
        <v>-10.1911359729428</v>
      </c>
      <c r="J636" s="5">
        <v>-10.1911359729428</v>
      </c>
      <c r="K636" s="5">
        <v>-2.38141692799275</v>
      </c>
      <c r="L636" s="5">
        <v>-2.38141692799275</v>
      </c>
      <c r="M636" s="5">
        <v>-2.38141692799275</v>
      </c>
      <c r="N636" s="5">
        <v>-7.80971904495004</v>
      </c>
      <c r="O636" s="5">
        <v>-7.80971904495004</v>
      </c>
      <c r="P636" s="5">
        <v>-7.80971904495004</v>
      </c>
      <c r="Q636" s="5">
        <v>0.0</v>
      </c>
      <c r="R636" s="5">
        <v>0.0</v>
      </c>
      <c r="S636" s="5">
        <v>0.0</v>
      </c>
      <c r="T636" s="5">
        <v>261.185706589062</v>
      </c>
    </row>
    <row r="637">
      <c r="A637" s="5">
        <v>635.0</v>
      </c>
      <c r="B637" s="6">
        <v>44754.0</v>
      </c>
      <c r="C637" s="5">
        <v>270.823709097332</v>
      </c>
      <c r="D637" s="5">
        <v>221.939854811894</v>
      </c>
      <c r="E637" s="5">
        <v>298.462148371564</v>
      </c>
      <c r="F637" s="5">
        <v>270.823709097332</v>
      </c>
      <c r="G637" s="5">
        <v>270.823709097332</v>
      </c>
      <c r="H637" s="5">
        <v>-10.1850139196038</v>
      </c>
      <c r="I637" s="5">
        <v>-10.1850139196038</v>
      </c>
      <c r="J637" s="5">
        <v>-10.1850139196038</v>
      </c>
      <c r="K637" s="5">
        <v>-3.15186846715379</v>
      </c>
      <c r="L637" s="5">
        <v>-3.15186846715379</v>
      </c>
      <c r="M637" s="5">
        <v>-3.15186846715379</v>
      </c>
      <c r="N637" s="5">
        <v>-7.03314545245003</v>
      </c>
      <c r="O637" s="5">
        <v>-7.03314545245003</v>
      </c>
      <c r="P637" s="5">
        <v>-7.03314545245003</v>
      </c>
      <c r="Q637" s="5">
        <v>0.0</v>
      </c>
      <c r="R637" s="5">
        <v>0.0</v>
      </c>
      <c r="S637" s="5">
        <v>0.0</v>
      </c>
      <c r="T637" s="5">
        <v>260.638695177728</v>
      </c>
    </row>
    <row r="638">
      <c r="A638" s="5">
        <v>636.0</v>
      </c>
      <c r="B638" s="6">
        <v>44755.0</v>
      </c>
      <c r="C638" s="5">
        <v>270.270575632659</v>
      </c>
      <c r="D638" s="5">
        <v>224.090887334369</v>
      </c>
      <c r="E638" s="5">
        <v>296.258441993263</v>
      </c>
      <c r="F638" s="5">
        <v>270.270575632659</v>
      </c>
      <c r="G638" s="5">
        <v>270.270575632659</v>
      </c>
      <c r="H638" s="5">
        <v>-9.21010504725673</v>
      </c>
      <c r="I638" s="5">
        <v>-9.21010504725673</v>
      </c>
      <c r="J638" s="5">
        <v>-9.21010504725673</v>
      </c>
      <c r="K638" s="5">
        <v>-2.89597583530559</v>
      </c>
      <c r="L638" s="5">
        <v>-2.89597583530559</v>
      </c>
      <c r="M638" s="5">
        <v>-2.89597583530559</v>
      </c>
      <c r="N638" s="5">
        <v>-6.31412921195113</v>
      </c>
      <c r="O638" s="5">
        <v>-6.31412921195113</v>
      </c>
      <c r="P638" s="5">
        <v>-6.31412921195113</v>
      </c>
      <c r="Q638" s="5">
        <v>0.0</v>
      </c>
      <c r="R638" s="5">
        <v>0.0</v>
      </c>
      <c r="S638" s="5">
        <v>0.0</v>
      </c>
      <c r="T638" s="5">
        <v>261.060470585402</v>
      </c>
    </row>
    <row r="639">
      <c r="A639" s="5">
        <v>637.0</v>
      </c>
      <c r="B639" s="6">
        <v>44756.0</v>
      </c>
      <c r="C639" s="5">
        <v>269.717442167986</v>
      </c>
      <c r="D639" s="5">
        <v>220.934713159067</v>
      </c>
      <c r="E639" s="5">
        <v>299.058893586779</v>
      </c>
      <c r="F639" s="5">
        <v>269.717442167986</v>
      </c>
      <c r="G639" s="5">
        <v>269.717442167986</v>
      </c>
      <c r="H639" s="5">
        <v>-9.47436606559361</v>
      </c>
      <c r="I639" s="5">
        <v>-9.47436606559361</v>
      </c>
      <c r="J639" s="5">
        <v>-9.47436606559361</v>
      </c>
      <c r="K639" s="5">
        <v>-3.81984217889699</v>
      </c>
      <c r="L639" s="5">
        <v>-3.81984217889699</v>
      </c>
      <c r="M639" s="5">
        <v>-3.81984217889699</v>
      </c>
      <c r="N639" s="5">
        <v>-5.65452388669662</v>
      </c>
      <c r="O639" s="5">
        <v>-5.65452388669662</v>
      </c>
      <c r="P639" s="5">
        <v>-5.65452388669662</v>
      </c>
      <c r="Q639" s="5">
        <v>0.0</v>
      </c>
      <c r="R639" s="5">
        <v>0.0</v>
      </c>
      <c r="S639" s="5">
        <v>0.0</v>
      </c>
      <c r="T639" s="5">
        <v>260.243076102392</v>
      </c>
    </row>
    <row r="640">
      <c r="A640" s="5">
        <v>638.0</v>
      </c>
      <c r="B640" s="6">
        <v>44757.0</v>
      </c>
      <c r="C640" s="5">
        <v>269.164308703313</v>
      </c>
      <c r="D640" s="5">
        <v>224.266341755227</v>
      </c>
      <c r="E640" s="5">
        <v>298.513137897479</v>
      </c>
      <c r="F640" s="5">
        <v>269.164308703313</v>
      </c>
      <c r="G640" s="5">
        <v>269.164308703313</v>
      </c>
      <c r="H640" s="5">
        <v>-9.36446307122043</v>
      </c>
      <c r="I640" s="5">
        <v>-9.36446307122043</v>
      </c>
      <c r="J640" s="5">
        <v>-9.36446307122043</v>
      </c>
      <c r="K640" s="5">
        <v>-4.30979350807078</v>
      </c>
      <c r="L640" s="5">
        <v>-4.30979350807078</v>
      </c>
      <c r="M640" s="5">
        <v>-4.30979350807078</v>
      </c>
      <c r="N640" s="5">
        <v>-5.05466956314965</v>
      </c>
      <c r="O640" s="5">
        <v>-5.05466956314965</v>
      </c>
      <c r="P640" s="5">
        <v>-5.05466956314965</v>
      </c>
      <c r="Q640" s="5">
        <v>0.0</v>
      </c>
      <c r="R640" s="5">
        <v>0.0</v>
      </c>
      <c r="S640" s="5">
        <v>0.0</v>
      </c>
      <c r="T640" s="5">
        <v>259.799845632092</v>
      </c>
    </row>
    <row r="641">
      <c r="A641" s="5">
        <v>639.0</v>
      </c>
      <c r="B641" s="6">
        <v>44760.0</v>
      </c>
      <c r="C641" s="5">
        <v>267.504908309293</v>
      </c>
      <c r="D641" s="5">
        <v>222.959970146744</v>
      </c>
      <c r="E641" s="5">
        <v>300.27527690183</v>
      </c>
      <c r="F641" s="5">
        <v>267.504908309293</v>
      </c>
      <c r="G641" s="5">
        <v>267.504908309293</v>
      </c>
      <c r="H641" s="5">
        <v>-5.97706248609398</v>
      </c>
      <c r="I641" s="5">
        <v>-5.97706248609398</v>
      </c>
      <c r="J641" s="5">
        <v>-5.97706248609398</v>
      </c>
      <c r="K641" s="5">
        <v>-2.38141692799214</v>
      </c>
      <c r="L641" s="5">
        <v>-2.38141692799214</v>
      </c>
      <c r="M641" s="5">
        <v>-2.38141692799214</v>
      </c>
      <c r="N641" s="5">
        <v>-3.59564555810183</v>
      </c>
      <c r="O641" s="5">
        <v>-3.59564555810183</v>
      </c>
      <c r="P641" s="5">
        <v>-3.59564555810183</v>
      </c>
      <c r="Q641" s="5">
        <v>0.0</v>
      </c>
      <c r="R641" s="5">
        <v>0.0</v>
      </c>
      <c r="S641" s="5">
        <v>0.0</v>
      </c>
      <c r="T641" s="5">
        <v>261.527845823199</v>
      </c>
    </row>
    <row r="642">
      <c r="A642" s="5">
        <v>640.0</v>
      </c>
      <c r="B642" s="6">
        <v>44761.0</v>
      </c>
      <c r="C642" s="5">
        <v>266.95177484462</v>
      </c>
      <c r="D642" s="5">
        <v>221.332144808375</v>
      </c>
      <c r="E642" s="5">
        <v>297.695834431511</v>
      </c>
      <c r="F642" s="5">
        <v>266.95177484462</v>
      </c>
      <c r="G642" s="5">
        <v>266.95177484462</v>
      </c>
      <c r="H642" s="5">
        <v>-6.36242394597848</v>
      </c>
      <c r="I642" s="5">
        <v>-6.36242394597848</v>
      </c>
      <c r="J642" s="5">
        <v>-6.36242394597848</v>
      </c>
      <c r="K642" s="5">
        <v>-3.15186846716215</v>
      </c>
      <c r="L642" s="5">
        <v>-3.15186846716215</v>
      </c>
      <c r="M642" s="5">
        <v>-3.15186846716215</v>
      </c>
      <c r="N642" s="5">
        <v>-3.21055547881632</v>
      </c>
      <c r="O642" s="5">
        <v>-3.21055547881632</v>
      </c>
      <c r="P642" s="5">
        <v>-3.21055547881632</v>
      </c>
      <c r="Q642" s="5">
        <v>0.0</v>
      </c>
      <c r="R642" s="5">
        <v>0.0</v>
      </c>
      <c r="S642" s="5">
        <v>0.0</v>
      </c>
      <c r="T642" s="5">
        <v>260.589350898642</v>
      </c>
    </row>
    <row r="643">
      <c r="A643" s="5">
        <v>641.0</v>
      </c>
      <c r="B643" s="6">
        <v>44762.0</v>
      </c>
      <c r="C643" s="5">
        <v>266.398641379947</v>
      </c>
      <c r="D643" s="5">
        <v>221.714772282553</v>
      </c>
      <c r="E643" s="5">
        <v>296.842308244496</v>
      </c>
      <c r="F643" s="5">
        <v>266.398641379947</v>
      </c>
      <c r="G643" s="5">
        <v>266.398641379947</v>
      </c>
      <c r="H643" s="5">
        <v>-5.76339639515367</v>
      </c>
      <c r="I643" s="5">
        <v>-5.76339639515367</v>
      </c>
      <c r="J643" s="5">
        <v>-5.76339639515367</v>
      </c>
      <c r="K643" s="5">
        <v>-2.89597583530402</v>
      </c>
      <c r="L643" s="5">
        <v>-2.89597583530402</v>
      </c>
      <c r="M643" s="5">
        <v>-2.89597583530402</v>
      </c>
      <c r="N643" s="5">
        <v>-2.86742055984965</v>
      </c>
      <c r="O643" s="5">
        <v>-2.86742055984965</v>
      </c>
      <c r="P643" s="5">
        <v>-2.86742055984965</v>
      </c>
      <c r="Q643" s="5">
        <v>0.0</v>
      </c>
      <c r="R643" s="5">
        <v>0.0</v>
      </c>
      <c r="S643" s="5">
        <v>0.0</v>
      </c>
      <c r="T643" s="5">
        <v>260.635244984793</v>
      </c>
    </row>
    <row r="644">
      <c r="A644" s="5">
        <v>642.0</v>
      </c>
      <c r="B644" s="6">
        <v>44763.0</v>
      </c>
      <c r="C644" s="5">
        <v>265.845507915274</v>
      </c>
      <c r="D644" s="5">
        <v>222.721079087446</v>
      </c>
      <c r="E644" s="5">
        <v>296.767889445063</v>
      </c>
      <c r="F644" s="5">
        <v>265.845507915274</v>
      </c>
      <c r="G644" s="5">
        <v>265.845507915274</v>
      </c>
      <c r="H644" s="5">
        <v>-6.37979448429271</v>
      </c>
      <c r="I644" s="5">
        <v>-6.37979448429271</v>
      </c>
      <c r="J644" s="5">
        <v>-6.37979448429271</v>
      </c>
      <c r="K644" s="5">
        <v>-3.8198421788984</v>
      </c>
      <c r="L644" s="5">
        <v>-3.8198421788984</v>
      </c>
      <c r="M644" s="5">
        <v>-3.8198421788984</v>
      </c>
      <c r="N644" s="5">
        <v>-2.5599523053943</v>
      </c>
      <c r="O644" s="5">
        <v>-2.5599523053943</v>
      </c>
      <c r="P644" s="5">
        <v>-2.5599523053943</v>
      </c>
      <c r="Q644" s="5">
        <v>0.0</v>
      </c>
      <c r="R644" s="5">
        <v>0.0</v>
      </c>
      <c r="S644" s="5">
        <v>0.0</v>
      </c>
      <c r="T644" s="5">
        <v>259.465713430981</v>
      </c>
    </row>
    <row r="645">
      <c r="A645" s="5">
        <v>643.0</v>
      </c>
      <c r="B645" s="6">
        <v>44764.0</v>
      </c>
      <c r="C645" s="5">
        <v>265.292374450601</v>
      </c>
      <c r="D645" s="5">
        <v>221.004177062501</v>
      </c>
      <c r="E645" s="5">
        <v>292.103548556513</v>
      </c>
      <c r="F645" s="5">
        <v>265.292374450601</v>
      </c>
      <c r="G645" s="5">
        <v>265.292374450601</v>
      </c>
      <c r="H645" s="5">
        <v>-6.59125797182592</v>
      </c>
      <c r="I645" s="5">
        <v>-6.59125797182592</v>
      </c>
      <c r="J645" s="5">
        <v>-6.59125797182592</v>
      </c>
      <c r="K645" s="5">
        <v>-4.30979350809788</v>
      </c>
      <c r="L645" s="5">
        <v>-4.30979350809788</v>
      </c>
      <c r="M645" s="5">
        <v>-4.30979350809788</v>
      </c>
      <c r="N645" s="5">
        <v>-2.28146446372803</v>
      </c>
      <c r="O645" s="5">
        <v>-2.28146446372803</v>
      </c>
      <c r="P645" s="5">
        <v>-2.28146446372803</v>
      </c>
      <c r="Q645" s="5">
        <v>0.0</v>
      </c>
      <c r="R645" s="5">
        <v>0.0</v>
      </c>
      <c r="S645" s="5">
        <v>0.0</v>
      </c>
      <c r="T645" s="5">
        <v>258.701116478775</v>
      </c>
    </row>
    <row r="646">
      <c r="A646" s="5">
        <v>644.0</v>
      </c>
      <c r="B646" s="6">
        <v>44767.0</v>
      </c>
      <c r="C646" s="5">
        <v>263.632974056581</v>
      </c>
      <c r="D646" s="5">
        <v>223.493244388893</v>
      </c>
      <c r="E646" s="5">
        <v>295.919740719524</v>
      </c>
      <c r="F646" s="5">
        <v>263.632974056581</v>
      </c>
      <c r="G646" s="5">
        <v>263.632974056581</v>
      </c>
      <c r="H646" s="5">
        <v>-3.93355866676185</v>
      </c>
      <c r="I646" s="5">
        <v>-3.93355866676185</v>
      </c>
      <c r="J646" s="5">
        <v>-3.93355866676185</v>
      </c>
      <c r="K646" s="5">
        <v>-2.38141692800922</v>
      </c>
      <c r="L646" s="5">
        <v>-2.38141692800922</v>
      </c>
      <c r="M646" s="5">
        <v>-2.38141692800922</v>
      </c>
      <c r="N646" s="5">
        <v>-1.55214173875262</v>
      </c>
      <c r="O646" s="5">
        <v>-1.55214173875262</v>
      </c>
      <c r="P646" s="5">
        <v>-1.55214173875262</v>
      </c>
      <c r="Q646" s="5">
        <v>0.0</v>
      </c>
      <c r="R646" s="5">
        <v>0.0</v>
      </c>
      <c r="S646" s="5">
        <v>0.0</v>
      </c>
      <c r="T646" s="5">
        <v>259.699415389819</v>
      </c>
    </row>
    <row r="647">
      <c r="A647" s="5">
        <v>645.0</v>
      </c>
      <c r="B647" s="6">
        <v>44768.0</v>
      </c>
      <c r="C647" s="5">
        <v>263.079840591908</v>
      </c>
      <c r="D647" s="5">
        <v>220.242463158903</v>
      </c>
      <c r="E647" s="5">
        <v>296.780458994103</v>
      </c>
      <c r="F647" s="5">
        <v>263.079840591908</v>
      </c>
      <c r="G647" s="5">
        <v>263.079840591908</v>
      </c>
      <c r="H647" s="5">
        <v>-4.47503197307243</v>
      </c>
      <c r="I647" s="5">
        <v>-4.47503197307243</v>
      </c>
      <c r="J647" s="5">
        <v>-4.47503197307243</v>
      </c>
      <c r="K647" s="5">
        <v>-3.15186846715854</v>
      </c>
      <c r="L647" s="5">
        <v>-3.15186846715854</v>
      </c>
      <c r="M647" s="5">
        <v>-3.15186846715854</v>
      </c>
      <c r="N647" s="5">
        <v>-1.32316350591388</v>
      </c>
      <c r="O647" s="5">
        <v>-1.32316350591388</v>
      </c>
      <c r="P647" s="5">
        <v>-1.32316350591388</v>
      </c>
      <c r="Q647" s="5">
        <v>0.0</v>
      </c>
      <c r="R647" s="5">
        <v>0.0</v>
      </c>
      <c r="S647" s="5">
        <v>0.0</v>
      </c>
      <c r="T647" s="5">
        <v>258.604808618836</v>
      </c>
    </row>
    <row r="648">
      <c r="A648" s="5">
        <v>646.0</v>
      </c>
      <c r="B648" s="6">
        <v>44769.0</v>
      </c>
      <c r="C648" s="5">
        <v>262.526707127235</v>
      </c>
      <c r="D648" s="5">
        <v>219.803859665431</v>
      </c>
      <c r="E648" s="5">
        <v>296.242113809385</v>
      </c>
      <c r="F648" s="5">
        <v>262.526707127235</v>
      </c>
      <c r="G648" s="5">
        <v>262.526707127235</v>
      </c>
      <c r="H648" s="5">
        <v>-3.98799219646109</v>
      </c>
      <c r="I648" s="5">
        <v>-3.98799219646109</v>
      </c>
      <c r="J648" s="5">
        <v>-3.98799219646109</v>
      </c>
      <c r="K648" s="5">
        <v>-2.89597583530287</v>
      </c>
      <c r="L648" s="5">
        <v>-2.89597583530287</v>
      </c>
      <c r="M648" s="5">
        <v>-2.89597583530287</v>
      </c>
      <c r="N648" s="5">
        <v>-1.09201636115822</v>
      </c>
      <c r="O648" s="5">
        <v>-1.09201636115822</v>
      </c>
      <c r="P648" s="5">
        <v>-1.09201636115822</v>
      </c>
      <c r="Q648" s="5">
        <v>0.0</v>
      </c>
      <c r="R648" s="5">
        <v>0.0</v>
      </c>
      <c r="S648" s="5">
        <v>0.0</v>
      </c>
      <c r="T648" s="5">
        <v>258.538714930774</v>
      </c>
    </row>
    <row r="649">
      <c r="A649" s="5">
        <v>647.0</v>
      </c>
      <c r="B649" s="6">
        <v>44770.0</v>
      </c>
      <c r="C649" s="5">
        <v>261.973573662562</v>
      </c>
      <c r="D649" s="5">
        <v>220.809306427405</v>
      </c>
      <c r="E649" s="5">
        <v>293.780937581408</v>
      </c>
      <c r="F649" s="5">
        <v>261.973573662562</v>
      </c>
      <c r="G649" s="5">
        <v>261.973573662562</v>
      </c>
      <c r="H649" s="5">
        <v>-4.67419769887954</v>
      </c>
      <c r="I649" s="5">
        <v>-4.67419769887954</v>
      </c>
      <c r="J649" s="5">
        <v>-4.67419769887954</v>
      </c>
      <c r="K649" s="5">
        <v>-3.81984217889982</v>
      </c>
      <c r="L649" s="5">
        <v>-3.81984217889982</v>
      </c>
      <c r="M649" s="5">
        <v>-3.81984217889982</v>
      </c>
      <c r="N649" s="5">
        <v>-0.854355519979721</v>
      </c>
      <c r="O649" s="5">
        <v>-0.854355519979721</v>
      </c>
      <c r="P649" s="5">
        <v>-0.854355519979721</v>
      </c>
      <c r="Q649" s="5">
        <v>0.0</v>
      </c>
      <c r="R649" s="5">
        <v>0.0</v>
      </c>
      <c r="S649" s="5">
        <v>0.0</v>
      </c>
      <c r="T649" s="5">
        <v>257.299375963682</v>
      </c>
    </row>
    <row r="650">
      <c r="A650" s="5">
        <v>648.0</v>
      </c>
      <c r="B650" s="6">
        <v>44771.0</v>
      </c>
      <c r="C650" s="5">
        <v>261.420440197889</v>
      </c>
      <c r="D650" s="5">
        <v>217.20044493082</v>
      </c>
      <c r="E650" s="5">
        <v>291.198841248649</v>
      </c>
      <c r="F650" s="5">
        <v>261.420440197889</v>
      </c>
      <c r="G650" s="5">
        <v>261.420440197889</v>
      </c>
      <c r="H650" s="5">
        <v>-4.91660216306951</v>
      </c>
      <c r="I650" s="5">
        <v>-4.91660216306951</v>
      </c>
      <c r="J650" s="5">
        <v>-4.91660216306951</v>
      </c>
      <c r="K650" s="5">
        <v>-4.30979350809597</v>
      </c>
      <c r="L650" s="5">
        <v>-4.30979350809597</v>
      </c>
      <c r="M650" s="5">
        <v>-4.30979350809597</v>
      </c>
      <c r="N650" s="5">
        <v>-0.606808654973541</v>
      </c>
      <c r="O650" s="5">
        <v>-0.606808654973541</v>
      </c>
      <c r="P650" s="5">
        <v>-0.606808654973541</v>
      </c>
      <c r="Q650" s="5">
        <v>0.0</v>
      </c>
      <c r="R650" s="5">
        <v>0.0</v>
      </c>
      <c r="S650" s="5">
        <v>0.0</v>
      </c>
      <c r="T650" s="5">
        <v>256.503838034819</v>
      </c>
    </row>
    <row r="651">
      <c r="A651" s="5">
        <v>649.0</v>
      </c>
      <c r="B651" s="6">
        <v>44774.0</v>
      </c>
      <c r="C651" s="5">
        <v>259.761039803869</v>
      </c>
      <c r="D651" s="5">
        <v>222.372658488192</v>
      </c>
      <c r="E651" s="5">
        <v>297.133801494928</v>
      </c>
      <c r="F651" s="5">
        <v>259.761039803869</v>
      </c>
      <c r="G651" s="5">
        <v>259.761039803869</v>
      </c>
      <c r="H651" s="5">
        <v>-2.16833940377799</v>
      </c>
      <c r="I651" s="5">
        <v>-2.16833940377799</v>
      </c>
      <c r="J651" s="5">
        <v>-2.16833940377799</v>
      </c>
      <c r="K651" s="5">
        <v>-2.38141692800862</v>
      </c>
      <c r="L651" s="5">
        <v>-2.38141692800862</v>
      </c>
      <c r="M651" s="5">
        <v>-2.38141692800862</v>
      </c>
      <c r="N651" s="5">
        <v>0.213077524230624</v>
      </c>
      <c r="O651" s="5">
        <v>0.213077524230624</v>
      </c>
      <c r="P651" s="5">
        <v>0.213077524230624</v>
      </c>
      <c r="Q651" s="5">
        <v>0.0</v>
      </c>
      <c r="R651" s="5">
        <v>0.0</v>
      </c>
      <c r="S651" s="5">
        <v>0.0</v>
      </c>
      <c r="T651" s="5">
        <v>257.592700400091</v>
      </c>
    </row>
    <row r="652">
      <c r="A652" s="5">
        <v>650.0</v>
      </c>
      <c r="B652" s="6">
        <v>44775.0</v>
      </c>
      <c r="C652" s="5">
        <v>259.207906339196</v>
      </c>
      <c r="D652" s="5">
        <v>220.132900059827</v>
      </c>
      <c r="E652" s="5">
        <v>295.037684165107</v>
      </c>
      <c r="F652" s="5">
        <v>259.207906339196</v>
      </c>
      <c r="G652" s="5">
        <v>259.207906339196</v>
      </c>
      <c r="H652" s="5">
        <v>-2.6390318279785</v>
      </c>
      <c r="I652" s="5">
        <v>-2.6390318279785</v>
      </c>
      <c r="J652" s="5">
        <v>-2.6390318279785</v>
      </c>
      <c r="K652" s="5">
        <v>-3.15186846715493</v>
      </c>
      <c r="L652" s="5">
        <v>-3.15186846715493</v>
      </c>
      <c r="M652" s="5">
        <v>-3.15186846715493</v>
      </c>
      <c r="N652" s="5">
        <v>0.512836639176429</v>
      </c>
      <c r="O652" s="5">
        <v>0.512836639176429</v>
      </c>
      <c r="P652" s="5">
        <v>0.512836639176429</v>
      </c>
      <c r="Q652" s="5">
        <v>0.0</v>
      </c>
      <c r="R652" s="5">
        <v>0.0</v>
      </c>
      <c r="S652" s="5">
        <v>0.0</v>
      </c>
      <c r="T652" s="5">
        <v>256.568874511218</v>
      </c>
    </row>
    <row r="653">
      <c r="A653" s="5">
        <v>651.0</v>
      </c>
      <c r="B653" s="6">
        <v>44776.0</v>
      </c>
      <c r="C653" s="5">
        <v>258.654772874523</v>
      </c>
      <c r="D653" s="5">
        <v>219.177433044987</v>
      </c>
      <c r="E653" s="5">
        <v>296.474940536238</v>
      </c>
      <c r="F653" s="5">
        <v>258.654772874523</v>
      </c>
      <c r="G653" s="5">
        <v>258.654772874523</v>
      </c>
      <c r="H653" s="5">
        <v>-2.07222025045995</v>
      </c>
      <c r="I653" s="5">
        <v>-2.07222025045995</v>
      </c>
      <c r="J653" s="5">
        <v>-2.07222025045995</v>
      </c>
      <c r="K653" s="5">
        <v>-2.89597583530129</v>
      </c>
      <c r="L653" s="5">
        <v>-2.89597583530129</v>
      </c>
      <c r="M653" s="5">
        <v>-2.89597583530129</v>
      </c>
      <c r="N653" s="5">
        <v>0.823755584841343</v>
      </c>
      <c r="O653" s="5">
        <v>0.823755584841343</v>
      </c>
      <c r="P653" s="5">
        <v>0.823755584841343</v>
      </c>
      <c r="Q653" s="5">
        <v>0.0</v>
      </c>
      <c r="R653" s="5">
        <v>0.0</v>
      </c>
      <c r="S653" s="5">
        <v>0.0</v>
      </c>
      <c r="T653" s="5">
        <v>256.582552624063</v>
      </c>
    </row>
    <row r="654">
      <c r="A654" s="5">
        <v>652.0</v>
      </c>
      <c r="B654" s="6">
        <v>44777.0</v>
      </c>
      <c r="C654" s="5">
        <v>258.10163940985</v>
      </c>
      <c r="D654" s="5">
        <v>216.821645610058</v>
      </c>
      <c r="E654" s="5">
        <v>293.578786497957</v>
      </c>
      <c r="F654" s="5">
        <v>258.10163940985</v>
      </c>
      <c r="G654" s="5">
        <v>258.10163940985</v>
      </c>
      <c r="H654" s="5">
        <v>-2.67647750647388</v>
      </c>
      <c r="I654" s="5">
        <v>-2.67647750647388</v>
      </c>
      <c r="J654" s="5">
        <v>-2.67647750647388</v>
      </c>
      <c r="K654" s="5">
        <v>-3.81984217890474</v>
      </c>
      <c r="L654" s="5">
        <v>-3.81984217890474</v>
      </c>
      <c r="M654" s="5">
        <v>-3.81984217890474</v>
      </c>
      <c r="N654" s="5">
        <v>1.14336467243086</v>
      </c>
      <c r="O654" s="5">
        <v>1.14336467243086</v>
      </c>
      <c r="P654" s="5">
        <v>1.14336467243086</v>
      </c>
      <c r="Q654" s="5">
        <v>0.0</v>
      </c>
      <c r="R654" s="5">
        <v>0.0</v>
      </c>
      <c r="S654" s="5">
        <v>0.0</v>
      </c>
      <c r="T654" s="5">
        <v>255.425161903376</v>
      </c>
    </row>
    <row r="655">
      <c r="A655" s="5">
        <v>653.0</v>
      </c>
      <c r="B655" s="6">
        <v>44778.0</v>
      </c>
      <c r="C655" s="5">
        <v>257.548505945177</v>
      </c>
      <c r="D655" s="5">
        <v>217.736445544844</v>
      </c>
      <c r="E655" s="5">
        <v>291.14899456661</v>
      </c>
      <c r="F655" s="5">
        <v>257.548505945177</v>
      </c>
      <c r="G655" s="5">
        <v>257.548505945177</v>
      </c>
      <c r="H655" s="5">
        <v>-2.84119913659472</v>
      </c>
      <c r="I655" s="5">
        <v>-2.84119913659472</v>
      </c>
      <c r="J655" s="5">
        <v>-2.84119913659472</v>
      </c>
      <c r="K655" s="5">
        <v>-4.309793508077</v>
      </c>
      <c r="L655" s="5">
        <v>-4.309793508077</v>
      </c>
      <c r="M655" s="5">
        <v>-4.309793508077</v>
      </c>
      <c r="N655" s="5">
        <v>1.46859437148227</v>
      </c>
      <c r="O655" s="5">
        <v>1.46859437148227</v>
      </c>
      <c r="P655" s="5">
        <v>1.46859437148227</v>
      </c>
      <c r="Q655" s="5">
        <v>0.0</v>
      </c>
      <c r="R655" s="5">
        <v>0.0</v>
      </c>
      <c r="S655" s="5">
        <v>0.0</v>
      </c>
      <c r="T655" s="5">
        <v>254.707306808582</v>
      </c>
    </row>
    <row r="656">
      <c r="A656" s="5">
        <v>654.0</v>
      </c>
      <c r="B656" s="6">
        <v>44781.0</v>
      </c>
      <c r="C656" s="5">
        <v>255.889105551157</v>
      </c>
      <c r="D656" s="5">
        <v>217.669321998848</v>
      </c>
      <c r="E656" s="5">
        <v>292.864557096007</v>
      </c>
      <c r="F656" s="5">
        <v>255.889105551157</v>
      </c>
      <c r="G656" s="5">
        <v>255.889105551157</v>
      </c>
      <c r="H656" s="5">
        <v>0.0610239922540857</v>
      </c>
      <c r="I656" s="5">
        <v>0.0610239922540857</v>
      </c>
      <c r="J656" s="5">
        <v>0.0610239922540857</v>
      </c>
      <c r="K656" s="5">
        <v>-2.38141692800801</v>
      </c>
      <c r="L656" s="5">
        <v>-2.38141692800801</v>
      </c>
      <c r="M656" s="5">
        <v>-2.38141692800801</v>
      </c>
      <c r="N656" s="5">
        <v>2.44244092026209</v>
      </c>
      <c r="O656" s="5">
        <v>2.44244092026209</v>
      </c>
      <c r="P656" s="5">
        <v>2.44244092026209</v>
      </c>
      <c r="Q656" s="5">
        <v>0.0</v>
      </c>
      <c r="R656" s="5">
        <v>0.0</v>
      </c>
      <c r="S656" s="5">
        <v>0.0</v>
      </c>
      <c r="T656" s="5">
        <v>255.950129543411</v>
      </c>
    </row>
    <row r="657">
      <c r="A657" s="5">
        <v>655.0</v>
      </c>
      <c r="B657" s="6">
        <v>44782.0</v>
      </c>
      <c r="C657" s="5">
        <v>255.307193240331</v>
      </c>
      <c r="D657" s="5">
        <v>221.197488729527</v>
      </c>
      <c r="E657" s="5">
        <v>293.621272449134</v>
      </c>
      <c r="F657" s="5">
        <v>255.307193240331</v>
      </c>
      <c r="G657" s="5">
        <v>255.307193240331</v>
      </c>
      <c r="H657" s="5">
        <v>-0.397409207091513</v>
      </c>
      <c r="I657" s="5">
        <v>-0.397409207091513</v>
      </c>
      <c r="J657" s="5">
        <v>-0.397409207091513</v>
      </c>
      <c r="K657" s="5">
        <v>-3.15186846715763</v>
      </c>
      <c r="L657" s="5">
        <v>-3.15186846715763</v>
      </c>
      <c r="M657" s="5">
        <v>-3.15186846715763</v>
      </c>
      <c r="N657" s="5">
        <v>2.75445926006612</v>
      </c>
      <c r="O657" s="5">
        <v>2.75445926006612</v>
      </c>
      <c r="P657" s="5">
        <v>2.75445926006612</v>
      </c>
      <c r="Q657" s="5">
        <v>0.0</v>
      </c>
      <c r="R657" s="5">
        <v>0.0</v>
      </c>
      <c r="S657" s="5">
        <v>0.0</v>
      </c>
      <c r="T657" s="5">
        <v>254.909784033239</v>
      </c>
    </row>
    <row r="658">
      <c r="A658" s="5">
        <v>656.0</v>
      </c>
      <c r="B658" s="6">
        <v>44783.0</v>
      </c>
      <c r="C658" s="5">
        <v>254.725280929504</v>
      </c>
      <c r="D658" s="5">
        <v>219.089662474817</v>
      </c>
      <c r="E658" s="5">
        <v>291.041956407221</v>
      </c>
      <c r="F658" s="5">
        <v>254.725280929504</v>
      </c>
      <c r="G658" s="5">
        <v>254.725280929504</v>
      </c>
      <c r="H658" s="5">
        <v>0.158906701601958</v>
      </c>
      <c r="I658" s="5">
        <v>0.158906701601958</v>
      </c>
      <c r="J658" s="5">
        <v>0.158906701601958</v>
      </c>
      <c r="K658" s="5">
        <v>-2.89597583530225</v>
      </c>
      <c r="L658" s="5">
        <v>-2.89597583530225</v>
      </c>
      <c r="M658" s="5">
        <v>-2.89597583530225</v>
      </c>
      <c r="N658" s="5">
        <v>3.05488253690421</v>
      </c>
      <c r="O658" s="5">
        <v>3.05488253690421</v>
      </c>
      <c r="P658" s="5">
        <v>3.05488253690421</v>
      </c>
      <c r="Q658" s="5">
        <v>0.0</v>
      </c>
      <c r="R658" s="5">
        <v>0.0</v>
      </c>
      <c r="S658" s="5">
        <v>0.0</v>
      </c>
      <c r="T658" s="5">
        <v>254.884187631106</v>
      </c>
    </row>
    <row r="659">
      <c r="A659" s="5">
        <v>657.0</v>
      </c>
      <c r="B659" s="6">
        <v>44784.0</v>
      </c>
      <c r="C659" s="5">
        <v>254.143368618678</v>
      </c>
      <c r="D659" s="5">
        <v>215.5313664159</v>
      </c>
      <c r="E659" s="5">
        <v>293.19900440993</v>
      </c>
      <c r="F659" s="5">
        <v>254.143368618678</v>
      </c>
      <c r="G659" s="5">
        <v>254.143368618678</v>
      </c>
      <c r="H659" s="5">
        <v>-0.478460888690999</v>
      </c>
      <c r="I659" s="5">
        <v>-0.478460888690999</v>
      </c>
      <c r="J659" s="5">
        <v>-0.478460888690999</v>
      </c>
      <c r="K659" s="5">
        <v>-3.81984217890616</v>
      </c>
      <c r="L659" s="5">
        <v>-3.81984217890616</v>
      </c>
      <c r="M659" s="5">
        <v>-3.81984217890616</v>
      </c>
      <c r="N659" s="5">
        <v>3.34138129021516</v>
      </c>
      <c r="O659" s="5">
        <v>3.34138129021516</v>
      </c>
      <c r="P659" s="5">
        <v>3.34138129021516</v>
      </c>
      <c r="Q659" s="5">
        <v>0.0</v>
      </c>
      <c r="R659" s="5">
        <v>0.0</v>
      </c>
      <c r="S659" s="5">
        <v>0.0</v>
      </c>
      <c r="T659" s="5">
        <v>253.664907729987</v>
      </c>
    </row>
    <row r="660">
      <c r="A660" s="5">
        <v>658.0</v>
      </c>
      <c r="B660" s="6">
        <v>44785.0</v>
      </c>
      <c r="C660" s="5">
        <v>253.561456307851</v>
      </c>
      <c r="D660" s="5">
        <v>216.422440833386</v>
      </c>
      <c r="E660" s="5">
        <v>292.822159204573</v>
      </c>
      <c r="F660" s="5">
        <v>253.561456307851</v>
      </c>
      <c r="G660" s="5">
        <v>253.561456307851</v>
      </c>
      <c r="H660" s="5">
        <v>-0.697349781322889</v>
      </c>
      <c r="I660" s="5">
        <v>-0.697349781322889</v>
      </c>
      <c r="J660" s="5">
        <v>-0.697349781322889</v>
      </c>
      <c r="K660" s="5">
        <v>-4.30979350810979</v>
      </c>
      <c r="L660" s="5">
        <v>-4.30979350810979</v>
      </c>
      <c r="M660" s="5">
        <v>-4.30979350810979</v>
      </c>
      <c r="N660" s="5">
        <v>3.6124437267869</v>
      </c>
      <c r="O660" s="5">
        <v>3.6124437267869</v>
      </c>
      <c r="P660" s="5">
        <v>3.6124437267869</v>
      </c>
      <c r="Q660" s="5">
        <v>0.0</v>
      </c>
      <c r="R660" s="5">
        <v>0.0</v>
      </c>
      <c r="S660" s="5">
        <v>0.0</v>
      </c>
      <c r="T660" s="5">
        <v>252.864106526528</v>
      </c>
    </row>
    <row r="661">
      <c r="A661" s="5">
        <v>659.0</v>
      </c>
      <c r="B661" s="6">
        <v>44788.0</v>
      </c>
      <c r="C661" s="5">
        <v>251.815719375372</v>
      </c>
      <c r="D661" s="5">
        <v>218.118572669931</v>
      </c>
      <c r="E661" s="5">
        <v>290.939310729883</v>
      </c>
      <c r="F661" s="5">
        <v>251.815719375372</v>
      </c>
      <c r="G661" s="5">
        <v>251.815719375372</v>
      </c>
      <c r="H661" s="5">
        <v>1.9514571149273</v>
      </c>
      <c r="I661" s="5">
        <v>1.9514571149273</v>
      </c>
      <c r="J661" s="5">
        <v>1.9514571149273</v>
      </c>
      <c r="K661" s="5">
        <v>-2.38141692802509</v>
      </c>
      <c r="L661" s="5">
        <v>-2.38141692802509</v>
      </c>
      <c r="M661" s="5">
        <v>-2.38141692802509</v>
      </c>
      <c r="N661" s="5">
        <v>4.33287404295239</v>
      </c>
      <c r="O661" s="5">
        <v>4.33287404295239</v>
      </c>
      <c r="P661" s="5">
        <v>4.33287404295239</v>
      </c>
      <c r="Q661" s="5">
        <v>0.0</v>
      </c>
      <c r="R661" s="5">
        <v>0.0</v>
      </c>
      <c r="S661" s="5">
        <v>0.0</v>
      </c>
      <c r="T661" s="5">
        <v>253.767176490299</v>
      </c>
    </row>
    <row r="662">
      <c r="A662" s="5">
        <v>660.0</v>
      </c>
      <c r="B662" s="6">
        <v>44789.0</v>
      </c>
      <c r="C662" s="5">
        <v>251.233807064545</v>
      </c>
      <c r="D662" s="5">
        <v>217.253870006658</v>
      </c>
      <c r="E662" s="5">
        <v>290.63118147356</v>
      </c>
      <c r="F662" s="5">
        <v>251.233807064545</v>
      </c>
      <c r="G662" s="5">
        <v>251.233807064545</v>
      </c>
      <c r="H662" s="5">
        <v>1.39571129351853</v>
      </c>
      <c r="I662" s="5">
        <v>1.39571129351853</v>
      </c>
      <c r="J662" s="5">
        <v>1.39571129351853</v>
      </c>
      <c r="K662" s="5">
        <v>-3.1518684671477</v>
      </c>
      <c r="L662" s="5">
        <v>-3.1518684671477</v>
      </c>
      <c r="M662" s="5">
        <v>-3.1518684671477</v>
      </c>
      <c r="N662" s="5">
        <v>4.54757976066624</v>
      </c>
      <c r="O662" s="5">
        <v>4.54757976066624</v>
      </c>
      <c r="P662" s="5">
        <v>4.54757976066624</v>
      </c>
      <c r="Q662" s="5">
        <v>0.0</v>
      </c>
      <c r="R662" s="5">
        <v>0.0</v>
      </c>
      <c r="S662" s="5">
        <v>0.0</v>
      </c>
      <c r="T662" s="5">
        <v>252.629518358064</v>
      </c>
    </row>
    <row r="663">
      <c r="A663" s="5">
        <v>661.0</v>
      </c>
      <c r="B663" s="6">
        <v>44790.0</v>
      </c>
      <c r="C663" s="5">
        <v>250.651894753719</v>
      </c>
      <c r="D663" s="5">
        <v>215.33207657577</v>
      </c>
      <c r="E663" s="5">
        <v>290.204521681339</v>
      </c>
      <c r="F663" s="5">
        <v>250.651894753719</v>
      </c>
      <c r="G663" s="5">
        <v>250.651894753719</v>
      </c>
      <c r="H663" s="5">
        <v>1.85915418905742</v>
      </c>
      <c r="I663" s="5">
        <v>1.85915418905742</v>
      </c>
      <c r="J663" s="5">
        <v>1.85915418905742</v>
      </c>
      <c r="K663" s="5">
        <v>-2.89597583530321</v>
      </c>
      <c r="L663" s="5">
        <v>-2.89597583530321</v>
      </c>
      <c r="M663" s="5">
        <v>-2.89597583530321</v>
      </c>
      <c r="N663" s="5">
        <v>4.75513002436064</v>
      </c>
      <c r="O663" s="5">
        <v>4.75513002436064</v>
      </c>
      <c r="P663" s="5">
        <v>4.75513002436064</v>
      </c>
      <c r="Q663" s="5">
        <v>0.0</v>
      </c>
      <c r="R663" s="5">
        <v>0.0</v>
      </c>
      <c r="S663" s="5">
        <v>0.0</v>
      </c>
      <c r="T663" s="5">
        <v>252.511048942776</v>
      </c>
    </row>
    <row r="664">
      <c r="A664" s="5">
        <v>662.0</v>
      </c>
      <c r="B664" s="6">
        <v>44791.0</v>
      </c>
      <c r="C664" s="5">
        <v>250.069982442893</v>
      </c>
      <c r="D664" s="5">
        <v>212.254706414011</v>
      </c>
      <c r="E664" s="5">
        <v>290.954130490755</v>
      </c>
      <c r="F664" s="5">
        <v>250.069982442893</v>
      </c>
      <c r="G664" s="5">
        <v>250.069982442893</v>
      </c>
      <c r="H664" s="5">
        <v>1.1406173938819</v>
      </c>
      <c r="I664" s="5">
        <v>1.1406173938819</v>
      </c>
      <c r="J664" s="5">
        <v>1.1406173938819</v>
      </c>
      <c r="K664" s="5">
        <v>-3.81984217889407</v>
      </c>
      <c r="L664" s="5">
        <v>-3.81984217889407</v>
      </c>
      <c r="M664" s="5">
        <v>-3.81984217889407</v>
      </c>
      <c r="N664" s="5">
        <v>4.96045957277597</v>
      </c>
      <c r="O664" s="5">
        <v>4.96045957277597</v>
      </c>
      <c r="P664" s="5">
        <v>4.96045957277597</v>
      </c>
      <c r="Q664" s="5">
        <v>0.0</v>
      </c>
      <c r="R664" s="5">
        <v>0.0</v>
      </c>
      <c r="S664" s="5">
        <v>0.0</v>
      </c>
      <c r="T664" s="5">
        <v>251.210599836774</v>
      </c>
    </row>
    <row r="665">
      <c r="A665" s="5">
        <v>663.0</v>
      </c>
      <c r="B665" s="6">
        <v>44792.0</v>
      </c>
      <c r="C665" s="5">
        <v>249.488070132066</v>
      </c>
      <c r="D665" s="5">
        <v>214.634059946926</v>
      </c>
      <c r="E665" s="5">
        <v>287.139615687489</v>
      </c>
      <c r="F665" s="5">
        <v>249.488070132066</v>
      </c>
      <c r="G665" s="5">
        <v>249.488070132066</v>
      </c>
      <c r="H665" s="5">
        <v>0.859621221500448</v>
      </c>
      <c r="I665" s="5">
        <v>0.859621221500448</v>
      </c>
      <c r="J665" s="5">
        <v>0.859621221500448</v>
      </c>
      <c r="K665" s="5">
        <v>-4.30979350810219</v>
      </c>
      <c r="L665" s="5">
        <v>-4.30979350810219</v>
      </c>
      <c r="M665" s="5">
        <v>-4.30979350810219</v>
      </c>
      <c r="N665" s="5">
        <v>5.16941472960264</v>
      </c>
      <c r="O665" s="5">
        <v>5.16941472960264</v>
      </c>
      <c r="P665" s="5">
        <v>5.16941472960264</v>
      </c>
      <c r="Q665" s="5">
        <v>0.0</v>
      </c>
      <c r="R665" s="5">
        <v>0.0</v>
      </c>
      <c r="S665" s="5">
        <v>0.0</v>
      </c>
      <c r="T665" s="5">
        <v>250.347691353566</v>
      </c>
    </row>
    <row r="666">
      <c r="A666" s="5">
        <v>664.0</v>
      </c>
      <c r="B666" s="6">
        <v>44795.0</v>
      </c>
      <c r="C666" s="5">
        <v>247.742333199587</v>
      </c>
      <c r="D666" s="5">
        <v>213.60464831581</v>
      </c>
      <c r="E666" s="5">
        <v>289.49621699416</v>
      </c>
      <c r="F666" s="5">
        <v>247.742333199587</v>
      </c>
      <c r="G666" s="5">
        <v>247.742333199587</v>
      </c>
      <c r="H666" s="5">
        <v>3.50494182308022</v>
      </c>
      <c r="I666" s="5">
        <v>3.50494182308022</v>
      </c>
      <c r="J666" s="5">
        <v>3.50494182308022</v>
      </c>
      <c r="K666" s="5">
        <v>-2.3814169279902</v>
      </c>
      <c r="L666" s="5">
        <v>-2.3814169279902</v>
      </c>
      <c r="M666" s="5">
        <v>-2.3814169279902</v>
      </c>
      <c r="N666" s="5">
        <v>5.88635875107043</v>
      </c>
      <c r="O666" s="5">
        <v>5.88635875107043</v>
      </c>
      <c r="P666" s="5">
        <v>5.88635875107043</v>
      </c>
      <c r="Q666" s="5">
        <v>0.0</v>
      </c>
      <c r="R666" s="5">
        <v>0.0</v>
      </c>
      <c r="S666" s="5">
        <v>0.0</v>
      </c>
      <c r="T666" s="5">
        <v>251.247275022667</v>
      </c>
    </row>
    <row r="667">
      <c r="A667" s="5">
        <v>665.0</v>
      </c>
      <c r="B667" s="6">
        <v>44796.0</v>
      </c>
      <c r="C667" s="5">
        <v>247.16042088876</v>
      </c>
      <c r="D667" s="5">
        <v>212.5685822505</v>
      </c>
      <c r="E667" s="5">
        <v>288.964602670419</v>
      </c>
      <c r="F667" s="5">
        <v>247.16042088876</v>
      </c>
      <c r="G667" s="5">
        <v>247.16042088876</v>
      </c>
      <c r="H667" s="5">
        <v>3.02795479237464</v>
      </c>
      <c r="I667" s="5">
        <v>3.02795479237464</v>
      </c>
      <c r="J667" s="5">
        <v>3.02795479237464</v>
      </c>
      <c r="K667" s="5">
        <v>-3.15186846716238</v>
      </c>
      <c r="L667" s="5">
        <v>-3.15186846716238</v>
      </c>
      <c r="M667" s="5">
        <v>-3.15186846716238</v>
      </c>
      <c r="N667" s="5">
        <v>6.17982325953703</v>
      </c>
      <c r="O667" s="5">
        <v>6.17982325953703</v>
      </c>
      <c r="P667" s="5">
        <v>6.17982325953703</v>
      </c>
      <c r="Q667" s="5">
        <v>0.0</v>
      </c>
      <c r="R667" s="5">
        <v>0.0</v>
      </c>
      <c r="S667" s="5">
        <v>0.0</v>
      </c>
      <c r="T667" s="5">
        <v>250.188375681135</v>
      </c>
    </row>
    <row r="668">
      <c r="A668" s="5">
        <v>666.0</v>
      </c>
      <c r="B668" s="6">
        <v>44797.0</v>
      </c>
      <c r="C668" s="5">
        <v>246.578508577934</v>
      </c>
      <c r="D668" s="5">
        <v>214.006117528367</v>
      </c>
      <c r="E668" s="5">
        <v>288.132459065259</v>
      </c>
      <c r="F668" s="5">
        <v>246.578508577934</v>
      </c>
      <c r="G668" s="5">
        <v>246.578508577934</v>
      </c>
      <c r="H668" s="5">
        <v>3.61669445084819</v>
      </c>
      <c r="I668" s="5">
        <v>3.61669445084819</v>
      </c>
      <c r="J668" s="5">
        <v>3.61669445084819</v>
      </c>
      <c r="K668" s="5">
        <v>-2.89597583530417</v>
      </c>
      <c r="L668" s="5">
        <v>-2.89597583530417</v>
      </c>
      <c r="M668" s="5">
        <v>-2.89597583530417</v>
      </c>
      <c r="N668" s="5">
        <v>6.51267028615237</v>
      </c>
      <c r="O668" s="5">
        <v>6.51267028615237</v>
      </c>
      <c r="P668" s="5">
        <v>6.51267028615237</v>
      </c>
      <c r="Q668" s="5">
        <v>0.0</v>
      </c>
      <c r="R668" s="5">
        <v>0.0</v>
      </c>
      <c r="S668" s="5">
        <v>0.0</v>
      </c>
      <c r="T668" s="5">
        <v>250.195203028782</v>
      </c>
    </row>
    <row r="669">
      <c r="A669" s="5">
        <v>667.0</v>
      </c>
      <c r="B669" s="6">
        <v>44798.0</v>
      </c>
      <c r="C669" s="5">
        <v>245.996596267107</v>
      </c>
      <c r="D669" s="5">
        <v>210.599924708042</v>
      </c>
      <c r="E669" s="5">
        <v>286.861664123429</v>
      </c>
      <c r="F669" s="5">
        <v>245.996596267107</v>
      </c>
      <c r="G669" s="5">
        <v>245.996596267107</v>
      </c>
      <c r="H669" s="5">
        <v>3.07168668464005</v>
      </c>
      <c r="I669" s="5">
        <v>3.07168668464005</v>
      </c>
      <c r="J669" s="5">
        <v>3.07168668464005</v>
      </c>
      <c r="K669" s="5">
        <v>-3.81984217889549</v>
      </c>
      <c r="L669" s="5">
        <v>-3.81984217889549</v>
      </c>
      <c r="M669" s="5">
        <v>-3.81984217889549</v>
      </c>
      <c r="N669" s="5">
        <v>6.89152886353554</v>
      </c>
      <c r="O669" s="5">
        <v>6.89152886353554</v>
      </c>
      <c r="P669" s="5">
        <v>6.89152886353554</v>
      </c>
      <c r="Q669" s="5">
        <v>0.0</v>
      </c>
      <c r="R669" s="5">
        <v>0.0</v>
      </c>
      <c r="S669" s="5">
        <v>0.0</v>
      </c>
      <c r="T669" s="5">
        <v>249.068282951747</v>
      </c>
    </row>
    <row r="670">
      <c r="A670" s="5">
        <v>668.0</v>
      </c>
      <c r="B670" s="6">
        <v>44799.0</v>
      </c>
      <c r="C670" s="5">
        <v>245.414683956281</v>
      </c>
      <c r="D670" s="5">
        <v>209.937014005913</v>
      </c>
      <c r="E670" s="5">
        <v>286.385827302352</v>
      </c>
      <c r="F670" s="5">
        <v>245.414683956281</v>
      </c>
      <c r="G670" s="5">
        <v>245.414683956281</v>
      </c>
      <c r="H670" s="5">
        <v>3.01238714231945</v>
      </c>
      <c r="I670" s="5">
        <v>3.01238714231945</v>
      </c>
      <c r="J670" s="5">
        <v>3.01238714231945</v>
      </c>
      <c r="K670" s="5">
        <v>-4.30979350810029</v>
      </c>
      <c r="L670" s="5">
        <v>-4.30979350810029</v>
      </c>
      <c r="M670" s="5">
        <v>-4.30979350810029</v>
      </c>
      <c r="N670" s="5">
        <v>7.32218065041974</v>
      </c>
      <c r="O670" s="5">
        <v>7.32218065041974</v>
      </c>
      <c r="P670" s="5">
        <v>7.32218065041974</v>
      </c>
      <c r="Q670" s="5">
        <v>0.0</v>
      </c>
      <c r="R670" s="5">
        <v>0.0</v>
      </c>
      <c r="S670" s="5">
        <v>0.0</v>
      </c>
      <c r="T670" s="5">
        <v>248.4270710986</v>
      </c>
    </row>
    <row r="671">
      <c r="A671" s="5">
        <v>669.0</v>
      </c>
      <c r="B671" s="6">
        <v>44802.0</v>
      </c>
      <c r="C671" s="5">
        <v>243.668947023801</v>
      </c>
      <c r="D671" s="5">
        <v>213.310118441191</v>
      </c>
      <c r="E671" s="5">
        <v>286.646310218345</v>
      </c>
      <c r="F671" s="5">
        <v>243.668947023801</v>
      </c>
      <c r="G671" s="5">
        <v>243.668947023801</v>
      </c>
      <c r="H671" s="5">
        <v>6.58281264856461</v>
      </c>
      <c r="I671" s="5">
        <v>6.58281264856461</v>
      </c>
      <c r="J671" s="5">
        <v>6.58281264856461</v>
      </c>
      <c r="K671" s="5">
        <v>-2.38141692800729</v>
      </c>
      <c r="L671" s="5">
        <v>-2.38141692800729</v>
      </c>
      <c r="M671" s="5">
        <v>-2.38141692800729</v>
      </c>
      <c r="N671" s="5">
        <v>8.96422957657191</v>
      </c>
      <c r="O671" s="5">
        <v>8.96422957657191</v>
      </c>
      <c r="P671" s="5">
        <v>8.96422957657191</v>
      </c>
      <c r="Q671" s="5">
        <v>0.0</v>
      </c>
      <c r="R671" s="5">
        <v>0.0</v>
      </c>
      <c r="S671" s="5">
        <v>0.0</v>
      </c>
      <c r="T671" s="5">
        <v>250.251759672366</v>
      </c>
    </row>
    <row r="672">
      <c r="A672" s="5">
        <v>670.0</v>
      </c>
      <c r="B672" s="6">
        <v>44803.0</v>
      </c>
      <c r="C672" s="5">
        <v>243.087034712975</v>
      </c>
      <c r="D672" s="5">
        <v>211.898442414354</v>
      </c>
      <c r="E672" s="5">
        <v>284.444152236518</v>
      </c>
      <c r="F672" s="5">
        <v>243.087034712975</v>
      </c>
      <c r="G672" s="5">
        <v>243.087034712975</v>
      </c>
      <c r="H672" s="5">
        <v>6.4816803369068</v>
      </c>
      <c r="I672" s="5">
        <v>6.4816803369068</v>
      </c>
      <c r="J672" s="5">
        <v>6.4816803369068</v>
      </c>
      <c r="K672" s="5">
        <v>-3.15186846715877</v>
      </c>
      <c r="L672" s="5">
        <v>-3.15186846715877</v>
      </c>
      <c r="M672" s="5">
        <v>-3.15186846715877</v>
      </c>
      <c r="N672" s="5">
        <v>9.63354880406558</v>
      </c>
      <c r="O672" s="5">
        <v>9.63354880406558</v>
      </c>
      <c r="P672" s="5">
        <v>9.63354880406558</v>
      </c>
      <c r="Q672" s="5">
        <v>0.0</v>
      </c>
      <c r="R672" s="5">
        <v>0.0</v>
      </c>
      <c r="S672" s="5">
        <v>0.0</v>
      </c>
      <c r="T672" s="5">
        <v>249.568715049882</v>
      </c>
    </row>
    <row r="673">
      <c r="A673" s="5">
        <v>671.0</v>
      </c>
      <c r="B673" s="6">
        <v>44804.0</v>
      </c>
      <c r="C673" s="5">
        <v>242.505122402148</v>
      </c>
      <c r="D673" s="5">
        <v>212.940669960851</v>
      </c>
      <c r="E673" s="5">
        <v>290.532733596156</v>
      </c>
      <c r="F673" s="5">
        <v>242.505122402148</v>
      </c>
      <c r="G673" s="5">
        <v>242.505122402148</v>
      </c>
      <c r="H673" s="5">
        <v>7.46592965894569</v>
      </c>
      <c r="I673" s="5">
        <v>7.46592965894569</v>
      </c>
      <c r="J673" s="5">
        <v>7.46592965894569</v>
      </c>
      <c r="K673" s="5">
        <v>-2.8959758353026</v>
      </c>
      <c r="L673" s="5">
        <v>-2.8959758353026</v>
      </c>
      <c r="M673" s="5">
        <v>-2.8959758353026</v>
      </c>
      <c r="N673" s="5">
        <v>10.3619054942482</v>
      </c>
      <c r="O673" s="5">
        <v>10.3619054942482</v>
      </c>
      <c r="P673" s="5">
        <v>10.3619054942482</v>
      </c>
      <c r="Q673" s="5">
        <v>0.0</v>
      </c>
      <c r="R673" s="5">
        <v>0.0</v>
      </c>
      <c r="S673" s="5">
        <v>0.0</v>
      </c>
      <c r="T673" s="5">
        <v>249.971052061094</v>
      </c>
    </row>
    <row r="674">
      <c r="A674" s="5">
        <v>672.0</v>
      </c>
      <c r="B674" s="6">
        <v>44805.0</v>
      </c>
      <c r="C674" s="5">
        <v>241.923210091322</v>
      </c>
      <c r="D674" s="5">
        <v>210.179792882186</v>
      </c>
      <c r="E674" s="5">
        <v>289.616477299263</v>
      </c>
      <c r="F674" s="5">
        <v>241.923210091322</v>
      </c>
      <c r="G674" s="5">
        <v>241.923210091322</v>
      </c>
      <c r="H674" s="5">
        <v>7.32527472656364</v>
      </c>
      <c r="I674" s="5">
        <v>7.32527472656364</v>
      </c>
      <c r="J674" s="5">
        <v>7.32527472656364</v>
      </c>
      <c r="K674" s="5">
        <v>-3.81984217890041</v>
      </c>
      <c r="L674" s="5">
        <v>-3.81984217890041</v>
      </c>
      <c r="M674" s="5">
        <v>-3.81984217890041</v>
      </c>
      <c r="N674" s="5">
        <v>11.145116905464</v>
      </c>
      <c r="O674" s="5">
        <v>11.145116905464</v>
      </c>
      <c r="P674" s="5">
        <v>11.145116905464</v>
      </c>
      <c r="Q674" s="5">
        <v>0.0</v>
      </c>
      <c r="R674" s="5">
        <v>0.0</v>
      </c>
      <c r="S674" s="5">
        <v>0.0</v>
      </c>
      <c r="T674" s="5">
        <v>249.248484817885</v>
      </c>
    </row>
    <row r="675">
      <c r="A675" s="5">
        <v>673.0</v>
      </c>
      <c r="B675" s="6">
        <v>44806.0</v>
      </c>
      <c r="C675" s="5">
        <v>241.341297780495</v>
      </c>
      <c r="D675" s="5">
        <v>209.054411341263</v>
      </c>
      <c r="E675" s="5">
        <v>285.018895513104</v>
      </c>
      <c r="F675" s="5">
        <v>241.341297780495</v>
      </c>
      <c r="G675" s="5">
        <v>241.341297780495</v>
      </c>
      <c r="H675" s="5">
        <v>7.6671247512905</v>
      </c>
      <c r="I675" s="5">
        <v>7.6671247512905</v>
      </c>
      <c r="J675" s="5">
        <v>7.6671247512905</v>
      </c>
      <c r="K675" s="5">
        <v>-4.30979350809838</v>
      </c>
      <c r="L675" s="5">
        <v>-4.30979350809838</v>
      </c>
      <c r="M675" s="5">
        <v>-4.30979350809838</v>
      </c>
      <c r="N675" s="5">
        <v>11.9769182593888</v>
      </c>
      <c r="O675" s="5">
        <v>11.9769182593888</v>
      </c>
      <c r="P675" s="5">
        <v>11.9769182593888</v>
      </c>
      <c r="Q675" s="5">
        <v>0.0</v>
      </c>
      <c r="R675" s="5">
        <v>0.0</v>
      </c>
      <c r="S675" s="5">
        <v>0.0</v>
      </c>
      <c r="T675" s="5">
        <v>249.008422531786</v>
      </c>
    </row>
    <row r="676">
      <c r="A676" s="5">
        <v>674.0</v>
      </c>
      <c r="B676" s="6">
        <v>44810.0</v>
      </c>
      <c r="C676" s="5">
        <v>239.013648537189</v>
      </c>
      <c r="D676" s="5">
        <v>211.98444823825</v>
      </c>
      <c r="E676" s="5">
        <v>289.850338879564</v>
      </c>
      <c r="F676" s="5">
        <v>239.013648537189</v>
      </c>
      <c r="G676" s="5">
        <v>239.013648537189</v>
      </c>
      <c r="H676" s="5">
        <v>12.4434204188644</v>
      </c>
      <c r="I676" s="5">
        <v>12.4434204188644</v>
      </c>
      <c r="J676" s="5">
        <v>12.4434204188644</v>
      </c>
      <c r="K676" s="5">
        <v>-3.15186846716147</v>
      </c>
      <c r="L676" s="5">
        <v>-3.15186846716147</v>
      </c>
      <c r="M676" s="5">
        <v>-3.15186846716147</v>
      </c>
      <c r="N676" s="5">
        <v>15.5952888860259</v>
      </c>
      <c r="O676" s="5">
        <v>15.5952888860259</v>
      </c>
      <c r="P676" s="5">
        <v>15.5952888860259</v>
      </c>
      <c r="Q676" s="5">
        <v>0.0</v>
      </c>
      <c r="R676" s="5">
        <v>0.0</v>
      </c>
      <c r="S676" s="5">
        <v>0.0</v>
      </c>
      <c r="T676" s="5">
        <v>251.457068956054</v>
      </c>
    </row>
    <row r="677">
      <c r="A677" s="5">
        <v>675.0</v>
      </c>
      <c r="B677" s="6">
        <v>44811.0</v>
      </c>
      <c r="C677" s="5">
        <v>238.431736226363</v>
      </c>
      <c r="D677" s="5">
        <v>213.743206814444</v>
      </c>
      <c r="E677" s="5">
        <v>288.109961026477</v>
      </c>
      <c r="F677" s="5">
        <v>238.431736226363</v>
      </c>
      <c r="G677" s="5">
        <v>238.431736226363</v>
      </c>
      <c r="H677" s="5">
        <v>13.6128274284045</v>
      </c>
      <c r="I677" s="5">
        <v>13.6128274284045</v>
      </c>
      <c r="J677" s="5">
        <v>13.6128274284045</v>
      </c>
      <c r="K677" s="5">
        <v>-2.89597583530609</v>
      </c>
      <c r="L677" s="5">
        <v>-2.89597583530609</v>
      </c>
      <c r="M677" s="5">
        <v>-2.89597583530609</v>
      </c>
      <c r="N677" s="5">
        <v>16.5088032637106</v>
      </c>
      <c r="O677" s="5">
        <v>16.5088032637106</v>
      </c>
      <c r="P677" s="5">
        <v>16.5088032637106</v>
      </c>
      <c r="Q677" s="5">
        <v>0.0</v>
      </c>
      <c r="R677" s="5">
        <v>0.0</v>
      </c>
      <c r="S677" s="5">
        <v>0.0</v>
      </c>
      <c r="T677" s="5">
        <v>252.044563654767</v>
      </c>
    </row>
    <row r="678">
      <c r="A678" s="5">
        <v>676.0</v>
      </c>
      <c r="B678" s="6">
        <v>44812.0</v>
      </c>
      <c r="C678" s="5">
        <v>237.849823915536</v>
      </c>
      <c r="D678" s="5">
        <v>210.198024768253</v>
      </c>
      <c r="E678" s="5">
        <v>290.473562896086</v>
      </c>
      <c r="F678" s="5">
        <v>237.849823915536</v>
      </c>
      <c r="G678" s="5">
        <v>237.849823915536</v>
      </c>
      <c r="H678" s="5">
        <v>13.5757869521152</v>
      </c>
      <c r="I678" s="5">
        <v>13.5757869521152</v>
      </c>
      <c r="J678" s="5">
        <v>13.5757869521152</v>
      </c>
      <c r="K678" s="5">
        <v>-3.81984217888832</v>
      </c>
      <c r="L678" s="5">
        <v>-3.81984217888832</v>
      </c>
      <c r="M678" s="5">
        <v>-3.81984217888832</v>
      </c>
      <c r="N678" s="5">
        <v>17.3956291310035</v>
      </c>
      <c r="O678" s="5">
        <v>17.3956291310035</v>
      </c>
      <c r="P678" s="5">
        <v>17.3956291310035</v>
      </c>
      <c r="Q678" s="5">
        <v>0.0</v>
      </c>
      <c r="R678" s="5">
        <v>0.0</v>
      </c>
      <c r="S678" s="5">
        <v>0.0</v>
      </c>
      <c r="T678" s="5">
        <v>251.425610867652</v>
      </c>
    </row>
    <row r="679">
      <c r="A679" s="5">
        <v>677.0</v>
      </c>
      <c r="B679" s="6">
        <v>44813.0</v>
      </c>
      <c r="C679" s="5">
        <v>237.26791160471</v>
      </c>
      <c r="D679" s="5">
        <v>214.786041802608</v>
      </c>
      <c r="E679" s="5">
        <v>290.703783244226</v>
      </c>
      <c r="F679" s="5">
        <v>237.26791160471</v>
      </c>
      <c r="G679" s="5">
        <v>237.26791160471</v>
      </c>
      <c r="H679" s="5">
        <v>13.929389264947</v>
      </c>
      <c r="I679" s="5">
        <v>13.929389264947</v>
      </c>
      <c r="J679" s="5">
        <v>13.929389264947</v>
      </c>
      <c r="K679" s="5">
        <v>-4.3097935080851</v>
      </c>
      <c r="L679" s="5">
        <v>-4.3097935080851</v>
      </c>
      <c r="M679" s="5">
        <v>-4.3097935080851</v>
      </c>
      <c r="N679" s="5">
        <v>18.2391827730321</v>
      </c>
      <c r="O679" s="5">
        <v>18.2391827730321</v>
      </c>
      <c r="P679" s="5">
        <v>18.2391827730321</v>
      </c>
      <c r="Q679" s="5">
        <v>0.0</v>
      </c>
      <c r="R679" s="5">
        <v>0.0</v>
      </c>
      <c r="S679" s="5">
        <v>0.0</v>
      </c>
      <c r="T679" s="5">
        <v>251.197300869657</v>
      </c>
    </row>
    <row r="680">
      <c r="A680" s="5">
        <v>678.0</v>
      </c>
      <c r="B680" s="6">
        <v>44816.0</v>
      </c>
      <c r="C680" s="5">
        <v>235.52217467223</v>
      </c>
      <c r="D680" s="5">
        <v>213.038513922499</v>
      </c>
      <c r="E680" s="5">
        <v>288.336712787612</v>
      </c>
      <c r="F680" s="5">
        <v>235.52217467223</v>
      </c>
      <c r="G680" s="5">
        <v>235.52217467223</v>
      </c>
      <c r="H680" s="5">
        <v>17.9622243972127</v>
      </c>
      <c r="I680" s="5">
        <v>17.9622243972127</v>
      </c>
      <c r="J680" s="5">
        <v>17.9622243972127</v>
      </c>
      <c r="K680" s="5">
        <v>-2.38141692801492</v>
      </c>
      <c r="L680" s="5">
        <v>-2.38141692801492</v>
      </c>
      <c r="M680" s="5">
        <v>-2.38141692801492</v>
      </c>
      <c r="N680" s="5">
        <v>20.3436413252276</v>
      </c>
      <c r="O680" s="5">
        <v>20.3436413252276</v>
      </c>
      <c r="P680" s="5">
        <v>20.3436413252276</v>
      </c>
      <c r="Q680" s="5">
        <v>0.0</v>
      </c>
      <c r="R680" s="5">
        <v>0.0</v>
      </c>
      <c r="S680" s="5">
        <v>0.0</v>
      </c>
      <c r="T680" s="5">
        <v>253.484399069443</v>
      </c>
    </row>
    <row r="681">
      <c r="A681" s="5">
        <v>679.0</v>
      </c>
      <c r="B681" s="6">
        <v>44817.0</v>
      </c>
      <c r="C681" s="5">
        <v>234.940262361404</v>
      </c>
      <c r="D681" s="5">
        <v>215.31270229584</v>
      </c>
      <c r="E681" s="5">
        <v>290.680808175679</v>
      </c>
      <c r="F681" s="5">
        <v>234.940262361404</v>
      </c>
      <c r="G681" s="5">
        <v>234.940262361404</v>
      </c>
      <c r="H681" s="5">
        <v>17.6984335220891</v>
      </c>
      <c r="I681" s="5">
        <v>17.6984335220891</v>
      </c>
      <c r="J681" s="5">
        <v>17.6984335220891</v>
      </c>
      <c r="K681" s="5">
        <v>-3.15186846716417</v>
      </c>
      <c r="L681" s="5">
        <v>-3.15186846716417</v>
      </c>
      <c r="M681" s="5">
        <v>-3.15186846716417</v>
      </c>
      <c r="N681" s="5">
        <v>20.8503019892533</v>
      </c>
      <c r="O681" s="5">
        <v>20.8503019892533</v>
      </c>
      <c r="P681" s="5">
        <v>20.8503019892533</v>
      </c>
      <c r="Q681" s="5">
        <v>0.0</v>
      </c>
      <c r="R681" s="5">
        <v>0.0</v>
      </c>
      <c r="S681" s="5">
        <v>0.0</v>
      </c>
      <c r="T681" s="5">
        <v>252.638695883493</v>
      </c>
    </row>
    <row r="682">
      <c r="A682" s="5">
        <v>680.0</v>
      </c>
      <c r="B682" s="6">
        <v>44818.0</v>
      </c>
      <c r="C682" s="5">
        <v>234.358350050577</v>
      </c>
      <c r="D682" s="5">
        <v>215.125586193336</v>
      </c>
      <c r="E682" s="5">
        <v>292.616919037399</v>
      </c>
      <c r="F682" s="5">
        <v>234.358350050577</v>
      </c>
      <c r="G682" s="5">
        <v>234.358350050577</v>
      </c>
      <c r="H682" s="5">
        <v>18.3400874305118</v>
      </c>
      <c r="I682" s="5">
        <v>18.3400874305118</v>
      </c>
      <c r="J682" s="5">
        <v>18.3400874305118</v>
      </c>
      <c r="K682" s="5">
        <v>-2.89597583530241</v>
      </c>
      <c r="L682" s="5">
        <v>-2.89597583530241</v>
      </c>
      <c r="M682" s="5">
        <v>-2.89597583530241</v>
      </c>
      <c r="N682" s="5">
        <v>21.2360632658142</v>
      </c>
      <c r="O682" s="5">
        <v>21.2360632658142</v>
      </c>
      <c r="P682" s="5">
        <v>21.2360632658142</v>
      </c>
      <c r="Q682" s="5">
        <v>0.0</v>
      </c>
      <c r="R682" s="5">
        <v>0.0</v>
      </c>
      <c r="S682" s="5">
        <v>0.0</v>
      </c>
      <c r="T682" s="5">
        <v>252.698437481089</v>
      </c>
    </row>
    <row r="683">
      <c r="A683" s="5">
        <v>681.0</v>
      </c>
      <c r="B683" s="6">
        <v>44819.0</v>
      </c>
      <c r="C683" s="5">
        <v>233.776437739751</v>
      </c>
      <c r="D683" s="5">
        <v>215.949808413441</v>
      </c>
      <c r="E683" s="5">
        <v>288.306144522552</v>
      </c>
      <c r="F683" s="5">
        <v>233.776437739751</v>
      </c>
      <c r="G683" s="5">
        <v>233.776437739751</v>
      </c>
      <c r="H683" s="5">
        <v>17.6695915571212</v>
      </c>
      <c r="I683" s="5">
        <v>17.6695915571212</v>
      </c>
      <c r="J683" s="5">
        <v>17.6695915571212</v>
      </c>
      <c r="K683" s="5">
        <v>-3.81984217889149</v>
      </c>
      <c r="L683" s="5">
        <v>-3.81984217889149</v>
      </c>
      <c r="M683" s="5">
        <v>-3.81984217889149</v>
      </c>
      <c r="N683" s="5">
        <v>21.4894337360127</v>
      </c>
      <c r="O683" s="5">
        <v>21.4894337360127</v>
      </c>
      <c r="P683" s="5">
        <v>21.4894337360127</v>
      </c>
      <c r="Q683" s="5">
        <v>0.0</v>
      </c>
      <c r="R683" s="5">
        <v>0.0</v>
      </c>
      <c r="S683" s="5">
        <v>0.0</v>
      </c>
      <c r="T683" s="5">
        <v>251.446029296872</v>
      </c>
    </row>
    <row r="684">
      <c r="A684" s="5">
        <v>682.0</v>
      </c>
      <c r="B684" s="6">
        <v>44820.0</v>
      </c>
      <c r="C684" s="5">
        <v>233.194525428924</v>
      </c>
      <c r="D684" s="5">
        <v>215.471137372647</v>
      </c>
      <c r="E684" s="5">
        <v>286.32114423804</v>
      </c>
      <c r="F684" s="5">
        <v>233.194525428924</v>
      </c>
      <c r="G684" s="5">
        <v>233.194525428924</v>
      </c>
      <c r="H684" s="5">
        <v>17.2913826350909</v>
      </c>
      <c r="I684" s="5">
        <v>17.2913826350909</v>
      </c>
      <c r="J684" s="5">
        <v>17.2913826350909</v>
      </c>
      <c r="K684" s="5">
        <v>-4.30979350808319</v>
      </c>
      <c r="L684" s="5">
        <v>-4.30979350808319</v>
      </c>
      <c r="M684" s="5">
        <v>-4.30979350808319</v>
      </c>
      <c r="N684" s="5">
        <v>21.6011761431741</v>
      </c>
      <c r="O684" s="5">
        <v>21.6011761431741</v>
      </c>
      <c r="P684" s="5">
        <v>21.6011761431741</v>
      </c>
      <c r="Q684" s="5">
        <v>0.0</v>
      </c>
      <c r="R684" s="5">
        <v>0.0</v>
      </c>
      <c r="S684" s="5">
        <v>0.0</v>
      </c>
      <c r="T684" s="5">
        <v>250.485908064015</v>
      </c>
    </row>
    <row r="685">
      <c r="A685" s="5">
        <v>683.0</v>
      </c>
      <c r="B685" s="6">
        <v>44823.0</v>
      </c>
      <c r="C685" s="5">
        <v>231.448788496445</v>
      </c>
      <c r="D685" s="5">
        <v>211.846334102861</v>
      </c>
      <c r="E685" s="5">
        <v>287.955333611668</v>
      </c>
      <c r="F685" s="5">
        <v>231.448788496445</v>
      </c>
      <c r="G685" s="5">
        <v>231.448788496445</v>
      </c>
      <c r="H685" s="5">
        <v>18.6527962009888</v>
      </c>
      <c r="I685" s="5">
        <v>18.6527962009888</v>
      </c>
      <c r="J685" s="5">
        <v>18.6527962009888</v>
      </c>
      <c r="K685" s="5">
        <v>-2.38141692798888</v>
      </c>
      <c r="L685" s="5">
        <v>-2.38141692798888</v>
      </c>
      <c r="M685" s="5">
        <v>-2.38141692798888</v>
      </c>
      <c r="N685" s="5">
        <v>21.0342131289777</v>
      </c>
      <c r="O685" s="5">
        <v>21.0342131289777</v>
      </c>
      <c r="P685" s="5">
        <v>21.0342131289777</v>
      </c>
      <c r="Q685" s="5">
        <v>0.0</v>
      </c>
      <c r="R685" s="5">
        <v>0.0</v>
      </c>
      <c r="S685" s="5">
        <v>0.0</v>
      </c>
      <c r="T685" s="5">
        <v>250.101584697434</v>
      </c>
    </row>
    <row r="686">
      <c r="A686" s="5">
        <v>684.0</v>
      </c>
      <c r="B686" s="6">
        <v>44824.0</v>
      </c>
      <c r="C686" s="5">
        <v>230.866876185619</v>
      </c>
      <c r="D686" s="5">
        <v>208.52824709435</v>
      </c>
      <c r="E686" s="5">
        <v>287.215301689464</v>
      </c>
      <c r="F686" s="5">
        <v>230.866876185619</v>
      </c>
      <c r="G686" s="5">
        <v>230.866876185619</v>
      </c>
      <c r="H686" s="5">
        <v>17.3899322829715</v>
      </c>
      <c r="I686" s="5">
        <v>17.3899322829715</v>
      </c>
      <c r="J686" s="5">
        <v>17.3899322829715</v>
      </c>
      <c r="K686" s="5">
        <v>-3.15186846715425</v>
      </c>
      <c r="L686" s="5">
        <v>-3.15186846715425</v>
      </c>
      <c r="M686" s="5">
        <v>-3.15186846715425</v>
      </c>
      <c r="N686" s="5">
        <v>20.5418007501258</v>
      </c>
      <c r="O686" s="5">
        <v>20.5418007501258</v>
      </c>
      <c r="P686" s="5">
        <v>20.5418007501258</v>
      </c>
      <c r="Q686" s="5">
        <v>0.0</v>
      </c>
      <c r="R686" s="5">
        <v>0.0</v>
      </c>
      <c r="S686" s="5">
        <v>0.0</v>
      </c>
      <c r="T686" s="5">
        <v>248.25680846859</v>
      </c>
    </row>
    <row r="687">
      <c r="A687" s="5">
        <v>685.0</v>
      </c>
      <c r="B687" s="6">
        <v>44825.0</v>
      </c>
      <c r="C687" s="5">
        <v>230.284963874792</v>
      </c>
      <c r="D687" s="5">
        <v>209.790357509385</v>
      </c>
      <c r="E687" s="5">
        <v>286.55115862805</v>
      </c>
      <c r="F687" s="5">
        <v>230.284963874792</v>
      </c>
      <c r="G687" s="5">
        <v>230.284963874792</v>
      </c>
      <c r="H687" s="5">
        <v>17.0081391878351</v>
      </c>
      <c r="I687" s="5">
        <v>17.0081391878351</v>
      </c>
      <c r="J687" s="5">
        <v>17.0081391878351</v>
      </c>
      <c r="K687" s="5">
        <v>-2.89597583530337</v>
      </c>
      <c r="L687" s="5">
        <v>-2.89597583530337</v>
      </c>
      <c r="M687" s="5">
        <v>-2.89597583530337</v>
      </c>
      <c r="N687" s="5">
        <v>19.9041150231385</v>
      </c>
      <c r="O687" s="5">
        <v>19.9041150231385</v>
      </c>
      <c r="P687" s="5">
        <v>19.9041150231385</v>
      </c>
      <c r="Q687" s="5">
        <v>0.0</v>
      </c>
      <c r="R687" s="5">
        <v>0.0</v>
      </c>
      <c r="S687" s="5">
        <v>0.0</v>
      </c>
      <c r="T687" s="5">
        <v>247.293103062627</v>
      </c>
    </row>
    <row r="688">
      <c r="A688" s="5">
        <v>686.0</v>
      </c>
      <c r="B688" s="6">
        <v>44826.0</v>
      </c>
      <c r="C688" s="5">
        <v>229.703051563966</v>
      </c>
      <c r="D688" s="5">
        <v>207.356996681624</v>
      </c>
      <c r="E688" s="5">
        <v>281.534303279996</v>
      </c>
      <c r="F688" s="5">
        <v>229.703051563966</v>
      </c>
      <c r="G688" s="5">
        <v>229.703051563966</v>
      </c>
      <c r="H688" s="5">
        <v>15.3098691824613</v>
      </c>
      <c r="I688" s="5">
        <v>15.3098691824613</v>
      </c>
      <c r="J688" s="5">
        <v>15.3098691824613</v>
      </c>
      <c r="K688" s="5">
        <v>-3.81984217889291</v>
      </c>
      <c r="L688" s="5">
        <v>-3.81984217889291</v>
      </c>
      <c r="M688" s="5">
        <v>-3.81984217889291</v>
      </c>
      <c r="N688" s="5">
        <v>19.1297113613543</v>
      </c>
      <c r="O688" s="5">
        <v>19.1297113613543</v>
      </c>
      <c r="P688" s="5">
        <v>19.1297113613543</v>
      </c>
      <c r="Q688" s="5">
        <v>0.0</v>
      </c>
      <c r="R688" s="5">
        <v>0.0</v>
      </c>
      <c r="S688" s="5">
        <v>0.0</v>
      </c>
      <c r="T688" s="5">
        <v>245.012920746427</v>
      </c>
    </row>
    <row r="689">
      <c r="A689" s="5">
        <v>687.0</v>
      </c>
      <c r="B689" s="6">
        <v>44827.0</v>
      </c>
      <c r="C689" s="5">
        <v>229.121139253139</v>
      </c>
      <c r="D689" s="5">
        <v>208.450806026286</v>
      </c>
      <c r="E689" s="5">
        <v>281.440249005095</v>
      </c>
      <c r="F689" s="5">
        <v>229.121139253139</v>
      </c>
      <c r="G689" s="5">
        <v>229.121139253139</v>
      </c>
      <c r="H689" s="5">
        <v>13.9203429487653</v>
      </c>
      <c r="I689" s="5">
        <v>13.9203429487653</v>
      </c>
      <c r="J689" s="5">
        <v>13.9203429487653</v>
      </c>
      <c r="K689" s="5">
        <v>-4.3097935080756</v>
      </c>
      <c r="L689" s="5">
        <v>-4.3097935080756</v>
      </c>
      <c r="M689" s="5">
        <v>-4.3097935080756</v>
      </c>
      <c r="N689" s="5">
        <v>18.2301364568409</v>
      </c>
      <c r="O689" s="5">
        <v>18.2301364568409</v>
      </c>
      <c r="P689" s="5">
        <v>18.2301364568409</v>
      </c>
      <c r="Q689" s="5">
        <v>0.0</v>
      </c>
      <c r="R689" s="5">
        <v>0.0</v>
      </c>
      <c r="S689" s="5">
        <v>0.0</v>
      </c>
      <c r="T689" s="5">
        <v>243.041482201904</v>
      </c>
    </row>
    <row r="690">
      <c r="A690" s="5">
        <v>688.0</v>
      </c>
      <c r="B690" s="6">
        <v>44830.0</v>
      </c>
      <c r="C690" s="5">
        <v>227.37540232066</v>
      </c>
      <c r="D690" s="5">
        <v>204.512309452599</v>
      </c>
      <c r="E690" s="5">
        <v>276.979233447141</v>
      </c>
      <c r="F690" s="5">
        <v>227.37540232066</v>
      </c>
      <c r="G690" s="5">
        <v>227.37540232066</v>
      </c>
      <c r="H690" s="5">
        <v>12.5545055434918</v>
      </c>
      <c r="I690" s="5">
        <v>12.5545055434918</v>
      </c>
      <c r="J690" s="5">
        <v>12.5545055434918</v>
      </c>
      <c r="K690" s="5">
        <v>-2.38141692799711</v>
      </c>
      <c r="L690" s="5">
        <v>-2.38141692799711</v>
      </c>
      <c r="M690" s="5">
        <v>-2.38141692799711</v>
      </c>
      <c r="N690" s="5">
        <v>14.9359224714889</v>
      </c>
      <c r="O690" s="5">
        <v>14.9359224714889</v>
      </c>
      <c r="P690" s="5">
        <v>14.9359224714889</v>
      </c>
      <c r="Q690" s="5">
        <v>0.0</v>
      </c>
      <c r="R690" s="5">
        <v>0.0</v>
      </c>
      <c r="S690" s="5">
        <v>0.0</v>
      </c>
      <c r="T690" s="5">
        <v>239.929907864152</v>
      </c>
    </row>
    <row r="691">
      <c r="A691" s="5">
        <v>689.0</v>
      </c>
      <c r="B691" s="6">
        <v>44831.0</v>
      </c>
      <c r="C691" s="5">
        <v>226.793490009833</v>
      </c>
      <c r="D691" s="5">
        <v>197.34295038489</v>
      </c>
      <c r="E691" s="5">
        <v>272.259236888066</v>
      </c>
      <c r="F691" s="5">
        <v>226.793490009833</v>
      </c>
      <c r="G691" s="5">
        <v>226.793490009833</v>
      </c>
      <c r="H691" s="5">
        <v>10.5504250644169</v>
      </c>
      <c r="I691" s="5">
        <v>10.5504250644169</v>
      </c>
      <c r="J691" s="5">
        <v>10.5504250644169</v>
      </c>
      <c r="K691" s="5">
        <v>-3.15186846715695</v>
      </c>
      <c r="L691" s="5">
        <v>-3.15186846715695</v>
      </c>
      <c r="M691" s="5">
        <v>-3.15186846715695</v>
      </c>
      <c r="N691" s="5">
        <v>13.7022935315739</v>
      </c>
      <c r="O691" s="5">
        <v>13.7022935315739</v>
      </c>
      <c r="P691" s="5">
        <v>13.7022935315739</v>
      </c>
      <c r="Q691" s="5">
        <v>0.0</v>
      </c>
      <c r="R691" s="5">
        <v>0.0</v>
      </c>
      <c r="S691" s="5">
        <v>0.0</v>
      </c>
      <c r="T691" s="5">
        <v>237.34391507425</v>
      </c>
    </row>
    <row r="692">
      <c r="A692" s="5">
        <v>690.0</v>
      </c>
      <c r="B692" s="6">
        <v>44832.0</v>
      </c>
      <c r="C692" s="5">
        <v>226.211577666463</v>
      </c>
      <c r="D692" s="5">
        <v>199.061612394991</v>
      </c>
      <c r="E692" s="5">
        <v>275.192752844224</v>
      </c>
      <c r="F692" s="5">
        <v>226.211577666463</v>
      </c>
      <c r="G692" s="5">
        <v>226.211577666463</v>
      </c>
      <c r="H692" s="5">
        <v>9.54050744581116</v>
      </c>
      <c r="I692" s="5">
        <v>9.54050744581116</v>
      </c>
      <c r="J692" s="5">
        <v>9.54050744581116</v>
      </c>
      <c r="K692" s="5">
        <v>-2.8959758353018</v>
      </c>
      <c r="L692" s="5">
        <v>-2.8959758353018</v>
      </c>
      <c r="M692" s="5">
        <v>-2.8959758353018</v>
      </c>
      <c r="N692" s="5">
        <v>12.4364832811129</v>
      </c>
      <c r="O692" s="5">
        <v>12.4364832811129</v>
      </c>
      <c r="P692" s="5">
        <v>12.4364832811129</v>
      </c>
      <c r="Q692" s="5">
        <v>0.0</v>
      </c>
      <c r="R692" s="5">
        <v>0.0</v>
      </c>
      <c r="S692" s="5">
        <v>0.0</v>
      </c>
      <c r="T692" s="5">
        <v>235.752085112274</v>
      </c>
    </row>
    <row r="693">
      <c r="A693" s="5">
        <v>691.0</v>
      </c>
      <c r="B693" s="6">
        <v>44833.0</v>
      </c>
      <c r="C693" s="5">
        <v>225.629665323093</v>
      </c>
      <c r="D693" s="5">
        <v>196.057658264717</v>
      </c>
      <c r="E693" s="5">
        <v>270.673889377306</v>
      </c>
      <c r="F693" s="5">
        <v>225.629665323093</v>
      </c>
      <c r="G693" s="5">
        <v>225.629665323093</v>
      </c>
      <c r="H693" s="5">
        <v>7.34149828033107</v>
      </c>
      <c r="I693" s="5">
        <v>7.34149828033107</v>
      </c>
      <c r="J693" s="5">
        <v>7.34149828033107</v>
      </c>
      <c r="K693" s="5">
        <v>-3.81984217889608</v>
      </c>
      <c r="L693" s="5">
        <v>-3.81984217889608</v>
      </c>
      <c r="M693" s="5">
        <v>-3.81984217889608</v>
      </c>
      <c r="N693" s="5">
        <v>11.1613404592271</v>
      </c>
      <c r="O693" s="5">
        <v>11.1613404592271</v>
      </c>
      <c r="P693" s="5">
        <v>11.1613404592271</v>
      </c>
      <c r="Q693" s="5">
        <v>0.0</v>
      </c>
      <c r="R693" s="5">
        <v>0.0</v>
      </c>
      <c r="S693" s="5">
        <v>0.0</v>
      </c>
      <c r="T693" s="5">
        <v>232.971163603424</v>
      </c>
    </row>
    <row r="694">
      <c r="A694" s="5">
        <v>692.0</v>
      </c>
      <c r="B694" s="6">
        <v>44834.0</v>
      </c>
      <c r="C694" s="5">
        <v>225.047752979723</v>
      </c>
      <c r="D694" s="5">
        <v>191.009344307542</v>
      </c>
      <c r="E694" s="5">
        <v>268.332496227697</v>
      </c>
      <c r="F694" s="5">
        <v>225.047752979723</v>
      </c>
      <c r="G694" s="5">
        <v>225.047752979723</v>
      </c>
      <c r="H694" s="5">
        <v>5.59019414267931</v>
      </c>
      <c r="I694" s="5">
        <v>5.59019414267931</v>
      </c>
      <c r="J694" s="5">
        <v>5.59019414267931</v>
      </c>
      <c r="K694" s="5">
        <v>-4.3097935081027</v>
      </c>
      <c r="L694" s="5">
        <v>-4.3097935081027</v>
      </c>
      <c r="M694" s="5">
        <v>-4.3097935081027</v>
      </c>
      <c r="N694" s="5">
        <v>9.89998765078201</v>
      </c>
      <c r="O694" s="5">
        <v>9.89998765078201</v>
      </c>
      <c r="P694" s="5">
        <v>9.89998765078201</v>
      </c>
      <c r="Q694" s="5">
        <v>0.0</v>
      </c>
      <c r="R694" s="5">
        <v>0.0</v>
      </c>
      <c r="S694" s="5">
        <v>0.0</v>
      </c>
      <c r="T694" s="5">
        <v>230.637947122402</v>
      </c>
    </row>
    <row r="695">
      <c r="A695" s="5">
        <v>693.0</v>
      </c>
      <c r="B695" s="6">
        <v>44837.0</v>
      </c>
      <c r="C695" s="5">
        <v>223.302015949612</v>
      </c>
      <c r="D695" s="5">
        <v>189.781125455624</v>
      </c>
      <c r="E695" s="5">
        <v>263.371572000613</v>
      </c>
      <c r="F695" s="5">
        <v>223.302015949612</v>
      </c>
      <c r="G695" s="5">
        <v>223.302015949612</v>
      </c>
      <c r="H695" s="5">
        <v>4.04136875419009</v>
      </c>
      <c r="I695" s="5">
        <v>4.04136875419009</v>
      </c>
      <c r="J695" s="5">
        <v>4.04136875419009</v>
      </c>
      <c r="K695" s="5">
        <v>-2.38141692799651</v>
      </c>
      <c r="L695" s="5">
        <v>-2.38141692799651</v>
      </c>
      <c r="M695" s="5">
        <v>-2.38141692799651</v>
      </c>
      <c r="N695" s="5">
        <v>6.4227856821866</v>
      </c>
      <c r="O695" s="5">
        <v>6.4227856821866</v>
      </c>
      <c r="P695" s="5">
        <v>6.4227856821866</v>
      </c>
      <c r="Q695" s="5">
        <v>0.0</v>
      </c>
      <c r="R695" s="5">
        <v>0.0</v>
      </c>
      <c r="S695" s="5">
        <v>0.0</v>
      </c>
      <c r="T695" s="5">
        <v>227.343384703802</v>
      </c>
    </row>
    <row r="696">
      <c r="A696" s="5">
        <v>694.0</v>
      </c>
      <c r="B696" s="6">
        <v>44838.0</v>
      </c>
      <c r="C696" s="5">
        <v>222.720103606242</v>
      </c>
      <c r="D696" s="5">
        <v>188.222390957207</v>
      </c>
      <c r="E696" s="5">
        <v>260.409627297724</v>
      </c>
      <c r="F696" s="5">
        <v>222.720103606242</v>
      </c>
      <c r="G696" s="5">
        <v>222.720103606242</v>
      </c>
      <c r="H696" s="5">
        <v>2.28282700224725</v>
      </c>
      <c r="I696" s="5">
        <v>2.28282700224725</v>
      </c>
      <c r="J696" s="5">
        <v>2.28282700224725</v>
      </c>
      <c r="K696" s="5">
        <v>-3.15186846715334</v>
      </c>
      <c r="L696" s="5">
        <v>-3.15186846715334</v>
      </c>
      <c r="M696" s="5">
        <v>-3.15186846715334</v>
      </c>
      <c r="N696" s="5">
        <v>5.4346954694006</v>
      </c>
      <c r="O696" s="5">
        <v>5.4346954694006</v>
      </c>
      <c r="P696" s="5">
        <v>5.4346954694006</v>
      </c>
      <c r="Q696" s="5">
        <v>0.0</v>
      </c>
      <c r="R696" s="5">
        <v>0.0</v>
      </c>
      <c r="S696" s="5">
        <v>0.0</v>
      </c>
      <c r="T696" s="5">
        <v>225.002930608489</v>
      </c>
    </row>
    <row r="697">
      <c r="A697" s="5">
        <v>695.0</v>
      </c>
      <c r="B697" s="6">
        <v>44839.0</v>
      </c>
      <c r="C697" s="5">
        <v>222.138191262871</v>
      </c>
      <c r="D697" s="5">
        <v>184.752163146163</v>
      </c>
      <c r="E697" s="5">
        <v>260.32252221028</v>
      </c>
      <c r="F697" s="5">
        <v>222.138191262871</v>
      </c>
      <c r="G697" s="5">
        <v>222.138191262871</v>
      </c>
      <c r="H697" s="5">
        <v>1.66576660427101</v>
      </c>
      <c r="I697" s="5">
        <v>1.66576660427101</v>
      </c>
      <c r="J697" s="5">
        <v>1.66576660427101</v>
      </c>
      <c r="K697" s="5">
        <v>-2.89597583530318</v>
      </c>
      <c r="L697" s="5">
        <v>-2.89597583530318</v>
      </c>
      <c r="M697" s="5">
        <v>-2.89597583530318</v>
      </c>
      <c r="N697" s="5">
        <v>4.56174243957419</v>
      </c>
      <c r="O697" s="5">
        <v>4.56174243957419</v>
      </c>
      <c r="P697" s="5">
        <v>4.56174243957419</v>
      </c>
      <c r="Q697" s="5">
        <v>0.0</v>
      </c>
      <c r="R697" s="5">
        <v>0.0</v>
      </c>
      <c r="S697" s="5">
        <v>0.0</v>
      </c>
      <c r="T697" s="5">
        <v>223.803957867142</v>
      </c>
    </row>
    <row r="698">
      <c r="A698" s="5">
        <v>696.0</v>
      </c>
      <c r="B698" s="6">
        <v>44840.0</v>
      </c>
      <c r="C698" s="5">
        <v>221.556278919501</v>
      </c>
      <c r="D698" s="5">
        <v>185.297540857799</v>
      </c>
      <c r="E698" s="5">
        <v>256.901510698815</v>
      </c>
      <c r="F698" s="5">
        <v>221.556278919501</v>
      </c>
      <c r="G698" s="5">
        <v>221.556278919501</v>
      </c>
      <c r="H698" s="5">
        <v>-0.00183228800556576</v>
      </c>
      <c r="I698" s="5">
        <v>-0.00183228800556576</v>
      </c>
      <c r="J698" s="5">
        <v>-0.00183228800556576</v>
      </c>
      <c r="K698" s="5">
        <v>-3.81984217889749</v>
      </c>
      <c r="L698" s="5">
        <v>-3.81984217889749</v>
      </c>
      <c r="M698" s="5">
        <v>-3.81984217889749</v>
      </c>
      <c r="N698" s="5">
        <v>3.81800989089193</v>
      </c>
      <c r="O698" s="5">
        <v>3.81800989089193</v>
      </c>
      <c r="P698" s="5">
        <v>3.81800989089193</v>
      </c>
      <c r="Q698" s="5">
        <v>0.0</v>
      </c>
      <c r="R698" s="5">
        <v>0.0</v>
      </c>
      <c r="S698" s="5">
        <v>0.0</v>
      </c>
      <c r="T698" s="5">
        <v>221.554446631495</v>
      </c>
    </row>
    <row r="699">
      <c r="A699" s="5">
        <v>697.0</v>
      </c>
      <c r="B699" s="6">
        <v>44841.0</v>
      </c>
      <c r="C699" s="5">
        <v>220.974366576131</v>
      </c>
      <c r="D699" s="5">
        <v>182.381459538087</v>
      </c>
      <c r="E699" s="5">
        <v>258.596227915824</v>
      </c>
      <c r="F699" s="5">
        <v>220.974366576131</v>
      </c>
      <c r="G699" s="5">
        <v>220.974366576131</v>
      </c>
      <c r="H699" s="5">
        <v>-1.09516197779466</v>
      </c>
      <c r="I699" s="5">
        <v>-1.09516197779466</v>
      </c>
      <c r="J699" s="5">
        <v>-1.09516197779466</v>
      </c>
      <c r="K699" s="5">
        <v>-4.3097935080951</v>
      </c>
      <c r="L699" s="5">
        <v>-4.3097935080951</v>
      </c>
      <c r="M699" s="5">
        <v>-4.3097935080951</v>
      </c>
      <c r="N699" s="5">
        <v>3.21463153030044</v>
      </c>
      <c r="O699" s="5">
        <v>3.21463153030044</v>
      </c>
      <c r="P699" s="5">
        <v>3.21463153030044</v>
      </c>
      <c r="Q699" s="5">
        <v>0.0</v>
      </c>
      <c r="R699" s="5">
        <v>0.0</v>
      </c>
      <c r="S699" s="5">
        <v>0.0</v>
      </c>
      <c r="T699" s="5">
        <v>219.879204598336</v>
      </c>
    </row>
    <row r="700">
      <c r="A700" s="5">
        <v>698.0</v>
      </c>
      <c r="B700" s="6">
        <v>44844.0</v>
      </c>
      <c r="C700" s="5">
        <v>219.22862954602</v>
      </c>
      <c r="D700" s="5">
        <v>182.518528698813</v>
      </c>
      <c r="E700" s="5">
        <v>259.673819210395</v>
      </c>
      <c r="F700" s="5">
        <v>219.22862954602</v>
      </c>
      <c r="G700" s="5">
        <v>219.22862954602</v>
      </c>
      <c r="H700" s="5">
        <v>-0.0722587896571685</v>
      </c>
      <c r="I700" s="5">
        <v>-0.0722587896571685</v>
      </c>
      <c r="J700" s="5">
        <v>-0.0722587896571685</v>
      </c>
      <c r="K700" s="5">
        <v>-2.38141692800474</v>
      </c>
      <c r="L700" s="5">
        <v>-2.38141692800474</v>
      </c>
      <c r="M700" s="5">
        <v>-2.38141692800474</v>
      </c>
      <c r="N700" s="5">
        <v>2.30915813834758</v>
      </c>
      <c r="O700" s="5">
        <v>2.30915813834758</v>
      </c>
      <c r="P700" s="5">
        <v>2.30915813834758</v>
      </c>
      <c r="Q700" s="5">
        <v>0.0</v>
      </c>
      <c r="R700" s="5">
        <v>0.0</v>
      </c>
      <c r="S700" s="5">
        <v>0.0</v>
      </c>
      <c r="T700" s="5">
        <v>219.156370756363</v>
      </c>
    </row>
    <row r="701">
      <c r="A701" s="5">
        <v>699.0</v>
      </c>
      <c r="B701" s="6">
        <v>44845.0</v>
      </c>
      <c r="C701" s="5">
        <v>218.64671720265</v>
      </c>
      <c r="D701" s="5">
        <v>182.544227098124</v>
      </c>
      <c r="E701" s="5">
        <v>255.529019319693</v>
      </c>
      <c r="F701" s="5">
        <v>218.64671720265</v>
      </c>
      <c r="G701" s="5">
        <v>218.64671720265</v>
      </c>
      <c r="H701" s="5">
        <v>-0.83912722565324</v>
      </c>
      <c r="I701" s="5">
        <v>-0.83912722565324</v>
      </c>
      <c r="J701" s="5">
        <v>-0.83912722565324</v>
      </c>
      <c r="K701" s="5">
        <v>-3.1518684671617</v>
      </c>
      <c r="L701" s="5">
        <v>-3.1518684671617</v>
      </c>
      <c r="M701" s="5">
        <v>-3.1518684671617</v>
      </c>
      <c r="N701" s="5">
        <v>2.31274124150846</v>
      </c>
      <c r="O701" s="5">
        <v>2.31274124150846</v>
      </c>
      <c r="P701" s="5">
        <v>2.31274124150846</v>
      </c>
      <c r="Q701" s="5">
        <v>0.0</v>
      </c>
      <c r="R701" s="5">
        <v>0.0</v>
      </c>
      <c r="S701" s="5">
        <v>0.0</v>
      </c>
      <c r="T701" s="5">
        <v>217.807589976997</v>
      </c>
    </row>
    <row r="702">
      <c r="A702" s="5">
        <v>700.0</v>
      </c>
      <c r="B702" s="6">
        <v>44846.0</v>
      </c>
      <c r="C702" s="5">
        <v>218.06480485928</v>
      </c>
      <c r="D702" s="5">
        <v>182.723353977625</v>
      </c>
      <c r="E702" s="5">
        <v>252.586161450174</v>
      </c>
      <c r="F702" s="5">
        <v>218.06480485928</v>
      </c>
      <c r="G702" s="5">
        <v>218.06480485928</v>
      </c>
      <c r="H702" s="5">
        <v>-0.433465112752192</v>
      </c>
      <c r="I702" s="5">
        <v>-0.433465112752192</v>
      </c>
      <c r="J702" s="5">
        <v>-0.433465112752192</v>
      </c>
      <c r="K702" s="5">
        <v>-2.89597583530414</v>
      </c>
      <c r="L702" s="5">
        <v>-2.89597583530414</v>
      </c>
      <c r="M702" s="5">
        <v>-2.89597583530414</v>
      </c>
      <c r="N702" s="5">
        <v>2.46251072255194</v>
      </c>
      <c r="O702" s="5">
        <v>2.46251072255194</v>
      </c>
      <c r="P702" s="5">
        <v>2.46251072255194</v>
      </c>
      <c r="Q702" s="5">
        <v>0.0</v>
      </c>
      <c r="R702" s="5">
        <v>0.0</v>
      </c>
      <c r="S702" s="5">
        <v>0.0</v>
      </c>
      <c r="T702" s="5">
        <v>217.631339746527</v>
      </c>
    </row>
    <row r="703">
      <c r="A703" s="5">
        <v>701.0</v>
      </c>
      <c r="B703" s="6">
        <v>44847.0</v>
      </c>
      <c r="C703" s="5">
        <v>217.482892515909</v>
      </c>
      <c r="D703" s="5">
        <v>178.602046856326</v>
      </c>
      <c r="E703" s="5">
        <v>252.84478034586</v>
      </c>
      <c r="F703" s="5">
        <v>217.482892515909</v>
      </c>
      <c r="G703" s="5">
        <v>217.482892515909</v>
      </c>
      <c r="H703" s="5">
        <v>-1.07007379677516</v>
      </c>
      <c r="I703" s="5">
        <v>-1.07007379677516</v>
      </c>
      <c r="J703" s="5">
        <v>-1.07007379677516</v>
      </c>
      <c r="K703" s="5">
        <v>-3.81984217890242</v>
      </c>
      <c r="L703" s="5">
        <v>-3.81984217890242</v>
      </c>
      <c r="M703" s="5">
        <v>-3.81984217890242</v>
      </c>
      <c r="N703" s="5">
        <v>2.74976838212725</v>
      </c>
      <c r="O703" s="5">
        <v>2.74976838212725</v>
      </c>
      <c r="P703" s="5">
        <v>2.74976838212725</v>
      </c>
      <c r="Q703" s="5">
        <v>0.0</v>
      </c>
      <c r="R703" s="5">
        <v>0.0</v>
      </c>
      <c r="S703" s="5">
        <v>0.0</v>
      </c>
      <c r="T703" s="5">
        <v>216.412818719134</v>
      </c>
    </row>
    <row r="704">
      <c r="A704" s="5">
        <v>702.0</v>
      </c>
      <c r="B704" s="6">
        <v>44848.0</v>
      </c>
      <c r="C704" s="5">
        <v>216.900980172539</v>
      </c>
      <c r="D704" s="5">
        <v>177.170865597387</v>
      </c>
      <c r="E704" s="5">
        <v>250.609990381907</v>
      </c>
      <c r="F704" s="5">
        <v>216.900980172539</v>
      </c>
      <c r="G704" s="5">
        <v>216.900980172539</v>
      </c>
      <c r="H704" s="5">
        <v>-1.14682620613333</v>
      </c>
      <c r="I704" s="5">
        <v>-1.14682620613333</v>
      </c>
      <c r="J704" s="5">
        <v>-1.14682620613333</v>
      </c>
      <c r="K704" s="5">
        <v>-4.3097935080932</v>
      </c>
      <c r="L704" s="5">
        <v>-4.3097935080932</v>
      </c>
      <c r="M704" s="5">
        <v>-4.3097935080932</v>
      </c>
      <c r="N704" s="5">
        <v>3.16296730195987</v>
      </c>
      <c r="O704" s="5">
        <v>3.16296730195987</v>
      </c>
      <c r="P704" s="5">
        <v>3.16296730195987</v>
      </c>
      <c r="Q704" s="5">
        <v>0.0</v>
      </c>
      <c r="R704" s="5">
        <v>0.0</v>
      </c>
      <c r="S704" s="5">
        <v>0.0</v>
      </c>
      <c r="T704" s="5">
        <v>215.754153966406</v>
      </c>
    </row>
    <row r="705">
      <c r="A705" s="5">
        <v>703.0</v>
      </c>
      <c r="B705" s="6">
        <v>44851.0</v>
      </c>
      <c r="C705" s="5">
        <v>215.155243142428</v>
      </c>
      <c r="D705" s="5">
        <v>181.857574975654</v>
      </c>
      <c r="E705" s="5">
        <v>255.959293337918</v>
      </c>
      <c r="F705" s="5">
        <v>215.155243142428</v>
      </c>
      <c r="G705" s="5">
        <v>215.155243142428</v>
      </c>
      <c r="H705" s="5">
        <v>2.62631449845639</v>
      </c>
      <c r="I705" s="5">
        <v>2.62631449845639</v>
      </c>
      <c r="J705" s="5">
        <v>2.62631449845639</v>
      </c>
      <c r="K705" s="5">
        <v>-2.38141692800414</v>
      </c>
      <c r="L705" s="5">
        <v>-2.38141692800414</v>
      </c>
      <c r="M705" s="5">
        <v>-2.38141692800414</v>
      </c>
      <c r="N705" s="5">
        <v>5.00773142646053</v>
      </c>
      <c r="O705" s="5">
        <v>5.00773142646053</v>
      </c>
      <c r="P705" s="5">
        <v>5.00773142646053</v>
      </c>
      <c r="Q705" s="5">
        <v>0.0</v>
      </c>
      <c r="R705" s="5">
        <v>0.0</v>
      </c>
      <c r="S705" s="5">
        <v>0.0</v>
      </c>
      <c r="T705" s="5">
        <v>217.781557640885</v>
      </c>
    </row>
    <row r="706">
      <c r="A706" s="5">
        <v>704.0</v>
      </c>
      <c r="B706" s="6">
        <v>44852.0</v>
      </c>
      <c r="C706" s="5">
        <v>214.573330799058</v>
      </c>
      <c r="D706" s="5">
        <v>180.086187281599</v>
      </c>
      <c r="E706" s="5">
        <v>251.736872788522</v>
      </c>
      <c r="F706" s="5">
        <v>214.573330799058</v>
      </c>
      <c r="G706" s="5">
        <v>214.573330799058</v>
      </c>
      <c r="H706" s="5">
        <v>2.61378970746435</v>
      </c>
      <c r="I706" s="5">
        <v>2.61378970746435</v>
      </c>
      <c r="J706" s="5">
        <v>2.61378970746435</v>
      </c>
      <c r="K706" s="5">
        <v>-3.15186846715809</v>
      </c>
      <c r="L706" s="5">
        <v>-3.15186846715809</v>
      </c>
      <c r="M706" s="5">
        <v>-3.15186846715809</v>
      </c>
      <c r="N706" s="5">
        <v>5.76565817462245</v>
      </c>
      <c r="O706" s="5">
        <v>5.76565817462245</v>
      </c>
      <c r="P706" s="5">
        <v>5.76565817462245</v>
      </c>
      <c r="Q706" s="5">
        <v>0.0</v>
      </c>
      <c r="R706" s="5">
        <v>0.0</v>
      </c>
      <c r="S706" s="5">
        <v>0.0</v>
      </c>
      <c r="T706" s="5">
        <v>217.187120506522</v>
      </c>
    </row>
    <row r="707">
      <c r="A707" s="5">
        <v>705.0</v>
      </c>
      <c r="B707" s="6">
        <v>44853.0</v>
      </c>
      <c r="C707" s="5">
        <v>213.991418455688</v>
      </c>
      <c r="D707" s="5">
        <v>182.889768486127</v>
      </c>
      <c r="E707" s="5">
        <v>254.895163952987</v>
      </c>
      <c r="F707" s="5">
        <v>213.991418455688</v>
      </c>
      <c r="G707" s="5">
        <v>213.991418455688</v>
      </c>
      <c r="H707" s="5">
        <v>3.66722638383142</v>
      </c>
      <c r="I707" s="5">
        <v>3.66722638383142</v>
      </c>
      <c r="J707" s="5">
        <v>3.66722638383142</v>
      </c>
      <c r="K707" s="5">
        <v>-2.89597583530509</v>
      </c>
      <c r="L707" s="5">
        <v>-2.89597583530509</v>
      </c>
      <c r="M707" s="5">
        <v>-2.89597583530509</v>
      </c>
      <c r="N707" s="5">
        <v>6.56320221913652</v>
      </c>
      <c r="O707" s="5">
        <v>6.56320221913652</v>
      </c>
      <c r="P707" s="5">
        <v>6.56320221913652</v>
      </c>
      <c r="Q707" s="5">
        <v>0.0</v>
      </c>
      <c r="R707" s="5">
        <v>0.0</v>
      </c>
      <c r="S707" s="5">
        <v>0.0</v>
      </c>
      <c r="T707" s="5">
        <v>217.658644839519</v>
      </c>
    </row>
    <row r="708">
      <c r="A708" s="5">
        <v>706.0</v>
      </c>
      <c r="B708" s="6">
        <v>44854.0</v>
      </c>
      <c r="C708" s="5">
        <v>213.409506112318</v>
      </c>
      <c r="D708" s="5">
        <v>176.990266700857</v>
      </c>
      <c r="E708" s="5">
        <v>253.453240996511</v>
      </c>
      <c r="F708" s="5">
        <v>213.409506112318</v>
      </c>
      <c r="G708" s="5">
        <v>213.409506112318</v>
      </c>
      <c r="H708" s="5">
        <v>3.56099158617886</v>
      </c>
      <c r="I708" s="5">
        <v>3.56099158617886</v>
      </c>
      <c r="J708" s="5">
        <v>3.56099158617886</v>
      </c>
      <c r="K708" s="5">
        <v>-3.81984217890383</v>
      </c>
      <c r="L708" s="5">
        <v>-3.81984217890383</v>
      </c>
      <c r="M708" s="5">
        <v>-3.81984217890383</v>
      </c>
      <c r="N708" s="5">
        <v>7.3808337650827</v>
      </c>
      <c r="O708" s="5">
        <v>7.3808337650827</v>
      </c>
      <c r="P708" s="5">
        <v>7.3808337650827</v>
      </c>
      <c r="Q708" s="5">
        <v>0.0</v>
      </c>
      <c r="R708" s="5">
        <v>0.0</v>
      </c>
      <c r="S708" s="5">
        <v>0.0</v>
      </c>
      <c r="T708" s="5">
        <v>216.970497698496</v>
      </c>
    </row>
    <row r="709">
      <c r="A709" s="5">
        <v>707.0</v>
      </c>
      <c r="B709" s="6">
        <v>44855.0</v>
      </c>
      <c r="C709" s="5">
        <v>212.827593768947</v>
      </c>
      <c r="D709" s="5">
        <v>177.462507892453</v>
      </c>
      <c r="E709" s="5">
        <v>253.895283132367</v>
      </c>
      <c r="F709" s="5">
        <v>212.827593768947</v>
      </c>
      <c r="G709" s="5">
        <v>212.827593768947</v>
      </c>
      <c r="H709" s="5">
        <v>3.88971740591669</v>
      </c>
      <c r="I709" s="5">
        <v>3.88971740591669</v>
      </c>
      <c r="J709" s="5">
        <v>3.88971740591669</v>
      </c>
      <c r="K709" s="5">
        <v>-4.3097935080856</v>
      </c>
      <c r="L709" s="5">
        <v>-4.3097935080856</v>
      </c>
      <c r="M709" s="5">
        <v>-4.3097935080856</v>
      </c>
      <c r="N709" s="5">
        <v>8.1995109140023</v>
      </c>
      <c r="O709" s="5">
        <v>8.1995109140023</v>
      </c>
      <c r="P709" s="5">
        <v>8.1995109140023</v>
      </c>
      <c r="Q709" s="5">
        <v>0.0</v>
      </c>
      <c r="R709" s="5">
        <v>0.0</v>
      </c>
      <c r="S709" s="5">
        <v>0.0</v>
      </c>
      <c r="T709" s="5">
        <v>216.717311174864</v>
      </c>
    </row>
    <row r="710">
      <c r="A710" s="5">
        <v>708.0</v>
      </c>
      <c r="B710" s="6">
        <v>44858.0</v>
      </c>
      <c r="C710" s="5">
        <v>211.081856738837</v>
      </c>
      <c r="D710" s="5">
        <v>182.968414946811</v>
      </c>
      <c r="E710" s="5">
        <v>254.782132061246</v>
      </c>
      <c r="F710" s="5">
        <v>211.081856738837</v>
      </c>
      <c r="G710" s="5">
        <v>211.081856738837</v>
      </c>
      <c r="H710" s="5">
        <v>8.10793386754824</v>
      </c>
      <c r="I710" s="5">
        <v>8.10793386754824</v>
      </c>
      <c r="J710" s="5">
        <v>8.10793386754824</v>
      </c>
      <c r="K710" s="5">
        <v>-2.38141692802122</v>
      </c>
      <c r="L710" s="5">
        <v>-2.38141692802122</v>
      </c>
      <c r="M710" s="5">
        <v>-2.38141692802122</v>
      </c>
      <c r="N710" s="5">
        <v>10.4893507955694</v>
      </c>
      <c r="O710" s="5">
        <v>10.4893507955694</v>
      </c>
      <c r="P710" s="5">
        <v>10.4893507955694</v>
      </c>
      <c r="Q710" s="5">
        <v>0.0</v>
      </c>
      <c r="R710" s="5">
        <v>0.0</v>
      </c>
      <c r="S710" s="5">
        <v>0.0</v>
      </c>
      <c r="T710" s="5">
        <v>219.189790606385</v>
      </c>
    </row>
    <row r="711">
      <c r="A711" s="5">
        <v>709.0</v>
      </c>
      <c r="B711" s="6">
        <v>44859.0</v>
      </c>
      <c r="C711" s="5">
        <v>210.499944395467</v>
      </c>
      <c r="D711" s="5">
        <v>184.299442181092</v>
      </c>
      <c r="E711" s="5">
        <v>254.239278194296</v>
      </c>
      <c r="F711" s="5">
        <v>210.499944395467</v>
      </c>
      <c r="G711" s="5">
        <v>210.499944395467</v>
      </c>
      <c r="H711" s="5">
        <v>7.99701822006691</v>
      </c>
      <c r="I711" s="5">
        <v>7.99701822006691</v>
      </c>
      <c r="J711" s="5">
        <v>7.99701822006691</v>
      </c>
      <c r="K711" s="5">
        <v>-3.15186846716079</v>
      </c>
      <c r="L711" s="5">
        <v>-3.15186846716079</v>
      </c>
      <c r="M711" s="5">
        <v>-3.15186846716079</v>
      </c>
      <c r="N711" s="5">
        <v>11.1488866872277</v>
      </c>
      <c r="O711" s="5">
        <v>11.1488866872277</v>
      </c>
      <c r="P711" s="5">
        <v>11.1488866872277</v>
      </c>
      <c r="Q711" s="5">
        <v>0.0</v>
      </c>
      <c r="R711" s="5">
        <v>0.0</v>
      </c>
      <c r="S711" s="5">
        <v>0.0</v>
      </c>
      <c r="T711" s="5">
        <v>218.496962615533</v>
      </c>
    </row>
    <row r="712">
      <c r="A712" s="5">
        <v>710.0</v>
      </c>
      <c r="B712" s="6">
        <v>44860.0</v>
      </c>
      <c r="C712" s="5">
        <v>209.918032052096</v>
      </c>
      <c r="D712" s="5">
        <v>181.332214162177</v>
      </c>
      <c r="E712" s="5">
        <v>253.900707104268</v>
      </c>
      <c r="F712" s="5">
        <v>209.918032052096</v>
      </c>
      <c r="G712" s="5">
        <v>209.918032052096</v>
      </c>
      <c r="H712" s="5">
        <v>8.84228051477625</v>
      </c>
      <c r="I712" s="5">
        <v>8.84228051477625</v>
      </c>
      <c r="J712" s="5">
        <v>8.84228051477625</v>
      </c>
      <c r="K712" s="5">
        <v>-2.89597583530352</v>
      </c>
      <c r="L712" s="5">
        <v>-2.89597583530352</v>
      </c>
      <c r="M712" s="5">
        <v>-2.89597583530352</v>
      </c>
      <c r="N712" s="5">
        <v>11.7382563500797</v>
      </c>
      <c r="O712" s="5">
        <v>11.7382563500797</v>
      </c>
      <c r="P712" s="5">
        <v>11.7382563500797</v>
      </c>
      <c r="Q712" s="5">
        <v>0.0</v>
      </c>
      <c r="R712" s="5">
        <v>0.0</v>
      </c>
      <c r="S712" s="5">
        <v>0.0</v>
      </c>
      <c r="T712" s="5">
        <v>218.760312566872</v>
      </c>
    </row>
    <row r="713">
      <c r="A713" s="5">
        <v>711.0</v>
      </c>
      <c r="B713" s="6">
        <v>44861.0</v>
      </c>
      <c r="C713" s="5">
        <v>209.336119708726</v>
      </c>
      <c r="D713" s="5">
        <v>183.538583483308</v>
      </c>
      <c r="E713" s="5">
        <v>255.721463890138</v>
      </c>
      <c r="F713" s="5">
        <v>209.336119708726</v>
      </c>
      <c r="G713" s="5">
        <v>209.336119708726</v>
      </c>
      <c r="H713" s="5">
        <v>8.430753654418</v>
      </c>
      <c r="I713" s="5">
        <v>8.430753654418</v>
      </c>
      <c r="J713" s="5">
        <v>8.430753654418</v>
      </c>
      <c r="K713" s="5">
        <v>-3.81984217889174</v>
      </c>
      <c r="L713" s="5">
        <v>-3.81984217889174</v>
      </c>
      <c r="M713" s="5">
        <v>-3.81984217889174</v>
      </c>
      <c r="N713" s="5">
        <v>12.2505958333097</v>
      </c>
      <c r="O713" s="5">
        <v>12.2505958333097</v>
      </c>
      <c r="P713" s="5">
        <v>12.2505958333097</v>
      </c>
      <c r="Q713" s="5">
        <v>0.0</v>
      </c>
      <c r="R713" s="5">
        <v>0.0</v>
      </c>
      <c r="S713" s="5">
        <v>0.0</v>
      </c>
      <c r="T713" s="5">
        <v>217.766873363144</v>
      </c>
    </row>
    <row r="714">
      <c r="A714" s="5">
        <v>712.0</v>
      </c>
      <c r="B714" s="6">
        <v>44862.0</v>
      </c>
      <c r="C714" s="5">
        <v>208.754207365356</v>
      </c>
      <c r="D714" s="5">
        <v>177.305845941615</v>
      </c>
      <c r="E714" s="5">
        <v>252.735825785162</v>
      </c>
      <c r="F714" s="5">
        <v>208.754207365356</v>
      </c>
      <c r="G714" s="5">
        <v>208.754207365356</v>
      </c>
      <c r="H714" s="5">
        <v>8.37222671371854</v>
      </c>
      <c r="I714" s="5">
        <v>8.37222671371854</v>
      </c>
      <c r="J714" s="5">
        <v>8.37222671371854</v>
      </c>
      <c r="K714" s="5">
        <v>-4.3097935080837</v>
      </c>
      <c r="L714" s="5">
        <v>-4.3097935080837</v>
      </c>
      <c r="M714" s="5">
        <v>-4.3097935080837</v>
      </c>
      <c r="N714" s="5">
        <v>12.6820202218022</v>
      </c>
      <c r="O714" s="5">
        <v>12.6820202218022</v>
      </c>
      <c r="P714" s="5">
        <v>12.6820202218022</v>
      </c>
      <c r="Q714" s="5">
        <v>0.0</v>
      </c>
      <c r="R714" s="5">
        <v>0.0</v>
      </c>
      <c r="S714" s="5">
        <v>0.0</v>
      </c>
      <c r="T714" s="5">
        <v>217.126434079074</v>
      </c>
    </row>
    <row r="715">
      <c r="A715" s="5">
        <v>713.0</v>
      </c>
      <c r="B715" s="6">
        <v>44865.0</v>
      </c>
      <c r="C715" s="5">
        <v>207.008470335245</v>
      </c>
      <c r="D715" s="5">
        <v>180.693041845422</v>
      </c>
      <c r="E715" s="5">
        <v>254.32866772988</v>
      </c>
      <c r="F715" s="5">
        <v>207.008470335245</v>
      </c>
      <c r="G715" s="5">
        <v>207.008470335245</v>
      </c>
      <c r="H715" s="5">
        <v>11.1156718599312</v>
      </c>
      <c r="I715" s="5">
        <v>11.1156718599312</v>
      </c>
      <c r="J715" s="5">
        <v>11.1156718599312</v>
      </c>
      <c r="K715" s="5">
        <v>-2.38141692802061</v>
      </c>
      <c r="L715" s="5">
        <v>-2.38141692802061</v>
      </c>
      <c r="M715" s="5">
        <v>-2.38141692802061</v>
      </c>
      <c r="N715" s="5">
        <v>13.4970887879519</v>
      </c>
      <c r="O715" s="5">
        <v>13.4970887879519</v>
      </c>
      <c r="P715" s="5">
        <v>13.4970887879519</v>
      </c>
      <c r="Q715" s="5">
        <v>0.0</v>
      </c>
      <c r="R715" s="5">
        <v>0.0</v>
      </c>
      <c r="S715" s="5">
        <v>0.0</v>
      </c>
      <c r="T715" s="5">
        <v>218.124142195176</v>
      </c>
    </row>
    <row r="716">
      <c r="A716" s="5">
        <v>714.0</v>
      </c>
      <c r="B716" s="6">
        <v>44866.0</v>
      </c>
      <c r="C716" s="5">
        <v>206.426557991875</v>
      </c>
      <c r="D716" s="5">
        <v>179.643087025457</v>
      </c>
      <c r="E716" s="5">
        <v>256.481000255448</v>
      </c>
      <c r="F716" s="5">
        <v>206.426557991875</v>
      </c>
      <c r="G716" s="5">
        <v>206.426557991875</v>
      </c>
      <c r="H716" s="5">
        <v>10.4736261059063</v>
      </c>
      <c r="I716" s="5">
        <v>10.4736261059063</v>
      </c>
      <c r="J716" s="5">
        <v>10.4736261059063</v>
      </c>
      <c r="K716" s="5">
        <v>-3.15186846716284</v>
      </c>
      <c r="L716" s="5">
        <v>-3.15186846716284</v>
      </c>
      <c r="M716" s="5">
        <v>-3.15186846716284</v>
      </c>
      <c r="N716" s="5">
        <v>13.6254945730691</v>
      </c>
      <c r="O716" s="5">
        <v>13.6254945730691</v>
      </c>
      <c r="P716" s="5">
        <v>13.6254945730691</v>
      </c>
      <c r="Q716" s="5">
        <v>0.0</v>
      </c>
      <c r="R716" s="5">
        <v>0.0</v>
      </c>
      <c r="S716" s="5">
        <v>0.0</v>
      </c>
      <c r="T716" s="5">
        <v>216.900184097781</v>
      </c>
    </row>
    <row r="717">
      <c r="A717" s="5">
        <v>715.0</v>
      </c>
      <c r="B717" s="6">
        <v>44867.0</v>
      </c>
      <c r="C717" s="5">
        <v>205.844645648505</v>
      </c>
      <c r="D717" s="5">
        <v>178.627372179905</v>
      </c>
      <c r="E717" s="5">
        <v>255.104576211087</v>
      </c>
      <c r="F717" s="5">
        <v>205.844645648505</v>
      </c>
      <c r="G717" s="5">
        <v>205.844645648505</v>
      </c>
      <c r="H717" s="5">
        <v>10.8009414502465</v>
      </c>
      <c r="I717" s="5">
        <v>10.8009414502465</v>
      </c>
      <c r="J717" s="5">
        <v>10.8009414502465</v>
      </c>
      <c r="K717" s="5">
        <v>-2.89597583530195</v>
      </c>
      <c r="L717" s="5">
        <v>-2.89597583530195</v>
      </c>
      <c r="M717" s="5">
        <v>-2.89597583530195</v>
      </c>
      <c r="N717" s="5">
        <v>13.6969172855485</v>
      </c>
      <c r="O717" s="5">
        <v>13.6969172855485</v>
      </c>
      <c r="P717" s="5">
        <v>13.6969172855485</v>
      </c>
      <c r="Q717" s="5">
        <v>0.0</v>
      </c>
      <c r="R717" s="5">
        <v>0.0</v>
      </c>
      <c r="S717" s="5">
        <v>0.0</v>
      </c>
      <c r="T717" s="5">
        <v>216.645587098751</v>
      </c>
    </row>
    <row r="718">
      <c r="A718" s="5">
        <v>716.0</v>
      </c>
      <c r="B718" s="6">
        <v>44868.0</v>
      </c>
      <c r="C718" s="5">
        <v>205.262733305134</v>
      </c>
      <c r="D718" s="5">
        <v>178.853769138633</v>
      </c>
      <c r="E718" s="5">
        <v>251.007667351876</v>
      </c>
      <c r="F718" s="5">
        <v>205.262733305134</v>
      </c>
      <c r="G718" s="5">
        <v>205.262733305134</v>
      </c>
      <c r="H718" s="5">
        <v>9.90350607503477</v>
      </c>
      <c r="I718" s="5">
        <v>9.90350607503477</v>
      </c>
      <c r="J718" s="5">
        <v>9.90350607503477</v>
      </c>
      <c r="K718" s="5">
        <v>-3.81984217889491</v>
      </c>
      <c r="L718" s="5">
        <v>-3.81984217889491</v>
      </c>
      <c r="M718" s="5">
        <v>-3.81984217889491</v>
      </c>
      <c r="N718" s="5">
        <v>13.7233482539296</v>
      </c>
      <c r="O718" s="5">
        <v>13.7233482539296</v>
      </c>
      <c r="P718" s="5">
        <v>13.7233482539296</v>
      </c>
      <c r="Q718" s="5">
        <v>0.0</v>
      </c>
      <c r="R718" s="5">
        <v>0.0</v>
      </c>
      <c r="S718" s="5">
        <v>0.0</v>
      </c>
      <c r="T718" s="5">
        <v>215.166239380169</v>
      </c>
    </row>
    <row r="719">
      <c r="A719" s="5">
        <v>717.0</v>
      </c>
      <c r="B719" s="6">
        <v>44869.0</v>
      </c>
      <c r="C719" s="5">
        <v>204.680820961764</v>
      </c>
      <c r="D719" s="5">
        <v>176.387859211866</v>
      </c>
      <c r="E719" s="5">
        <v>252.746461236314</v>
      </c>
      <c r="F719" s="5">
        <v>204.680820961764</v>
      </c>
      <c r="G719" s="5">
        <v>204.680820961764</v>
      </c>
      <c r="H719" s="5">
        <v>9.40855084336076</v>
      </c>
      <c r="I719" s="5">
        <v>9.40855084336076</v>
      </c>
      <c r="J719" s="5">
        <v>9.40855084336076</v>
      </c>
      <c r="K719" s="5">
        <v>-4.30979350807041</v>
      </c>
      <c r="L719" s="5">
        <v>-4.30979350807041</v>
      </c>
      <c r="M719" s="5">
        <v>-4.30979350807041</v>
      </c>
      <c r="N719" s="5">
        <v>13.7183443514311</v>
      </c>
      <c r="O719" s="5">
        <v>13.7183443514311</v>
      </c>
      <c r="P719" s="5">
        <v>13.7183443514311</v>
      </c>
      <c r="Q719" s="5">
        <v>0.0</v>
      </c>
      <c r="R719" s="5">
        <v>0.0</v>
      </c>
      <c r="S719" s="5">
        <v>0.0</v>
      </c>
      <c r="T719" s="5">
        <v>214.089371805125</v>
      </c>
    </row>
    <row r="720">
      <c r="A720" s="5">
        <v>718.0</v>
      </c>
      <c r="B720" s="6">
        <v>44872.0</v>
      </c>
      <c r="C720" s="5">
        <v>202.935083931653</v>
      </c>
      <c r="D720" s="5">
        <v>177.947199395194</v>
      </c>
      <c r="E720" s="5">
        <v>253.184842346297</v>
      </c>
      <c r="F720" s="5">
        <v>202.935083931653</v>
      </c>
      <c r="G720" s="5">
        <v>202.935083931653</v>
      </c>
      <c r="H720" s="5">
        <v>11.2822474780955</v>
      </c>
      <c r="I720" s="5">
        <v>11.2822474780955</v>
      </c>
      <c r="J720" s="5">
        <v>11.2822474780955</v>
      </c>
      <c r="K720" s="5">
        <v>-2.38141692799457</v>
      </c>
      <c r="L720" s="5">
        <v>-2.38141692799457</v>
      </c>
      <c r="M720" s="5">
        <v>-2.38141692799457</v>
      </c>
      <c r="N720" s="5">
        <v>13.66366440609</v>
      </c>
      <c r="O720" s="5">
        <v>13.66366440609</v>
      </c>
      <c r="P720" s="5">
        <v>13.66366440609</v>
      </c>
      <c r="Q720" s="5">
        <v>0.0</v>
      </c>
      <c r="R720" s="5">
        <v>0.0</v>
      </c>
      <c r="S720" s="5">
        <v>0.0</v>
      </c>
      <c r="T720" s="5">
        <v>214.217331409749</v>
      </c>
    </row>
    <row r="721">
      <c r="A721" s="5">
        <v>719.0</v>
      </c>
      <c r="B721" s="6">
        <v>44873.0</v>
      </c>
      <c r="C721" s="5">
        <v>202.353171588283</v>
      </c>
      <c r="D721" s="5">
        <v>175.191297060053</v>
      </c>
      <c r="E721" s="5">
        <v>250.227043124959</v>
      </c>
      <c r="F721" s="5">
        <v>202.353171588283</v>
      </c>
      <c r="G721" s="5">
        <v>202.353171588283</v>
      </c>
      <c r="H721" s="5">
        <v>10.5308530322049</v>
      </c>
      <c r="I721" s="5">
        <v>10.5308530322049</v>
      </c>
      <c r="J721" s="5">
        <v>10.5308530322049</v>
      </c>
      <c r="K721" s="5">
        <v>-3.15186846716555</v>
      </c>
      <c r="L721" s="5">
        <v>-3.15186846716555</v>
      </c>
      <c r="M721" s="5">
        <v>-3.15186846716555</v>
      </c>
      <c r="N721" s="5">
        <v>13.6827214993704</v>
      </c>
      <c r="O721" s="5">
        <v>13.6827214993704</v>
      </c>
      <c r="P721" s="5">
        <v>13.6827214993704</v>
      </c>
      <c r="Q721" s="5">
        <v>0.0</v>
      </c>
      <c r="R721" s="5">
        <v>0.0</v>
      </c>
      <c r="S721" s="5">
        <v>0.0</v>
      </c>
      <c r="T721" s="5">
        <v>212.884024620488</v>
      </c>
    </row>
    <row r="722">
      <c r="A722" s="5">
        <v>720.0</v>
      </c>
      <c r="B722" s="6">
        <v>44874.0</v>
      </c>
      <c r="C722" s="5">
        <v>201.771259244913</v>
      </c>
      <c r="D722" s="5">
        <v>175.251833835923</v>
      </c>
      <c r="E722" s="5">
        <v>250.062742665291</v>
      </c>
      <c r="F722" s="5">
        <v>201.771259244913</v>
      </c>
      <c r="G722" s="5">
        <v>201.771259244913</v>
      </c>
      <c r="H722" s="5">
        <v>10.8483072656171</v>
      </c>
      <c r="I722" s="5">
        <v>10.8483072656171</v>
      </c>
      <c r="J722" s="5">
        <v>10.8483072656171</v>
      </c>
      <c r="K722" s="5">
        <v>-2.89597583530291</v>
      </c>
      <c r="L722" s="5">
        <v>-2.89597583530291</v>
      </c>
      <c r="M722" s="5">
        <v>-2.89597583530291</v>
      </c>
      <c r="N722" s="5">
        <v>13.74428310092</v>
      </c>
      <c r="O722" s="5">
        <v>13.74428310092</v>
      </c>
      <c r="P722" s="5">
        <v>13.74428310092</v>
      </c>
      <c r="Q722" s="5">
        <v>0.0</v>
      </c>
      <c r="R722" s="5">
        <v>0.0</v>
      </c>
      <c r="S722" s="5">
        <v>0.0</v>
      </c>
      <c r="T722" s="5">
        <v>212.61956651053</v>
      </c>
    </row>
    <row r="723">
      <c r="A723" s="5">
        <v>721.0</v>
      </c>
      <c r="B723" s="6">
        <v>44875.0</v>
      </c>
      <c r="C723" s="5">
        <v>201.189346901543</v>
      </c>
      <c r="D723" s="5">
        <v>176.327720522631</v>
      </c>
      <c r="E723" s="5">
        <v>251.095245521798</v>
      </c>
      <c r="F723" s="5">
        <v>201.189346901543</v>
      </c>
      <c r="G723" s="5">
        <v>201.189346901543</v>
      </c>
      <c r="H723" s="5">
        <v>10.0409414482497</v>
      </c>
      <c r="I723" s="5">
        <v>10.0409414482497</v>
      </c>
      <c r="J723" s="5">
        <v>10.0409414482497</v>
      </c>
      <c r="K723" s="5">
        <v>-3.81984217889808</v>
      </c>
      <c r="L723" s="5">
        <v>-3.81984217889808</v>
      </c>
      <c r="M723" s="5">
        <v>-3.81984217889808</v>
      </c>
      <c r="N723" s="5">
        <v>13.8607836271478</v>
      </c>
      <c r="O723" s="5">
        <v>13.8607836271478</v>
      </c>
      <c r="P723" s="5">
        <v>13.8607836271478</v>
      </c>
      <c r="Q723" s="5">
        <v>0.0</v>
      </c>
      <c r="R723" s="5">
        <v>0.0</v>
      </c>
      <c r="S723" s="5">
        <v>0.0</v>
      </c>
      <c r="T723" s="5">
        <v>211.230288349792</v>
      </c>
    </row>
    <row r="724">
      <c r="A724" s="5">
        <v>722.0</v>
      </c>
      <c r="B724" s="6">
        <v>44876.0</v>
      </c>
      <c r="C724" s="5">
        <v>200.607434558172</v>
      </c>
      <c r="D724" s="5">
        <v>174.194244246766</v>
      </c>
      <c r="E724" s="5">
        <v>249.131084588101</v>
      </c>
      <c r="F724" s="5">
        <v>200.607434558172</v>
      </c>
      <c r="G724" s="5">
        <v>200.607434558172</v>
      </c>
      <c r="H724" s="5">
        <v>9.73297463128335</v>
      </c>
      <c r="I724" s="5">
        <v>9.73297463128335</v>
      </c>
      <c r="J724" s="5">
        <v>9.73297463128335</v>
      </c>
      <c r="K724" s="5">
        <v>-4.30979350806851</v>
      </c>
      <c r="L724" s="5">
        <v>-4.30979350806851</v>
      </c>
      <c r="M724" s="5">
        <v>-4.30979350806851</v>
      </c>
      <c r="N724" s="5">
        <v>14.0427681393518</v>
      </c>
      <c r="O724" s="5">
        <v>14.0427681393518</v>
      </c>
      <c r="P724" s="5">
        <v>14.0427681393518</v>
      </c>
      <c r="Q724" s="5">
        <v>0.0</v>
      </c>
      <c r="R724" s="5">
        <v>0.0</v>
      </c>
      <c r="S724" s="5">
        <v>0.0</v>
      </c>
      <c r="T724" s="5">
        <v>210.340409189456</v>
      </c>
    </row>
    <row r="725">
      <c r="A725" s="5">
        <v>723.0</v>
      </c>
      <c r="B725" s="6">
        <v>44879.0</v>
      </c>
      <c r="C725" s="5">
        <v>198.861697528062</v>
      </c>
      <c r="D725" s="5">
        <v>173.258580157278</v>
      </c>
      <c r="E725" s="5">
        <v>249.670812743035</v>
      </c>
      <c r="F725" s="5">
        <v>198.861697528062</v>
      </c>
      <c r="G725" s="5">
        <v>198.861697528062</v>
      </c>
      <c r="H725" s="5">
        <v>12.6697835689103</v>
      </c>
      <c r="I725" s="5">
        <v>12.6697835689103</v>
      </c>
      <c r="J725" s="5">
        <v>12.6697835689103</v>
      </c>
      <c r="K725" s="5">
        <v>-2.38141692800281</v>
      </c>
      <c r="L725" s="5">
        <v>-2.38141692800281</v>
      </c>
      <c r="M725" s="5">
        <v>-2.38141692800281</v>
      </c>
      <c r="N725" s="5">
        <v>15.0512004969131</v>
      </c>
      <c r="O725" s="5">
        <v>15.0512004969131</v>
      </c>
      <c r="P725" s="5">
        <v>15.0512004969131</v>
      </c>
      <c r="Q725" s="5">
        <v>0.0</v>
      </c>
      <c r="R725" s="5">
        <v>0.0</v>
      </c>
      <c r="S725" s="5">
        <v>0.0</v>
      </c>
      <c r="T725" s="5">
        <v>211.531481096972</v>
      </c>
    </row>
    <row r="726">
      <c r="A726" s="5">
        <v>724.0</v>
      </c>
      <c r="B726" s="6">
        <v>44880.0</v>
      </c>
      <c r="C726" s="5">
        <v>198.27978519113</v>
      </c>
      <c r="D726" s="5">
        <v>172.021891225</v>
      </c>
      <c r="E726" s="5">
        <v>249.489135737047</v>
      </c>
      <c r="F726" s="5">
        <v>198.27978519113</v>
      </c>
      <c r="G726" s="5">
        <v>198.27978519113</v>
      </c>
      <c r="H726" s="5">
        <v>12.3990478731611</v>
      </c>
      <c r="I726" s="5">
        <v>12.3990478731611</v>
      </c>
      <c r="J726" s="5">
        <v>12.3990478731611</v>
      </c>
      <c r="K726" s="5">
        <v>-3.15186846715562</v>
      </c>
      <c r="L726" s="5">
        <v>-3.15186846715562</v>
      </c>
      <c r="M726" s="5">
        <v>-3.15186846715562</v>
      </c>
      <c r="N726" s="5">
        <v>15.5509163403168</v>
      </c>
      <c r="O726" s="5">
        <v>15.5509163403168</v>
      </c>
      <c r="P726" s="5">
        <v>15.5509163403168</v>
      </c>
      <c r="Q726" s="5">
        <v>0.0</v>
      </c>
      <c r="R726" s="5">
        <v>0.0</v>
      </c>
      <c r="S726" s="5">
        <v>0.0</v>
      </c>
      <c r="T726" s="5">
        <v>210.678833064291</v>
      </c>
    </row>
    <row r="727">
      <c r="A727" s="5">
        <v>725.0</v>
      </c>
      <c r="B727" s="6">
        <v>44881.0</v>
      </c>
      <c r="C727" s="5">
        <v>197.697872854198</v>
      </c>
      <c r="D727" s="5">
        <v>172.5347993708</v>
      </c>
      <c r="E727" s="5">
        <v>248.132989169006</v>
      </c>
      <c r="F727" s="5">
        <v>197.697872854198</v>
      </c>
      <c r="G727" s="5">
        <v>197.697872854198</v>
      </c>
      <c r="H727" s="5">
        <v>13.2337420387063</v>
      </c>
      <c r="I727" s="5">
        <v>13.2337420387063</v>
      </c>
      <c r="J727" s="5">
        <v>13.2337420387063</v>
      </c>
      <c r="K727" s="5">
        <v>-2.89597583530387</v>
      </c>
      <c r="L727" s="5">
        <v>-2.89597583530387</v>
      </c>
      <c r="M727" s="5">
        <v>-2.89597583530387</v>
      </c>
      <c r="N727" s="5">
        <v>16.1297178740101</v>
      </c>
      <c r="O727" s="5">
        <v>16.1297178740101</v>
      </c>
      <c r="P727" s="5">
        <v>16.1297178740101</v>
      </c>
      <c r="Q727" s="5">
        <v>0.0</v>
      </c>
      <c r="R727" s="5">
        <v>0.0</v>
      </c>
      <c r="S727" s="5">
        <v>0.0</v>
      </c>
      <c r="T727" s="5">
        <v>210.931614892904</v>
      </c>
    </row>
    <row r="728">
      <c r="A728" s="5">
        <v>726.0</v>
      </c>
      <c r="B728" s="6">
        <v>44882.0</v>
      </c>
      <c r="C728" s="5">
        <v>197.115960517266</v>
      </c>
      <c r="D728" s="5">
        <v>173.149741016177</v>
      </c>
      <c r="E728" s="5">
        <v>248.111279512287</v>
      </c>
      <c r="F728" s="5">
        <v>197.115960517266</v>
      </c>
      <c r="G728" s="5">
        <v>197.115960517266</v>
      </c>
      <c r="H728" s="5">
        <v>12.9616436866448</v>
      </c>
      <c r="I728" s="5">
        <v>12.9616436866448</v>
      </c>
      <c r="J728" s="5">
        <v>12.9616436866448</v>
      </c>
      <c r="K728" s="5">
        <v>-3.8198421788995</v>
      </c>
      <c r="L728" s="5">
        <v>-3.8198421788995</v>
      </c>
      <c r="M728" s="5">
        <v>-3.8198421788995</v>
      </c>
      <c r="N728" s="5">
        <v>16.7814858655443</v>
      </c>
      <c r="O728" s="5">
        <v>16.7814858655443</v>
      </c>
      <c r="P728" s="5">
        <v>16.7814858655443</v>
      </c>
      <c r="Q728" s="5">
        <v>0.0</v>
      </c>
      <c r="R728" s="5">
        <v>0.0</v>
      </c>
      <c r="S728" s="5">
        <v>0.0</v>
      </c>
      <c r="T728" s="5">
        <v>210.077604203911</v>
      </c>
    </row>
    <row r="729">
      <c r="A729" s="5">
        <v>727.0</v>
      </c>
      <c r="B729" s="6">
        <v>44883.0</v>
      </c>
      <c r="C729" s="5">
        <v>196.534048180334</v>
      </c>
      <c r="D729" s="5">
        <v>170.108081553584</v>
      </c>
      <c r="E729" s="5">
        <v>247.049023508185</v>
      </c>
      <c r="F729" s="5">
        <v>196.534048180334</v>
      </c>
      <c r="G729" s="5">
        <v>196.534048180334</v>
      </c>
      <c r="H729" s="5">
        <v>13.1874449875178</v>
      </c>
      <c r="I729" s="5">
        <v>13.1874449875178</v>
      </c>
      <c r="J729" s="5">
        <v>13.1874449875178</v>
      </c>
      <c r="K729" s="5">
        <v>-4.30979350808992</v>
      </c>
      <c r="L729" s="5">
        <v>-4.30979350808992</v>
      </c>
      <c r="M729" s="5">
        <v>-4.30979350808992</v>
      </c>
      <c r="N729" s="5">
        <v>17.4972384956077</v>
      </c>
      <c r="O729" s="5">
        <v>17.4972384956077</v>
      </c>
      <c r="P729" s="5">
        <v>17.4972384956077</v>
      </c>
      <c r="Q729" s="5">
        <v>0.0</v>
      </c>
      <c r="R729" s="5">
        <v>0.0</v>
      </c>
      <c r="S729" s="5">
        <v>0.0</v>
      </c>
      <c r="T729" s="5">
        <v>209.721493167852</v>
      </c>
    </row>
    <row r="730">
      <c r="A730" s="5">
        <v>728.0</v>
      </c>
      <c r="B730" s="6">
        <v>44886.0</v>
      </c>
      <c r="C730" s="5">
        <v>194.788311169539</v>
      </c>
      <c r="D730" s="5">
        <v>176.379203047151</v>
      </c>
      <c r="E730" s="5">
        <v>251.283490873249</v>
      </c>
      <c r="F730" s="5">
        <v>194.788311169539</v>
      </c>
      <c r="G730" s="5">
        <v>194.788311169539</v>
      </c>
      <c r="H730" s="5">
        <v>17.5194094323011</v>
      </c>
      <c r="I730" s="5">
        <v>17.5194094323011</v>
      </c>
      <c r="J730" s="5">
        <v>17.5194094323011</v>
      </c>
      <c r="K730" s="5">
        <v>-2.38141692801105</v>
      </c>
      <c r="L730" s="5">
        <v>-2.38141692801105</v>
      </c>
      <c r="M730" s="5">
        <v>-2.38141692801105</v>
      </c>
      <c r="N730" s="5">
        <v>19.9008263603122</v>
      </c>
      <c r="O730" s="5">
        <v>19.9008263603122</v>
      </c>
      <c r="P730" s="5">
        <v>19.9008263603122</v>
      </c>
      <c r="Q730" s="5">
        <v>0.0</v>
      </c>
      <c r="R730" s="5">
        <v>0.0</v>
      </c>
      <c r="S730" s="5">
        <v>0.0</v>
      </c>
      <c r="T730" s="5">
        <v>212.30772060184</v>
      </c>
    </row>
    <row r="731">
      <c r="A731" s="5">
        <v>729.0</v>
      </c>
      <c r="B731" s="6">
        <v>44887.0</v>
      </c>
      <c r="C731" s="5">
        <v>194.206398832607</v>
      </c>
      <c r="D731" s="5">
        <v>174.446702184173</v>
      </c>
      <c r="E731" s="5">
        <v>246.284145896567</v>
      </c>
      <c r="F731" s="5">
        <v>194.206398832607</v>
      </c>
      <c r="G731" s="5">
        <v>194.206398832607</v>
      </c>
      <c r="H731" s="5">
        <v>17.582951538376</v>
      </c>
      <c r="I731" s="5">
        <v>17.582951538376</v>
      </c>
      <c r="J731" s="5">
        <v>17.582951538376</v>
      </c>
      <c r="K731" s="5">
        <v>-3.15186846715832</v>
      </c>
      <c r="L731" s="5">
        <v>-3.15186846715832</v>
      </c>
      <c r="M731" s="5">
        <v>-3.15186846715832</v>
      </c>
      <c r="N731" s="5">
        <v>20.7348200055344</v>
      </c>
      <c r="O731" s="5">
        <v>20.7348200055344</v>
      </c>
      <c r="P731" s="5">
        <v>20.7348200055344</v>
      </c>
      <c r="Q731" s="5">
        <v>0.0</v>
      </c>
      <c r="R731" s="5">
        <v>0.0</v>
      </c>
      <c r="S731" s="5">
        <v>0.0</v>
      </c>
      <c r="T731" s="5">
        <v>211.789350370983</v>
      </c>
    </row>
    <row r="732">
      <c r="A732" s="5">
        <v>730.0</v>
      </c>
      <c r="B732" s="6">
        <v>44888.0</v>
      </c>
      <c r="C732" s="5">
        <v>193.624486495675</v>
      </c>
      <c r="D732" s="5">
        <v>176.469262554777</v>
      </c>
      <c r="E732" s="5">
        <v>249.528175870989</v>
      </c>
      <c r="F732" s="5">
        <v>193.624486495675</v>
      </c>
      <c r="G732" s="5">
        <v>193.624486495675</v>
      </c>
      <c r="H732" s="5">
        <v>18.6593978463855</v>
      </c>
      <c r="I732" s="5">
        <v>18.6593978463855</v>
      </c>
      <c r="J732" s="5">
        <v>18.6593978463855</v>
      </c>
      <c r="K732" s="5">
        <v>-2.89597583530272</v>
      </c>
      <c r="L732" s="5">
        <v>-2.89597583530272</v>
      </c>
      <c r="M732" s="5">
        <v>-2.89597583530272</v>
      </c>
      <c r="N732" s="5">
        <v>21.5553736816882</v>
      </c>
      <c r="O732" s="5">
        <v>21.5553736816882</v>
      </c>
      <c r="P732" s="5">
        <v>21.5553736816882</v>
      </c>
      <c r="Q732" s="5">
        <v>0.0</v>
      </c>
      <c r="R732" s="5">
        <v>0.0</v>
      </c>
      <c r="S732" s="5">
        <v>0.0</v>
      </c>
      <c r="T732" s="5">
        <v>212.283884342061</v>
      </c>
    </row>
    <row r="733">
      <c r="A733" s="5">
        <v>731.0</v>
      </c>
      <c r="B733" s="6">
        <v>44890.0</v>
      </c>
      <c r="C733" s="5">
        <v>192.460661821812</v>
      </c>
      <c r="D733" s="5">
        <v>173.663382928708</v>
      </c>
      <c r="E733" s="5">
        <v>248.709766705668</v>
      </c>
      <c r="F733" s="5">
        <v>192.460661821812</v>
      </c>
      <c r="G733" s="5">
        <v>192.460661821812</v>
      </c>
      <c r="H733" s="5">
        <v>18.7706625508221</v>
      </c>
      <c r="I733" s="5">
        <v>18.7706625508221</v>
      </c>
      <c r="J733" s="5">
        <v>18.7706625508221</v>
      </c>
      <c r="K733" s="5">
        <v>-4.30979350808801</v>
      </c>
      <c r="L733" s="5">
        <v>-4.30979350808801</v>
      </c>
      <c r="M733" s="5">
        <v>-4.30979350808801</v>
      </c>
      <c r="N733" s="5">
        <v>23.0804560589101</v>
      </c>
      <c r="O733" s="5">
        <v>23.0804560589101</v>
      </c>
      <c r="P733" s="5">
        <v>23.0804560589101</v>
      </c>
      <c r="Q733" s="5">
        <v>0.0</v>
      </c>
      <c r="R733" s="5">
        <v>0.0</v>
      </c>
      <c r="S733" s="5">
        <v>0.0</v>
      </c>
      <c r="T733" s="5">
        <v>211.231324372634</v>
      </c>
    </row>
    <row r="734">
      <c r="A734" s="5">
        <v>732.0</v>
      </c>
      <c r="B734" s="6">
        <v>44893.0</v>
      </c>
      <c r="C734" s="5">
        <v>190.714924811016</v>
      </c>
      <c r="D734" s="5">
        <v>175.430876397044</v>
      </c>
      <c r="E734" s="5">
        <v>250.520763005343</v>
      </c>
      <c r="F734" s="5">
        <v>190.714924811016</v>
      </c>
      <c r="G734" s="5">
        <v>190.714924811016</v>
      </c>
      <c r="H734" s="5">
        <v>22.4265094630814</v>
      </c>
      <c r="I734" s="5">
        <v>22.4265094630814</v>
      </c>
      <c r="J734" s="5">
        <v>22.4265094630814</v>
      </c>
      <c r="K734" s="5">
        <v>-2.38141692798501</v>
      </c>
      <c r="L734" s="5">
        <v>-2.38141692798501</v>
      </c>
      <c r="M734" s="5">
        <v>-2.38141692798501</v>
      </c>
      <c r="N734" s="5">
        <v>24.8079263910664</v>
      </c>
      <c r="O734" s="5">
        <v>24.8079263910664</v>
      </c>
      <c r="P734" s="5">
        <v>24.8079263910664</v>
      </c>
      <c r="Q734" s="5">
        <v>0.0</v>
      </c>
      <c r="R734" s="5">
        <v>0.0</v>
      </c>
      <c r="S734" s="5">
        <v>0.0</v>
      </c>
      <c r="T734" s="5">
        <v>213.141434274098</v>
      </c>
    </row>
    <row r="735">
      <c r="A735" s="5">
        <v>733.0</v>
      </c>
      <c r="B735" s="6">
        <v>44894.0</v>
      </c>
      <c r="C735" s="5">
        <v>190.133012474084</v>
      </c>
      <c r="D735" s="5">
        <v>173.343253366738</v>
      </c>
      <c r="E735" s="5">
        <v>250.774998211036</v>
      </c>
      <c r="F735" s="5">
        <v>190.133012474084</v>
      </c>
      <c r="G735" s="5">
        <v>190.133012474084</v>
      </c>
      <c r="H735" s="5">
        <v>22.0202773701267</v>
      </c>
      <c r="I735" s="5">
        <v>22.0202773701267</v>
      </c>
      <c r="J735" s="5">
        <v>22.0202773701267</v>
      </c>
      <c r="K735" s="5">
        <v>-3.15186846715471</v>
      </c>
      <c r="L735" s="5">
        <v>-3.15186846715471</v>
      </c>
      <c r="M735" s="5">
        <v>-3.15186846715471</v>
      </c>
      <c r="N735" s="5">
        <v>25.1721458372814</v>
      </c>
      <c r="O735" s="5">
        <v>25.1721458372814</v>
      </c>
      <c r="P735" s="5">
        <v>25.1721458372814</v>
      </c>
      <c r="Q735" s="5">
        <v>0.0</v>
      </c>
      <c r="R735" s="5">
        <v>0.0</v>
      </c>
      <c r="S735" s="5">
        <v>0.0</v>
      </c>
      <c r="T735" s="5">
        <v>212.153289844211</v>
      </c>
    </row>
    <row r="736">
      <c r="A736" s="5">
        <v>734.0</v>
      </c>
      <c r="B736" s="6">
        <v>44895.0</v>
      </c>
      <c r="C736" s="5">
        <v>189.551100137152</v>
      </c>
      <c r="D736" s="5">
        <v>173.648667339678</v>
      </c>
      <c r="E736" s="5">
        <v>247.962733960075</v>
      </c>
      <c r="F736" s="5">
        <v>189.551100137152</v>
      </c>
      <c r="G736" s="5">
        <v>189.551100137152</v>
      </c>
      <c r="H736" s="5">
        <v>22.5150564609218</v>
      </c>
      <c r="I736" s="5">
        <v>22.5150564609218</v>
      </c>
      <c r="J736" s="5">
        <v>22.5150564609218</v>
      </c>
      <c r="K736" s="5">
        <v>-2.89597583530115</v>
      </c>
      <c r="L736" s="5">
        <v>-2.89597583530115</v>
      </c>
      <c r="M736" s="5">
        <v>-2.89597583530115</v>
      </c>
      <c r="N736" s="5">
        <v>25.4110322962229</v>
      </c>
      <c r="O736" s="5">
        <v>25.4110322962229</v>
      </c>
      <c r="P736" s="5">
        <v>25.4110322962229</v>
      </c>
      <c r="Q736" s="5">
        <v>0.0</v>
      </c>
      <c r="R736" s="5">
        <v>0.0</v>
      </c>
      <c r="S736" s="5">
        <v>0.0</v>
      </c>
      <c r="T736" s="5">
        <v>212.066156598074</v>
      </c>
    </row>
    <row r="737">
      <c r="A737" s="5">
        <v>735.0</v>
      </c>
      <c r="B737" s="6">
        <v>44896.0</v>
      </c>
      <c r="C737" s="5">
        <v>188.969187800221</v>
      </c>
      <c r="D737" s="5">
        <v>171.116828524275</v>
      </c>
      <c r="E737" s="5">
        <v>248.944627788553</v>
      </c>
      <c r="F737" s="5">
        <v>188.969187800221</v>
      </c>
      <c r="G737" s="5">
        <v>188.969187800221</v>
      </c>
      <c r="H737" s="5">
        <v>21.6973113573169</v>
      </c>
      <c r="I737" s="5">
        <v>21.6973113573169</v>
      </c>
      <c r="J737" s="5">
        <v>21.6973113573169</v>
      </c>
      <c r="K737" s="5">
        <v>-3.81984217890409</v>
      </c>
      <c r="L737" s="5">
        <v>-3.81984217890409</v>
      </c>
      <c r="M737" s="5">
        <v>-3.81984217890409</v>
      </c>
      <c r="N737" s="5">
        <v>25.5171535362209</v>
      </c>
      <c r="O737" s="5">
        <v>25.5171535362209</v>
      </c>
      <c r="P737" s="5">
        <v>25.5171535362209</v>
      </c>
      <c r="Q737" s="5">
        <v>0.0</v>
      </c>
      <c r="R737" s="5">
        <v>0.0</v>
      </c>
      <c r="S737" s="5">
        <v>0.0</v>
      </c>
      <c r="T737" s="5">
        <v>210.666499157538</v>
      </c>
    </row>
    <row r="738">
      <c r="A738" s="5">
        <v>736.0</v>
      </c>
      <c r="B738" s="6">
        <v>44897.0</v>
      </c>
      <c r="C738" s="5">
        <v>188.387275463289</v>
      </c>
      <c r="D738" s="5">
        <v>173.381635210463</v>
      </c>
      <c r="E738" s="5">
        <v>245.945264758535</v>
      </c>
      <c r="F738" s="5">
        <v>188.387275463289</v>
      </c>
      <c r="G738" s="5">
        <v>188.387275463289</v>
      </c>
      <c r="H738" s="5">
        <v>21.1765689036926</v>
      </c>
      <c r="I738" s="5">
        <v>21.1765689036926</v>
      </c>
      <c r="J738" s="5">
        <v>21.1765689036926</v>
      </c>
      <c r="K738" s="5">
        <v>-4.30979350808042</v>
      </c>
      <c r="L738" s="5">
        <v>-4.30979350808042</v>
      </c>
      <c r="M738" s="5">
        <v>-4.30979350808042</v>
      </c>
      <c r="N738" s="5">
        <v>25.486362411773</v>
      </c>
      <c r="O738" s="5">
        <v>25.486362411773</v>
      </c>
      <c r="P738" s="5">
        <v>25.486362411773</v>
      </c>
      <c r="Q738" s="5">
        <v>0.0</v>
      </c>
      <c r="R738" s="5">
        <v>0.0</v>
      </c>
      <c r="S738" s="5">
        <v>0.0</v>
      </c>
      <c r="T738" s="5">
        <v>209.563844366981</v>
      </c>
    </row>
    <row r="739">
      <c r="A739" s="5">
        <v>737.0</v>
      </c>
      <c r="B739" s="6">
        <v>44900.0</v>
      </c>
      <c r="C739" s="5">
        <v>186.641538452493</v>
      </c>
      <c r="D739" s="5">
        <v>170.698641951319</v>
      </c>
      <c r="E739" s="5">
        <v>244.401587831055</v>
      </c>
      <c r="F739" s="5">
        <v>186.641538452493</v>
      </c>
      <c r="G739" s="5">
        <v>186.641538452493</v>
      </c>
      <c r="H739" s="5">
        <v>22.2021695996142</v>
      </c>
      <c r="I739" s="5">
        <v>22.2021695996142</v>
      </c>
      <c r="J739" s="5">
        <v>22.2021695996142</v>
      </c>
      <c r="K739" s="5">
        <v>-2.38141692799324</v>
      </c>
      <c r="L739" s="5">
        <v>-2.38141692799324</v>
      </c>
      <c r="M739" s="5">
        <v>-2.38141692799324</v>
      </c>
      <c r="N739" s="5">
        <v>24.5835865276075</v>
      </c>
      <c r="O739" s="5">
        <v>24.5835865276075</v>
      </c>
      <c r="P739" s="5">
        <v>24.5835865276075</v>
      </c>
      <c r="Q739" s="5">
        <v>0.0</v>
      </c>
      <c r="R739" s="5">
        <v>0.0</v>
      </c>
      <c r="S739" s="5">
        <v>0.0</v>
      </c>
      <c r="T739" s="5">
        <v>208.843708052108</v>
      </c>
    </row>
    <row r="740">
      <c r="A740" s="5">
        <v>738.0</v>
      </c>
      <c r="B740" s="6">
        <v>44901.0</v>
      </c>
      <c r="C740" s="5">
        <v>186.059626115562</v>
      </c>
      <c r="D740" s="5">
        <v>170.582520763482</v>
      </c>
      <c r="E740" s="5">
        <v>243.284043847301</v>
      </c>
      <c r="F740" s="5">
        <v>186.059626115562</v>
      </c>
      <c r="G740" s="5">
        <v>186.059626115562</v>
      </c>
      <c r="H740" s="5">
        <v>20.8820288843503</v>
      </c>
      <c r="I740" s="5">
        <v>20.8820288843503</v>
      </c>
      <c r="J740" s="5">
        <v>20.8820288843503</v>
      </c>
      <c r="K740" s="5">
        <v>-3.15186846715741</v>
      </c>
      <c r="L740" s="5">
        <v>-3.15186846715741</v>
      </c>
      <c r="M740" s="5">
        <v>-3.15186846715741</v>
      </c>
      <c r="N740" s="5">
        <v>24.0338973515077</v>
      </c>
      <c r="O740" s="5">
        <v>24.0338973515077</v>
      </c>
      <c r="P740" s="5">
        <v>24.0338973515077</v>
      </c>
      <c r="Q740" s="5">
        <v>0.0</v>
      </c>
      <c r="R740" s="5">
        <v>0.0</v>
      </c>
      <c r="S740" s="5">
        <v>0.0</v>
      </c>
      <c r="T740" s="5">
        <v>206.941654999912</v>
      </c>
    </row>
    <row r="741">
      <c r="A741" s="5">
        <v>739.0</v>
      </c>
      <c r="B741" s="6">
        <v>44902.0</v>
      </c>
      <c r="C741" s="5">
        <v>185.47771377863</v>
      </c>
      <c r="D741" s="5">
        <v>167.132292701628</v>
      </c>
      <c r="E741" s="5">
        <v>242.300002459964</v>
      </c>
      <c r="F741" s="5">
        <v>185.47771377863</v>
      </c>
      <c r="G741" s="5">
        <v>185.47771377863</v>
      </c>
      <c r="H741" s="5">
        <v>20.4829867248899</v>
      </c>
      <c r="I741" s="5">
        <v>20.4829867248899</v>
      </c>
      <c r="J741" s="5">
        <v>20.4829867248899</v>
      </c>
      <c r="K741" s="5">
        <v>-2.89597583530464</v>
      </c>
      <c r="L741" s="5">
        <v>-2.89597583530464</v>
      </c>
      <c r="M741" s="5">
        <v>-2.89597583530464</v>
      </c>
      <c r="N741" s="5">
        <v>23.3789625601945</v>
      </c>
      <c r="O741" s="5">
        <v>23.3789625601945</v>
      </c>
      <c r="P741" s="5">
        <v>23.3789625601945</v>
      </c>
      <c r="Q741" s="5">
        <v>0.0</v>
      </c>
      <c r="R741" s="5">
        <v>0.0</v>
      </c>
      <c r="S741" s="5">
        <v>0.0</v>
      </c>
      <c r="T741" s="5">
        <v>205.96070050352</v>
      </c>
    </row>
    <row r="742">
      <c r="A742" s="5">
        <v>740.0</v>
      </c>
      <c r="B742" s="6">
        <v>44903.0</v>
      </c>
      <c r="C742" s="5">
        <v>184.895801441698</v>
      </c>
      <c r="D742" s="5">
        <v>166.680856524052</v>
      </c>
      <c r="E742" s="5">
        <v>242.14180493497</v>
      </c>
      <c r="F742" s="5">
        <v>184.895801441698</v>
      </c>
      <c r="G742" s="5">
        <v>184.895801441698</v>
      </c>
      <c r="H742" s="5">
        <v>18.8149837669588</v>
      </c>
      <c r="I742" s="5">
        <v>18.8149837669588</v>
      </c>
      <c r="J742" s="5">
        <v>18.8149837669588</v>
      </c>
      <c r="K742" s="5">
        <v>-3.81984217890726</v>
      </c>
      <c r="L742" s="5">
        <v>-3.81984217890726</v>
      </c>
      <c r="M742" s="5">
        <v>-3.81984217890726</v>
      </c>
      <c r="N742" s="5">
        <v>22.6348259458661</v>
      </c>
      <c r="O742" s="5">
        <v>22.6348259458661</v>
      </c>
      <c r="P742" s="5">
        <v>22.6348259458661</v>
      </c>
      <c r="Q742" s="5">
        <v>0.0</v>
      </c>
      <c r="R742" s="5">
        <v>0.0</v>
      </c>
      <c r="S742" s="5">
        <v>0.0</v>
      </c>
      <c r="T742" s="5">
        <v>203.710785208657</v>
      </c>
    </row>
    <row r="743">
      <c r="A743" s="5">
        <v>741.0</v>
      </c>
      <c r="B743" s="6">
        <v>44904.0</v>
      </c>
      <c r="C743" s="5">
        <v>184.313889104766</v>
      </c>
      <c r="D743" s="5">
        <v>162.392008366833</v>
      </c>
      <c r="E743" s="5">
        <v>237.905382832256</v>
      </c>
      <c r="F743" s="5">
        <v>184.313889104766</v>
      </c>
      <c r="G743" s="5">
        <v>184.313889104766</v>
      </c>
      <c r="H743" s="5">
        <v>17.510269757842</v>
      </c>
      <c r="I743" s="5">
        <v>17.510269757842</v>
      </c>
      <c r="J743" s="5">
        <v>17.510269757842</v>
      </c>
      <c r="K743" s="5">
        <v>-4.30979350810752</v>
      </c>
      <c r="L743" s="5">
        <v>-4.30979350810752</v>
      </c>
      <c r="M743" s="5">
        <v>-4.30979350810752</v>
      </c>
      <c r="N743" s="5">
        <v>21.8200632659495</v>
      </c>
      <c r="O743" s="5">
        <v>21.8200632659495</v>
      </c>
      <c r="P743" s="5">
        <v>21.8200632659495</v>
      </c>
      <c r="Q743" s="5">
        <v>0.0</v>
      </c>
      <c r="R743" s="5">
        <v>0.0</v>
      </c>
      <c r="S743" s="5">
        <v>0.0</v>
      </c>
      <c r="T743" s="5">
        <v>201.824158862608</v>
      </c>
    </row>
    <row r="744">
      <c r="A744" s="5">
        <v>742.0</v>
      </c>
      <c r="B744" s="6">
        <v>44907.0</v>
      </c>
      <c r="C744" s="5">
        <v>182.568152093971</v>
      </c>
      <c r="D744" s="5">
        <v>161.601412769922</v>
      </c>
      <c r="E744" s="5">
        <v>234.238426337042</v>
      </c>
      <c r="F744" s="5">
        <v>182.568152093971</v>
      </c>
      <c r="G744" s="5">
        <v>182.568152093971</v>
      </c>
      <c r="H744" s="5">
        <v>16.7840322740734</v>
      </c>
      <c r="I744" s="5">
        <v>16.7840322740734</v>
      </c>
      <c r="J744" s="5">
        <v>16.7840322740734</v>
      </c>
      <c r="K744" s="5">
        <v>-2.38141692799264</v>
      </c>
      <c r="L744" s="5">
        <v>-2.38141692799264</v>
      </c>
      <c r="M744" s="5">
        <v>-2.38141692799264</v>
      </c>
      <c r="N744" s="5">
        <v>19.165449202066</v>
      </c>
      <c r="O744" s="5">
        <v>19.165449202066</v>
      </c>
      <c r="P744" s="5">
        <v>19.165449202066</v>
      </c>
      <c r="Q744" s="5">
        <v>0.0</v>
      </c>
      <c r="R744" s="5">
        <v>0.0</v>
      </c>
      <c r="S744" s="5">
        <v>0.0</v>
      </c>
      <c r="T744" s="5">
        <v>199.352184368044</v>
      </c>
    </row>
    <row r="745">
      <c r="A745" s="5">
        <v>743.0</v>
      </c>
      <c r="B745" s="6">
        <v>44908.0</v>
      </c>
      <c r="C745" s="5">
        <v>181.986239757039</v>
      </c>
      <c r="D745" s="5">
        <v>160.241352490715</v>
      </c>
      <c r="E745" s="5">
        <v>233.290010512704</v>
      </c>
      <c r="F745" s="5">
        <v>181.986239757039</v>
      </c>
      <c r="G745" s="5">
        <v>181.986239757039</v>
      </c>
      <c r="H745" s="5">
        <v>15.1350118007313</v>
      </c>
      <c r="I745" s="5">
        <v>15.1350118007313</v>
      </c>
      <c r="J745" s="5">
        <v>15.1350118007313</v>
      </c>
      <c r="K745" s="5">
        <v>-3.1518684671538</v>
      </c>
      <c r="L745" s="5">
        <v>-3.1518684671538</v>
      </c>
      <c r="M745" s="5">
        <v>-3.1518684671538</v>
      </c>
      <c r="N745" s="5">
        <v>18.2868802678851</v>
      </c>
      <c r="O745" s="5">
        <v>18.2868802678851</v>
      </c>
      <c r="P745" s="5">
        <v>18.2868802678851</v>
      </c>
      <c r="Q745" s="5">
        <v>0.0</v>
      </c>
      <c r="R745" s="5">
        <v>0.0</v>
      </c>
      <c r="S745" s="5">
        <v>0.0</v>
      </c>
      <c r="T745" s="5">
        <v>197.12125155777</v>
      </c>
    </row>
    <row r="746">
      <c r="A746" s="5">
        <v>744.0</v>
      </c>
      <c r="B746" s="6">
        <v>44909.0</v>
      </c>
      <c r="C746" s="5">
        <v>181.404327420107</v>
      </c>
      <c r="D746" s="5">
        <v>160.095493315867</v>
      </c>
      <c r="E746" s="5">
        <v>231.54523257108</v>
      </c>
      <c r="F746" s="5">
        <v>181.404327420107</v>
      </c>
      <c r="G746" s="5">
        <v>181.404327420107</v>
      </c>
      <c r="H746" s="5">
        <v>14.5541807193647</v>
      </c>
      <c r="I746" s="5">
        <v>14.5541807193647</v>
      </c>
      <c r="J746" s="5">
        <v>14.5541807193647</v>
      </c>
      <c r="K746" s="5">
        <v>-2.89597583530307</v>
      </c>
      <c r="L746" s="5">
        <v>-2.89597583530307</v>
      </c>
      <c r="M746" s="5">
        <v>-2.89597583530307</v>
      </c>
      <c r="N746" s="5">
        <v>17.4501565546678</v>
      </c>
      <c r="O746" s="5">
        <v>17.4501565546678</v>
      </c>
      <c r="P746" s="5">
        <v>17.4501565546678</v>
      </c>
      <c r="Q746" s="5">
        <v>0.0</v>
      </c>
      <c r="R746" s="5">
        <v>0.0</v>
      </c>
      <c r="S746" s="5">
        <v>0.0</v>
      </c>
      <c r="T746" s="5">
        <v>195.958508139472</v>
      </c>
    </row>
    <row r="747">
      <c r="A747" s="5">
        <v>745.0</v>
      </c>
      <c r="B747" s="6">
        <v>44910.0</v>
      </c>
      <c r="C747" s="5">
        <v>180.822415083175</v>
      </c>
      <c r="D747" s="5">
        <v>156.678418215695</v>
      </c>
      <c r="E747" s="5">
        <v>230.687826818347</v>
      </c>
      <c r="F747" s="5">
        <v>180.822415083175</v>
      </c>
      <c r="G747" s="5">
        <v>180.822415083175</v>
      </c>
      <c r="H747" s="5">
        <v>12.8576191506968</v>
      </c>
      <c r="I747" s="5">
        <v>12.8576191506968</v>
      </c>
      <c r="J747" s="5">
        <v>12.8576191506968</v>
      </c>
      <c r="K747" s="5">
        <v>-3.81984217889692</v>
      </c>
      <c r="L747" s="5">
        <v>-3.81984217889692</v>
      </c>
      <c r="M747" s="5">
        <v>-3.81984217889692</v>
      </c>
      <c r="N747" s="5">
        <v>16.6774613295937</v>
      </c>
      <c r="O747" s="5">
        <v>16.6774613295937</v>
      </c>
      <c r="P747" s="5">
        <v>16.6774613295937</v>
      </c>
      <c r="Q747" s="5">
        <v>0.0</v>
      </c>
      <c r="R747" s="5">
        <v>0.0</v>
      </c>
      <c r="S747" s="5">
        <v>0.0</v>
      </c>
      <c r="T747" s="5">
        <v>193.680034233872</v>
      </c>
    </row>
    <row r="748">
      <c r="A748" s="5">
        <v>746.0</v>
      </c>
      <c r="B748" s="6">
        <v>44911.0</v>
      </c>
      <c r="C748" s="5">
        <v>180.240502746243</v>
      </c>
      <c r="D748" s="5">
        <v>153.442411116631</v>
      </c>
      <c r="E748" s="5">
        <v>227.956183625626</v>
      </c>
      <c r="F748" s="5">
        <v>180.240502746243</v>
      </c>
      <c r="G748" s="5">
        <v>180.240502746243</v>
      </c>
      <c r="H748" s="5">
        <v>11.6796279259775</v>
      </c>
      <c r="I748" s="5">
        <v>11.6796279259775</v>
      </c>
      <c r="J748" s="5">
        <v>11.6796279259775</v>
      </c>
      <c r="K748" s="5">
        <v>-4.30979350809992</v>
      </c>
      <c r="L748" s="5">
        <v>-4.30979350809992</v>
      </c>
      <c r="M748" s="5">
        <v>-4.30979350809992</v>
      </c>
      <c r="N748" s="5">
        <v>15.9894214340775</v>
      </c>
      <c r="O748" s="5">
        <v>15.9894214340775</v>
      </c>
      <c r="P748" s="5">
        <v>15.9894214340775</v>
      </c>
      <c r="Q748" s="5">
        <v>0.0</v>
      </c>
      <c r="R748" s="5">
        <v>0.0</v>
      </c>
      <c r="S748" s="5">
        <v>0.0</v>
      </c>
      <c r="T748" s="5">
        <v>191.920130672221</v>
      </c>
    </row>
    <row r="749">
      <c r="A749" s="5">
        <v>747.0</v>
      </c>
      <c r="B749" s="6">
        <v>44914.0</v>
      </c>
      <c r="C749" s="5">
        <v>178.494765735448</v>
      </c>
      <c r="D749" s="5">
        <v>153.752661632749</v>
      </c>
      <c r="E749" s="5">
        <v>226.161563437021</v>
      </c>
      <c r="F749" s="5">
        <v>178.494765735448</v>
      </c>
      <c r="G749" s="5">
        <v>178.494765735448</v>
      </c>
      <c r="H749" s="5">
        <v>12.2229924290926</v>
      </c>
      <c r="I749" s="5">
        <v>12.2229924290926</v>
      </c>
      <c r="J749" s="5">
        <v>12.2229924290926</v>
      </c>
      <c r="K749" s="5">
        <v>-2.38141692800972</v>
      </c>
      <c r="L749" s="5">
        <v>-2.38141692800972</v>
      </c>
      <c r="M749" s="5">
        <v>-2.38141692800972</v>
      </c>
      <c r="N749" s="5">
        <v>14.6044093571023</v>
      </c>
      <c r="O749" s="5">
        <v>14.6044093571023</v>
      </c>
      <c r="P749" s="5">
        <v>14.6044093571023</v>
      </c>
      <c r="Q749" s="5">
        <v>0.0</v>
      </c>
      <c r="R749" s="5">
        <v>0.0</v>
      </c>
      <c r="S749" s="5">
        <v>0.0</v>
      </c>
      <c r="T749" s="5">
        <v>190.71775816454</v>
      </c>
    </row>
    <row r="750">
      <c r="A750" s="5">
        <v>748.0</v>
      </c>
      <c r="B750" s="6">
        <v>44915.0</v>
      </c>
      <c r="C750" s="5">
        <v>177.912853398516</v>
      </c>
      <c r="D750" s="5">
        <v>155.017049513731</v>
      </c>
      <c r="E750" s="5">
        <v>225.051045819848</v>
      </c>
      <c r="F750" s="5">
        <v>177.912853398516</v>
      </c>
      <c r="G750" s="5">
        <v>177.912853398516</v>
      </c>
      <c r="H750" s="5">
        <v>11.2592595858762</v>
      </c>
      <c r="I750" s="5">
        <v>11.2592595858762</v>
      </c>
      <c r="J750" s="5">
        <v>11.2592595858762</v>
      </c>
      <c r="K750" s="5">
        <v>-3.15186846716217</v>
      </c>
      <c r="L750" s="5">
        <v>-3.15186846716217</v>
      </c>
      <c r="M750" s="5">
        <v>-3.15186846716217</v>
      </c>
      <c r="N750" s="5">
        <v>14.4111280530384</v>
      </c>
      <c r="O750" s="5">
        <v>14.4111280530384</v>
      </c>
      <c r="P750" s="5">
        <v>14.4111280530384</v>
      </c>
      <c r="Q750" s="5">
        <v>0.0</v>
      </c>
      <c r="R750" s="5">
        <v>0.0</v>
      </c>
      <c r="S750" s="5">
        <v>0.0</v>
      </c>
      <c r="T750" s="5">
        <v>189.172112984392</v>
      </c>
    </row>
    <row r="751">
      <c r="A751" s="5">
        <v>749.0</v>
      </c>
      <c r="B751" s="6">
        <v>44916.0</v>
      </c>
      <c r="C751" s="5">
        <v>177.330941061584</v>
      </c>
      <c r="D751" s="5">
        <v>150.856231350877</v>
      </c>
      <c r="E751" s="5">
        <v>225.828562207652</v>
      </c>
      <c r="F751" s="5">
        <v>177.330941061584</v>
      </c>
      <c r="G751" s="5">
        <v>177.330941061584</v>
      </c>
      <c r="H751" s="5">
        <v>11.4682561759598</v>
      </c>
      <c r="I751" s="5">
        <v>11.4682561759598</v>
      </c>
      <c r="J751" s="5">
        <v>11.4682561759598</v>
      </c>
      <c r="K751" s="5">
        <v>-2.89597583530402</v>
      </c>
      <c r="L751" s="5">
        <v>-2.89597583530402</v>
      </c>
      <c r="M751" s="5">
        <v>-2.89597583530402</v>
      </c>
      <c r="N751" s="5">
        <v>14.3642320112639</v>
      </c>
      <c r="O751" s="5">
        <v>14.3642320112639</v>
      </c>
      <c r="P751" s="5">
        <v>14.3642320112639</v>
      </c>
      <c r="Q751" s="5">
        <v>0.0</v>
      </c>
      <c r="R751" s="5">
        <v>0.0</v>
      </c>
      <c r="S751" s="5">
        <v>0.0</v>
      </c>
      <c r="T751" s="5">
        <v>188.799197237544</v>
      </c>
    </row>
    <row r="752">
      <c r="A752" s="5">
        <v>750.0</v>
      </c>
      <c r="B752" s="6">
        <v>44917.0</v>
      </c>
      <c r="C752" s="5">
        <v>176.749028724652</v>
      </c>
      <c r="D752" s="5">
        <v>148.566607543159</v>
      </c>
      <c r="E752" s="5">
        <v>226.653495066346</v>
      </c>
      <c r="F752" s="5">
        <v>176.749028724652</v>
      </c>
      <c r="G752" s="5">
        <v>176.749028724652</v>
      </c>
      <c r="H752" s="5">
        <v>10.6453834400213</v>
      </c>
      <c r="I752" s="5">
        <v>10.6453834400213</v>
      </c>
      <c r="J752" s="5">
        <v>10.6453834400213</v>
      </c>
      <c r="K752" s="5">
        <v>-3.81984217889834</v>
      </c>
      <c r="L752" s="5">
        <v>-3.81984217889834</v>
      </c>
      <c r="M752" s="5">
        <v>-3.81984217889834</v>
      </c>
      <c r="N752" s="5">
        <v>14.4652256189196</v>
      </c>
      <c r="O752" s="5">
        <v>14.4652256189196</v>
      </c>
      <c r="P752" s="5">
        <v>14.4652256189196</v>
      </c>
      <c r="Q752" s="5">
        <v>0.0</v>
      </c>
      <c r="R752" s="5">
        <v>0.0</v>
      </c>
      <c r="S752" s="5">
        <v>0.0</v>
      </c>
      <c r="T752" s="5">
        <v>187.394412164674</v>
      </c>
    </row>
    <row r="753">
      <c r="A753" s="5">
        <v>751.0</v>
      </c>
      <c r="B753" s="6">
        <v>44918.0</v>
      </c>
      <c r="C753" s="5">
        <v>176.16711638772</v>
      </c>
      <c r="D753" s="5">
        <v>146.806574055015</v>
      </c>
      <c r="E753" s="5">
        <v>223.374955949942</v>
      </c>
      <c r="F753" s="5">
        <v>176.16711638772</v>
      </c>
      <c r="G753" s="5">
        <v>176.16711638772</v>
      </c>
      <c r="H753" s="5">
        <v>10.4017945855761</v>
      </c>
      <c r="I753" s="5">
        <v>10.4017945855761</v>
      </c>
      <c r="J753" s="5">
        <v>10.4017945855761</v>
      </c>
      <c r="K753" s="5">
        <v>-4.30979350809802</v>
      </c>
      <c r="L753" s="5">
        <v>-4.30979350809802</v>
      </c>
      <c r="M753" s="5">
        <v>-4.30979350809802</v>
      </c>
      <c r="N753" s="5">
        <v>14.7115880936741</v>
      </c>
      <c r="O753" s="5">
        <v>14.7115880936741</v>
      </c>
      <c r="P753" s="5">
        <v>14.7115880936741</v>
      </c>
      <c r="Q753" s="5">
        <v>0.0</v>
      </c>
      <c r="R753" s="5">
        <v>0.0</v>
      </c>
      <c r="S753" s="5">
        <v>0.0</v>
      </c>
      <c r="T753" s="5">
        <v>186.568910973297</v>
      </c>
    </row>
    <row r="754">
      <c r="A754" s="5">
        <v>752.0</v>
      </c>
      <c r="B754" s="6">
        <v>44922.0</v>
      </c>
      <c r="C754" s="5">
        <v>173.839467039993</v>
      </c>
      <c r="D754" s="5">
        <v>152.179316401101</v>
      </c>
      <c r="E754" s="5">
        <v>227.48539510149</v>
      </c>
      <c r="F754" s="5">
        <v>173.839467039993</v>
      </c>
      <c r="G754" s="5">
        <v>173.839467039993</v>
      </c>
      <c r="H754" s="5">
        <v>13.8127011746957</v>
      </c>
      <c r="I754" s="5">
        <v>13.8127011746957</v>
      </c>
      <c r="J754" s="5">
        <v>13.8127011746957</v>
      </c>
      <c r="K754" s="5">
        <v>-3.15186846715855</v>
      </c>
      <c r="L754" s="5">
        <v>-3.15186846715855</v>
      </c>
      <c r="M754" s="5">
        <v>-3.15186846715855</v>
      </c>
      <c r="N754" s="5">
        <v>16.9645696418543</v>
      </c>
      <c r="O754" s="5">
        <v>16.9645696418543</v>
      </c>
      <c r="P754" s="5">
        <v>16.9645696418543</v>
      </c>
      <c r="Q754" s="5">
        <v>0.0</v>
      </c>
      <c r="R754" s="5">
        <v>0.0</v>
      </c>
      <c r="S754" s="5">
        <v>0.0</v>
      </c>
      <c r="T754" s="5">
        <v>187.652168214689</v>
      </c>
    </row>
    <row r="755">
      <c r="A755" s="5">
        <v>753.0</v>
      </c>
      <c r="B755" s="6">
        <v>44923.0</v>
      </c>
      <c r="C755" s="5">
        <v>173.257554703061</v>
      </c>
      <c r="D755" s="5">
        <v>149.329479227119</v>
      </c>
      <c r="E755" s="5">
        <v>225.02934241436</v>
      </c>
      <c r="F755" s="5">
        <v>173.257554703061</v>
      </c>
      <c r="G755" s="5">
        <v>173.257554703061</v>
      </c>
      <c r="H755" s="5">
        <v>14.8717636839832</v>
      </c>
      <c r="I755" s="5">
        <v>14.8717636839832</v>
      </c>
      <c r="J755" s="5">
        <v>14.8717636839832</v>
      </c>
      <c r="K755" s="5">
        <v>-2.89597583530245</v>
      </c>
      <c r="L755" s="5">
        <v>-2.89597583530245</v>
      </c>
      <c r="M755" s="5">
        <v>-2.89597583530245</v>
      </c>
      <c r="N755" s="5">
        <v>17.7677395192856</v>
      </c>
      <c r="O755" s="5">
        <v>17.7677395192856</v>
      </c>
      <c r="P755" s="5">
        <v>17.7677395192856</v>
      </c>
      <c r="Q755" s="5">
        <v>0.0</v>
      </c>
      <c r="R755" s="5">
        <v>0.0</v>
      </c>
      <c r="S755" s="5">
        <v>0.0</v>
      </c>
      <c r="T755" s="5">
        <v>188.129318387045</v>
      </c>
    </row>
    <row r="756">
      <c r="A756" s="5">
        <v>754.0</v>
      </c>
      <c r="B756" s="6">
        <v>44924.0</v>
      </c>
      <c r="C756" s="5">
        <v>172.675642366129</v>
      </c>
      <c r="D756" s="5">
        <v>148.787285081166</v>
      </c>
      <c r="E756" s="5">
        <v>225.03702553016</v>
      </c>
      <c r="F756" s="5">
        <v>172.675642366129</v>
      </c>
      <c r="G756" s="5">
        <v>172.675642366129</v>
      </c>
      <c r="H756" s="5">
        <v>14.8063057064891</v>
      </c>
      <c r="I756" s="5">
        <v>14.8063057064891</v>
      </c>
      <c r="J756" s="5">
        <v>14.8063057064891</v>
      </c>
      <c r="K756" s="5">
        <v>-3.81984217890151</v>
      </c>
      <c r="L756" s="5">
        <v>-3.81984217890151</v>
      </c>
      <c r="M756" s="5">
        <v>-3.81984217890151</v>
      </c>
      <c r="N756" s="5">
        <v>18.6261478853906</v>
      </c>
      <c r="O756" s="5">
        <v>18.6261478853906</v>
      </c>
      <c r="P756" s="5">
        <v>18.6261478853906</v>
      </c>
      <c r="Q756" s="5">
        <v>0.0</v>
      </c>
      <c r="R756" s="5">
        <v>0.0</v>
      </c>
      <c r="S756" s="5">
        <v>0.0</v>
      </c>
      <c r="T756" s="5">
        <v>187.481948072619</v>
      </c>
    </row>
    <row r="757">
      <c r="A757" s="5">
        <v>755.0</v>
      </c>
      <c r="B757" s="6">
        <v>44925.0</v>
      </c>
      <c r="C757" s="5">
        <v>172.093730029198</v>
      </c>
      <c r="D757" s="5">
        <v>151.627351089386</v>
      </c>
      <c r="E757" s="5">
        <v>224.542244300144</v>
      </c>
      <c r="F757" s="5">
        <v>172.093730029198</v>
      </c>
      <c r="G757" s="5">
        <v>172.093730029198</v>
      </c>
      <c r="H757" s="5">
        <v>15.2061157931275</v>
      </c>
      <c r="I757" s="5">
        <v>15.2061157931275</v>
      </c>
      <c r="J757" s="5">
        <v>15.2061157931275</v>
      </c>
      <c r="K757" s="5">
        <v>-4.30979350808474</v>
      </c>
      <c r="L757" s="5">
        <v>-4.30979350808474</v>
      </c>
      <c r="M757" s="5">
        <v>-4.30979350808474</v>
      </c>
      <c r="N757" s="5">
        <v>19.5159093012123</v>
      </c>
      <c r="O757" s="5">
        <v>19.5159093012123</v>
      </c>
      <c r="P757" s="5">
        <v>19.5159093012123</v>
      </c>
      <c r="Q757" s="5">
        <v>0.0</v>
      </c>
      <c r="R757" s="5">
        <v>0.0</v>
      </c>
      <c r="S757" s="5">
        <v>0.0</v>
      </c>
      <c r="T757" s="5">
        <v>187.299845822325</v>
      </c>
    </row>
    <row r="758">
      <c r="A758" s="5">
        <v>756.0</v>
      </c>
      <c r="B758" s="6">
        <v>44929.0</v>
      </c>
      <c r="C758" s="5">
        <v>169.76608068147</v>
      </c>
      <c r="D758" s="5">
        <v>148.113531920692</v>
      </c>
      <c r="E758" s="5">
        <v>227.792462997998</v>
      </c>
      <c r="F758" s="5">
        <v>169.76608068147</v>
      </c>
      <c r="G758" s="5">
        <v>169.76608068147</v>
      </c>
      <c r="H758" s="5">
        <v>19.7370299766819</v>
      </c>
      <c r="I758" s="5">
        <v>19.7370299766819</v>
      </c>
      <c r="J758" s="5">
        <v>19.7370299766819</v>
      </c>
      <c r="K758" s="5">
        <v>-3.15186846716125</v>
      </c>
      <c r="L758" s="5">
        <v>-3.15186846716125</v>
      </c>
      <c r="M758" s="5">
        <v>-3.15186846716125</v>
      </c>
      <c r="N758" s="5">
        <v>22.8888984438431</v>
      </c>
      <c r="O758" s="5">
        <v>22.8888984438431</v>
      </c>
      <c r="P758" s="5">
        <v>22.8888984438431</v>
      </c>
      <c r="Q758" s="5">
        <v>0.0</v>
      </c>
      <c r="R758" s="5">
        <v>0.0</v>
      </c>
      <c r="S758" s="5">
        <v>0.0</v>
      </c>
      <c r="T758" s="5">
        <v>189.503110658152</v>
      </c>
    </row>
    <row r="759">
      <c r="A759" s="5">
        <v>757.0</v>
      </c>
      <c r="B759" s="6">
        <v>44930.0</v>
      </c>
      <c r="C759" s="5">
        <v>169.184168344538</v>
      </c>
      <c r="D759" s="5">
        <v>150.856383262373</v>
      </c>
      <c r="E759" s="5">
        <v>225.017571292817</v>
      </c>
      <c r="F759" s="5">
        <v>169.184168344538</v>
      </c>
      <c r="G759" s="5">
        <v>169.184168344538</v>
      </c>
      <c r="H759" s="5">
        <v>20.6687716396213</v>
      </c>
      <c r="I759" s="5">
        <v>20.6687716396213</v>
      </c>
      <c r="J759" s="5">
        <v>20.6687716396213</v>
      </c>
      <c r="K759" s="5">
        <v>-2.89597583530341</v>
      </c>
      <c r="L759" s="5">
        <v>-2.89597583530341</v>
      </c>
      <c r="M759" s="5">
        <v>-2.89597583530341</v>
      </c>
      <c r="N759" s="5">
        <v>23.5647474749247</v>
      </c>
      <c r="O759" s="5">
        <v>23.5647474749247</v>
      </c>
      <c r="P759" s="5">
        <v>23.5647474749247</v>
      </c>
      <c r="Q759" s="5">
        <v>0.0</v>
      </c>
      <c r="R759" s="5">
        <v>0.0</v>
      </c>
      <c r="S759" s="5">
        <v>0.0</v>
      </c>
      <c r="T759" s="5">
        <v>189.85293998416</v>
      </c>
    </row>
    <row r="760">
      <c r="A760" s="5">
        <v>758.0</v>
      </c>
      <c r="B760" s="6">
        <v>44931.0</v>
      </c>
      <c r="C760" s="5">
        <v>168.602256007607</v>
      </c>
      <c r="D760" s="5">
        <v>151.385174026479</v>
      </c>
      <c r="E760" s="5">
        <v>225.577293948336</v>
      </c>
      <c r="F760" s="5">
        <v>168.602256007607</v>
      </c>
      <c r="G760" s="5">
        <v>168.602256007607</v>
      </c>
      <c r="H760" s="5">
        <v>20.3107487728345</v>
      </c>
      <c r="I760" s="5">
        <v>20.3107487728345</v>
      </c>
      <c r="J760" s="5">
        <v>20.3107487728345</v>
      </c>
      <c r="K760" s="5">
        <v>-3.81984217888766</v>
      </c>
      <c r="L760" s="5">
        <v>-3.81984217888766</v>
      </c>
      <c r="M760" s="5">
        <v>-3.81984217888766</v>
      </c>
      <c r="N760" s="5">
        <v>24.1305909517222</v>
      </c>
      <c r="O760" s="5">
        <v>24.1305909517222</v>
      </c>
      <c r="P760" s="5">
        <v>24.1305909517222</v>
      </c>
      <c r="Q760" s="5">
        <v>0.0</v>
      </c>
      <c r="R760" s="5">
        <v>0.0</v>
      </c>
      <c r="S760" s="5">
        <v>0.0</v>
      </c>
      <c r="T760" s="5">
        <v>188.913004780441</v>
      </c>
    </row>
    <row r="761">
      <c r="A761" s="5">
        <v>759.0</v>
      </c>
      <c r="B761" s="6">
        <v>44932.0</v>
      </c>
      <c r="C761" s="5">
        <v>169.100162736809</v>
      </c>
      <c r="D761" s="5">
        <v>150.31565629152</v>
      </c>
      <c r="E761" s="5">
        <v>225.8508538372</v>
      </c>
      <c r="F761" s="5">
        <v>169.100162736809</v>
      </c>
      <c r="G761" s="5">
        <v>169.100162736809</v>
      </c>
      <c r="H761" s="5">
        <v>20.2594613258379</v>
      </c>
      <c r="I761" s="5">
        <v>20.2594613258379</v>
      </c>
      <c r="J761" s="5">
        <v>20.2594613258379</v>
      </c>
      <c r="K761" s="5">
        <v>-4.30979350808283</v>
      </c>
      <c r="L761" s="5">
        <v>-4.30979350808283</v>
      </c>
      <c r="M761" s="5">
        <v>-4.30979350808283</v>
      </c>
      <c r="N761" s="5">
        <v>24.5692548339208</v>
      </c>
      <c r="O761" s="5">
        <v>24.5692548339208</v>
      </c>
      <c r="P761" s="5">
        <v>24.5692548339208</v>
      </c>
      <c r="Q761" s="5">
        <v>0.0</v>
      </c>
      <c r="R761" s="5">
        <v>0.0</v>
      </c>
      <c r="S761" s="5">
        <v>0.0</v>
      </c>
      <c r="T761" s="5">
        <v>189.359624062647</v>
      </c>
    </row>
    <row r="762">
      <c r="A762" s="5">
        <v>760.0</v>
      </c>
      <c r="B762" s="6">
        <v>44935.0</v>
      </c>
      <c r="C762" s="5">
        <v>170.593882924416</v>
      </c>
      <c r="D762" s="5">
        <v>154.513592758069</v>
      </c>
      <c r="E762" s="5">
        <v>230.08245381018</v>
      </c>
      <c r="F762" s="5">
        <v>170.593882924416</v>
      </c>
      <c r="G762" s="5">
        <v>170.593882924416</v>
      </c>
      <c r="H762" s="5">
        <v>22.6208342507396</v>
      </c>
      <c r="I762" s="5">
        <v>22.6208342507396</v>
      </c>
      <c r="J762" s="5">
        <v>22.6208342507396</v>
      </c>
      <c r="K762" s="5">
        <v>-2.38141692801674</v>
      </c>
      <c r="L762" s="5">
        <v>-2.38141692801674</v>
      </c>
      <c r="M762" s="5">
        <v>-2.38141692801674</v>
      </c>
      <c r="N762" s="5">
        <v>25.0022511787564</v>
      </c>
      <c r="O762" s="5">
        <v>25.0022511787564</v>
      </c>
      <c r="P762" s="5">
        <v>25.0022511787564</v>
      </c>
      <c r="Q762" s="5">
        <v>0.0</v>
      </c>
      <c r="R762" s="5">
        <v>0.0</v>
      </c>
      <c r="S762" s="5">
        <v>0.0</v>
      </c>
      <c r="T762" s="5">
        <v>193.214717175156</v>
      </c>
    </row>
    <row r="763">
      <c r="A763" s="5">
        <v>761.0</v>
      </c>
      <c r="B763" s="6">
        <v>44936.0</v>
      </c>
      <c r="C763" s="5">
        <v>171.091789653619</v>
      </c>
      <c r="D763" s="5">
        <v>152.910940385024</v>
      </c>
      <c r="E763" s="5">
        <v>232.218266228654</v>
      </c>
      <c r="F763" s="5">
        <v>171.091789653619</v>
      </c>
      <c r="G763" s="5">
        <v>171.091789653619</v>
      </c>
      <c r="H763" s="5">
        <v>21.6799278349943</v>
      </c>
      <c r="I763" s="5">
        <v>21.6799278349943</v>
      </c>
      <c r="J763" s="5">
        <v>21.6799278349943</v>
      </c>
      <c r="K763" s="5">
        <v>-3.15186846715133</v>
      </c>
      <c r="L763" s="5">
        <v>-3.15186846715133</v>
      </c>
      <c r="M763" s="5">
        <v>-3.15186846715133</v>
      </c>
      <c r="N763" s="5">
        <v>24.8317963021456</v>
      </c>
      <c r="O763" s="5">
        <v>24.8317963021456</v>
      </c>
      <c r="P763" s="5">
        <v>24.8317963021456</v>
      </c>
      <c r="Q763" s="5">
        <v>0.0</v>
      </c>
      <c r="R763" s="5">
        <v>0.0</v>
      </c>
      <c r="S763" s="5">
        <v>0.0</v>
      </c>
      <c r="T763" s="5">
        <v>192.771717488613</v>
      </c>
    </row>
    <row r="764">
      <c r="A764" s="5">
        <v>762.0</v>
      </c>
      <c r="B764" s="6">
        <v>44937.0</v>
      </c>
      <c r="C764" s="5">
        <v>171.589696382821</v>
      </c>
      <c r="D764" s="5">
        <v>156.514209417538</v>
      </c>
      <c r="E764" s="5">
        <v>230.165165013962</v>
      </c>
      <c r="F764" s="5">
        <v>171.589696382821</v>
      </c>
      <c r="G764" s="5">
        <v>171.589696382821</v>
      </c>
      <c r="H764" s="5">
        <v>21.6081259039351</v>
      </c>
      <c r="I764" s="5">
        <v>21.6081259039351</v>
      </c>
      <c r="J764" s="5">
        <v>21.6081259039351</v>
      </c>
      <c r="K764" s="5">
        <v>-2.89597583530479</v>
      </c>
      <c r="L764" s="5">
        <v>-2.89597583530479</v>
      </c>
      <c r="M764" s="5">
        <v>-2.89597583530479</v>
      </c>
      <c r="N764" s="5">
        <v>24.5041017392399</v>
      </c>
      <c r="O764" s="5">
        <v>24.5041017392399</v>
      </c>
      <c r="P764" s="5">
        <v>24.5041017392399</v>
      </c>
      <c r="Q764" s="5">
        <v>0.0</v>
      </c>
      <c r="R764" s="5">
        <v>0.0</v>
      </c>
      <c r="S764" s="5">
        <v>0.0</v>
      </c>
      <c r="T764" s="5">
        <v>193.197822286756</v>
      </c>
    </row>
    <row r="765">
      <c r="A765" s="5">
        <v>763.0</v>
      </c>
      <c r="B765" s="6">
        <v>44938.0</v>
      </c>
      <c r="C765" s="5">
        <v>172.087603112023</v>
      </c>
      <c r="D765" s="5">
        <v>154.307164210116</v>
      </c>
      <c r="E765" s="5">
        <v>230.255863513082</v>
      </c>
      <c r="F765" s="5">
        <v>172.087603112023</v>
      </c>
      <c r="G765" s="5">
        <v>172.087603112023</v>
      </c>
      <c r="H765" s="5">
        <v>20.205701261133</v>
      </c>
      <c r="I765" s="5">
        <v>20.205701261133</v>
      </c>
      <c r="J765" s="5">
        <v>20.205701261133</v>
      </c>
      <c r="K765" s="5">
        <v>-3.81984217889259</v>
      </c>
      <c r="L765" s="5">
        <v>-3.81984217889259</v>
      </c>
      <c r="M765" s="5">
        <v>-3.81984217889259</v>
      </c>
      <c r="N765" s="5">
        <v>24.0255434400256</v>
      </c>
      <c r="O765" s="5">
        <v>24.0255434400256</v>
      </c>
      <c r="P765" s="5">
        <v>24.0255434400256</v>
      </c>
      <c r="Q765" s="5">
        <v>0.0</v>
      </c>
      <c r="R765" s="5">
        <v>0.0</v>
      </c>
      <c r="S765" s="5">
        <v>0.0</v>
      </c>
      <c r="T765" s="5">
        <v>192.293304373156</v>
      </c>
    </row>
    <row r="766">
      <c r="A766" s="5">
        <v>764.0</v>
      </c>
      <c r="B766" s="6">
        <v>44939.0</v>
      </c>
      <c r="C766" s="5">
        <v>172.585509841226</v>
      </c>
      <c r="D766" s="5">
        <v>151.707466670742</v>
      </c>
      <c r="E766" s="5">
        <v>229.638501980563</v>
      </c>
      <c r="F766" s="5">
        <v>172.585509841226</v>
      </c>
      <c r="G766" s="5">
        <v>172.585509841226</v>
      </c>
      <c r="H766" s="5">
        <v>19.0967133129827</v>
      </c>
      <c r="I766" s="5">
        <v>19.0967133129827</v>
      </c>
      <c r="J766" s="5">
        <v>19.0967133129827</v>
      </c>
      <c r="K766" s="5">
        <v>-4.30979350808092</v>
      </c>
      <c r="L766" s="5">
        <v>-4.30979350808092</v>
      </c>
      <c r="M766" s="5">
        <v>-4.30979350808092</v>
      </c>
      <c r="N766" s="5">
        <v>23.4065068210637</v>
      </c>
      <c r="O766" s="5">
        <v>23.4065068210637</v>
      </c>
      <c r="P766" s="5">
        <v>23.4065068210637</v>
      </c>
      <c r="Q766" s="5">
        <v>0.0</v>
      </c>
      <c r="R766" s="5">
        <v>0.0</v>
      </c>
      <c r="S766" s="5">
        <v>0.0</v>
      </c>
      <c r="T766" s="5">
        <v>191.682223154208</v>
      </c>
    </row>
    <row r="767">
      <c r="A767" s="5">
        <v>765.0</v>
      </c>
      <c r="B767" s="6">
        <v>44943.0</v>
      </c>
      <c r="C767" s="5">
        <v>174.577136758035</v>
      </c>
      <c r="D767" s="5">
        <v>153.901338545473</v>
      </c>
      <c r="E767" s="5">
        <v>228.452325358477</v>
      </c>
      <c r="F767" s="5">
        <v>174.577136758035</v>
      </c>
      <c r="G767" s="5">
        <v>174.577136758035</v>
      </c>
      <c r="H767" s="5">
        <v>16.703316687277</v>
      </c>
      <c r="I767" s="5">
        <v>16.703316687277</v>
      </c>
      <c r="J767" s="5">
        <v>16.703316687277</v>
      </c>
      <c r="K767" s="5">
        <v>-3.15186846715403</v>
      </c>
      <c r="L767" s="5">
        <v>-3.15186846715403</v>
      </c>
      <c r="M767" s="5">
        <v>-3.15186846715403</v>
      </c>
      <c r="N767" s="5">
        <v>19.855185154431</v>
      </c>
      <c r="O767" s="5">
        <v>19.855185154431</v>
      </c>
      <c r="P767" s="5">
        <v>19.855185154431</v>
      </c>
      <c r="Q767" s="5">
        <v>0.0</v>
      </c>
      <c r="R767" s="5">
        <v>0.0</v>
      </c>
      <c r="S767" s="5">
        <v>0.0</v>
      </c>
      <c r="T767" s="5">
        <v>191.280453445312</v>
      </c>
    </row>
    <row r="768">
      <c r="A768" s="5">
        <v>766.0</v>
      </c>
      <c r="B768" s="6">
        <v>44944.0</v>
      </c>
      <c r="C768" s="5">
        <v>175.075043487237</v>
      </c>
      <c r="D768" s="5">
        <v>151.608409071</v>
      </c>
      <c r="E768" s="5">
        <v>226.886051203096</v>
      </c>
      <c r="F768" s="5">
        <v>175.075043487237</v>
      </c>
      <c r="G768" s="5">
        <v>175.075043487237</v>
      </c>
      <c r="H768" s="5">
        <v>15.9088624802146</v>
      </c>
      <c r="I768" s="5">
        <v>15.9088624802146</v>
      </c>
      <c r="J768" s="5">
        <v>15.9088624802146</v>
      </c>
      <c r="K768" s="5">
        <v>-2.89597583530575</v>
      </c>
      <c r="L768" s="5">
        <v>-2.89597583530575</v>
      </c>
      <c r="M768" s="5">
        <v>-2.89597583530575</v>
      </c>
      <c r="N768" s="5">
        <v>18.8048383155204</v>
      </c>
      <c r="O768" s="5">
        <v>18.8048383155204</v>
      </c>
      <c r="P768" s="5">
        <v>18.8048383155204</v>
      </c>
      <c r="Q768" s="5">
        <v>0.0</v>
      </c>
      <c r="R768" s="5">
        <v>0.0</v>
      </c>
      <c r="S768" s="5">
        <v>0.0</v>
      </c>
      <c r="T768" s="5">
        <v>190.983905967452</v>
      </c>
    </row>
    <row r="769">
      <c r="A769" s="5">
        <v>767.0</v>
      </c>
      <c r="B769" s="6">
        <v>44945.0</v>
      </c>
      <c r="C769" s="5">
        <v>175.57295021644</v>
      </c>
      <c r="D769" s="5">
        <v>151.670590230621</v>
      </c>
      <c r="E769" s="5">
        <v>225.108948011446</v>
      </c>
      <c r="F769" s="5">
        <v>175.57295021644</v>
      </c>
      <c r="G769" s="5">
        <v>175.57295021644</v>
      </c>
      <c r="H769" s="5">
        <v>13.9184222973747</v>
      </c>
      <c r="I769" s="5">
        <v>13.9184222973747</v>
      </c>
      <c r="J769" s="5">
        <v>13.9184222973747</v>
      </c>
      <c r="K769" s="5">
        <v>-3.819842178894</v>
      </c>
      <c r="L769" s="5">
        <v>-3.819842178894</v>
      </c>
      <c r="M769" s="5">
        <v>-3.819842178894</v>
      </c>
      <c r="N769" s="5">
        <v>17.7382644762687</v>
      </c>
      <c r="O769" s="5">
        <v>17.7382644762687</v>
      </c>
      <c r="P769" s="5">
        <v>17.7382644762687</v>
      </c>
      <c r="Q769" s="5">
        <v>0.0</v>
      </c>
      <c r="R769" s="5">
        <v>0.0</v>
      </c>
      <c r="S769" s="5">
        <v>0.0</v>
      </c>
      <c r="T769" s="5">
        <v>189.491372513814</v>
      </c>
    </row>
    <row r="770">
      <c r="A770" s="5">
        <v>768.0</v>
      </c>
      <c r="B770" s="6">
        <v>44946.0</v>
      </c>
      <c r="C770" s="5">
        <v>176.070856945642</v>
      </c>
      <c r="D770" s="5">
        <v>153.256857035001</v>
      </c>
      <c r="E770" s="5">
        <v>226.298639775608</v>
      </c>
      <c r="F770" s="5">
        <v>176.070856945642</v>
      </c>
      <c r="G770" s="5">
        <v>176.070856945642</v>
      </c>
      <c r="H770" s="5">
        <v>12.3713277130414</v>
      </c>
      <c r="I770" s="5">
        <v>12.3713277130414</v>
      </c>
      <c r="J770" s="5">
        <v>12.3713277130414</v>
      </c>
      <c r="K770" s="5">
        <v>-4.30979350807333</v>
      </c>
      <c r="L770" s="5">
        <v>-4.30979350807333</v>
      </c>
      <c r="M770" s="5">
        <v>-4.30979350807333</v>
      </c>
      <c r="N770" s="5">
        <v>16.6811212211147</v>
      </c>
      <c r="O770" s="5">
        <v>16.6811212211147</v>
      </c>
      <c r="P770" s="5">
        <v>16.6811212211147</v>
      </c>
      <c r="Q770" s="5">
        <v>0.0</v>
      </c>
      <c r="R770" s="5">
        <v>0.0</v>
      </c>
      <c r="S770" s="5">
        <v>0.0</v>
      </c>
      <c r="T770" s="5">
        <v>188.442184658683</v>
      </c>
    </row>
    <row r="771">
      <c r="A771" s="5">
        <v>769.0</v>
      </c>
      <c r="B771" s="6">
        <v>44949.0</v>
      </c>
      <c r="C771" s="5">
        <v>177.564577133249</v>
      </c>
      <c r="D771" s="5">
        <v>150.060544063857</v>
      </c>
      <c r="E771" s="5">
        <v>226.371685187148</v>
      </c>
      <c r="F771" s="5">
        <v>177.564577133249</v>
      </c>
      <c r="G771" s="5">
        <v>177.564577133249</v>
      </c>
      <c r="H771" s="5">
        <v>11.4310631051176</v>
      </c>
      <c r="I771" s="5">
        <v>11.4310631051176</v>
      </c>
      <c r="J771" s="5">
        <v>11.4310631051176</v>
      </c>
      <c r="K771" s="5">
        <v>-2.38141692799894</v>
      </c>
      <c r="L771" s="5">
        <v>-2.38141692799894</v>
      </c>
      <c r="M771" s="5">
        <v>-2.38141692799894</v>
      </c>
      <c r="N771" s="5">
        <v>13.8124800331165</v>
      </c>
      <c r="O771" s="5">
        <v>13.8124800331165</v>
      </c>
      <c r="P771" s="5">
        <v>13.8124800331165</v>
      </c>
      <c r="Q771" s="5">
        <v>0.0</v>
      </c>
      <c r="R771" s="5">
        <v>0.0</v>
      </c>
      <c r="S771" s="5">
        <v>0.0</v>
      </c>
      <c r="T771" s="5">
        <v>188.995640238367</v>
      </c>
    </row>
    <row r="772">
      <c r="A772" s="5">
        <v>770.0</v>
      </c>
      <c r="B772" s="6">
        <v>44950.0</v>
      </c>
      <c r="C772" s="5">
        <v>178.062483862451</v>
      </c>
      <c r="D772" s="5">
        <v>149.63187434085</v>
      </c>
      <c r="E772" s="5">
        <v>222.760301214152</v>
      </c>
      <c r="F772" s="5">
        <v>178.062483862451</v>
      </c>
      <c r="G772" s="5">
        <v>178.062483862451</v>
      </c>
      <c r="H772" s="5">
        <v>9.8791187088154</v>
      </c>
      <c r="I772" s="5">
        <v>9.8791187088154</v>
      </c>
      <c r="J772" s="5">
        <v>9.8791187088154</v>
      </c>
      <c r="K772" s="5">
        <v>-3.15186846715673</v>
      </c>
      <c r="L772" s="5">
        <v>-3.15186846715673</v>
      </c>
      <c r="M772" s="5">
        <v>-3.15186846715673</v>
      </c>
      <c r="N772" s="5">
        <v>13.0309871759721</v>
      </c>
      <c r="O772" s="5">
        <v>13.0309871759721</v>
      </c>
      <c r="P772" s="5">
        <v>13.0309871759721</v>
      </c>
      <c r="Q772" s="5">
        <v>0.0</v>
      </c>
      <c r="R772" s="5">
        <v>0.0</v>
      </c>
      <c r="S772" s="5">
        <v>0.0</v>
      </c>
      <c r="T772" s="5">
        <v>187.941602571267</v>
      </c>
    </row>
    <row r="773">
      <c r="A773" s="5">
        <v>771.0</v>
      </c>
      <c r="B773" s="6">
        <v>44951.0</v>
      </c>
      <c r="C773" s="5">
        <v>178.560390591654</v>
      </c>
      <c r="D773" s="5">
        <v>154.267450327417</v>
      </c>
      <c r="E773" s="5">
        <v>225.829804852412</v>
      </c>
      <c r="F773" s="5">
        <v>178.560390591654</v>
      </c>
      <c r="G773" s="5">
        <v>178.560390591654</v>
      </c>
      <c r="H773" s="5">
        <v>9.47142761133923</v>
      </c>
      <c r="I773" s="5">
        <v>9.47142761133923</v>
      </c>
      <c r="J773" s="5">
        <v>9.47142761133923</v>
      </c>
      <c r="K773" s="5">
        <v>-2.89597583530418</v>
      </c>
      <c r="L773" s="5">
        <v>-2.89597583530418</v>
      </c>
      <c r="M773" s="5">
        <v>-2.89597583530418</v>
      </c>
      <c r="N773" s="5">
        <v>12.3674034466434</v>
      </c>
      <c r="O773" s="5">
        <v>12.3674034466434</v>
      </c>
      <c r="P773" s="5">
        <v>12.3674034466434</v>
      </c>
      <c r="Q773" s="5">
        <v>0.0</v>
      </c>
      <c r="R773" s="5">
        <v>0.0</v>
      </c>
      <c r="S773" s="5">
        <v>0.0</v>
      </c>
      <c r="T773" s="5">
        <v>188.031818202993</v>
      </c>
    </row>
    <row r="774">
      <c r="A774" s="5">
        <v>772.0</v>
      </c>
      <c r="B774" s="6">
        <v>44952.0</v>
      </c>
      <c r="C774" s="5">
        <v>179.058297320856</v>
      </c>
      <c r="D774" s="5">
        <v>146.426358669661</v>
      </c>
      <c r="E774" s="5">
        <v>226.841209091572</v>
      </c>
      <c r="F774" s="5">
        <v>179.058297320856</v>
      </c>
      <c r="G774" s="5">
        <v>179.058297320856</v>
      </c>
      <c r="H774" s="5">
        <v>8.01526639075896</v>
      </c>
      <c r="I774" s="5">
        <v>8.01526639075896</v>
      </c>
      <c r="J774" s="5">
        <v>8.01526639075896</v>
      </c>
      <c r="K774" s="5">
        <v>-3.81984217889717</v>
      </c>
      <c r="L774" s="5">
        <v>-3.81984217889717</v>
      </c>
      <c r="M774" s="5">
        <v>-3.81984217889717</v>
      </c>
      <c r="N774" s="5">
        <v>11.8351085696561</v>
      </c>
      <c r="O774" s="5">
        <v>11.8351085696561</v>
      </c>
      <c r="P774" s="5">
        <v>11.8351085696561</v>
      </c>
      <c r="Q774" s="5">
        <v>0.0</v>
      </c>
      <c r="R774" s="5">
        <v>0.0</v>
      </c>
      <c r="S774" s="5">
        <v>0.0</v>
      </c>
      <c r="T774" s="5">
        <v>187.073563711615</v>
      </c>
    </row>
    <row r="775">
      <c r="A775" s="5">
        <v>773.0</v>
      </c>
      <c r="B775" s="6">
        <v>44953.0</v>
      </c>
      <c r="C775" s="5">
        <v>179.556204050059</v>
      </c>
      <c r="D775" s="5">
        <v>150.169702802984</v>
      </c>
      <c r="E775" s="5">
        <v>223.109045470982</v>
      </c>
      <c r="F775" s="5">
        <v>179.556204050059</v>
      </c>
      <c r="G775" s="5">
        <v>179.556204050059</v>
      </c>
      <c r="H775" s="5">
        <v>7.1337874267966</v>
      </c>
      <c r="I775" s="5">
        <v>7.1337874267966</v>
      </c>
      <c r="J775" s="5">
        <v>7.1337874267966</v>
      </c>
      <c r="K775" s="5">
        <v>-4.30979350810612</v>
      </c>
      <c r="L775" s="5">
        <v>-4.30979350810612</v>
      </c>
      <c r="M775" s="5">
        <v>-4.30979350810612</v>
      </c>
      <c r="N775" s="5">
        <v>11.4435809349027</v>
      </c>
      <c r="O775" s="5">
        <v>11.4435809349027</v>
      </c>
      <c r="P775" s="5">
        <v>11.4435809349027</v>
      </c>
      <c r="Q775" s="5">
        <v>0.0</v>
      </c>
      <c r="R775" s="5">
        <v>0.0</v>
      </c>
      <c r="S775" s="5">
        <v>0.0</v>
      </c>
      <c r="T775" s="5">
        <v>186.689991476855</v>
      </c>
    </row>
    <row r="776">
      <c r="A776" s="5">
        <v>774.0</v>
      </c>
      <c r="B776" s="6">
        <v>44956.0</v>
      </c>
      <c r="C776" s="5">
        <v>181.049924237666</v>
      </c>
      <c r="D776" s="5">
        <v>152.637465440969</v>
      </c>
      <c r="E776" s="5">
        <v>230.409745408946</v>
      </c>
      <c r="F776" s="5">
        <v>181.049924237666</v>
      </c>
      <c r="G776" s="5">
        <v>181.049924237666</v>
      </c>
      <c r="H776" s="5">
        <v>8.76305564395959</v>
      </c>
      <c r="I776" s="5">
        <v>8.76305564395959</v>
      </c>
      <c r="J776" s="5">
        <v>8.76305564395959</v>
      </c>
      <c r="K776" s="5">
        <v>-2.38141692799833</v>
      </c>
      <c r="L776" s="5">
        <v>-2.38141692799833</v>
      </c>
      <c r="M776" s="5">
        <v>-2.38141692799833</v>
      </c>
      <c r="N776" s="5">
        <v>11.1444725719579</v>
      </c>
      <c r="O776" s="5">
        <v>11.1444725719579</v>
      </c>
      <c r="P776" s="5">
        <v>11.1444725719579</v>
      </c>
      <c r="Q776" s="5">
        <v>0.0</v>
      </c>
      <c r="R776" s="5">
        <v>0.0</v>
      </c>
      <c r="S776" s="5">
        <v>0.0</v>
      </c>
      <c r="T776" s="5">
        <v>189.812979881625</v>
      </c>
    </row>
    <row r="777">
      <c r="A777" s="5">
        <v>775.0</v>
      </c>
      <c r="B777" s="6">
        <v>44957.0</v>
      </c>
      <c r="C777" s="5">
        <v>181.547830966868</v>
      </c>
      <c r="D777" s="5">
        <v>156.247139126035</v>
      </c>
      <c r="E777" s="5">
        <v>228.919564383601</v>
      </c>
      <c r="F777" s="5">
        <v>181.547830966868</v>
      </c>
      <c r="G777" s="5">
        <v>181.547830966868</v>
      </c>
      <c r="H777" s="5">
        <v>8.17299425297289</v>
      </c>
      <c r="I777" s="5">
        <v>8.17299425297289</v>
      </c>
      <c r="J777" s="5">
        <v>8.17299425297289</v>
      </c>
      <c r="K777" s="5">
        <v>-3.15186846715312</v>
      </c>
      <c r="L777" s="5">
        <v>-3.15186846715312</v>
      </c>
      <c r="M777" s="5">
        <v>-3.15186846715312</v>
      </c>
      <c r="N777" s="5">
        <v>11.324862720126</v>
      </c>
      <c r="O777" s="5">
        <v>11.324862720126</v>
      </c>
      <c r="P777" s="5">
        <v>11.324862720126</v>
      </c>
      <c r="Q777" s="5">
        <v>0.0</v>
      </c>
      <c r="R777" s="5">
        <v>0.0</v>
      </c>
      <c r="S777" s="5">
        <v>0.0</v>
      </c>
      <c r="T777" s="5">
        <v>189.720825219841</v>
      </c>
    </row>
    <row r="778">
      <c r="A778" s="5">
        <v>776.0</v>
      </c>
      <c r="B778" s="6">
        <v>44958.0</v>
      </c>
      <c r="C778" s="5">
        <v>182.04573769607</v>
      </c>
      <c r="D778" s="5">
        <v>152.906804288031</v>
      </c>
      <c r="E778" s="5">
        <v>229.814724707711</v>
      </c>
      <c r="F778" s="5">
        <v>182.04573769607</v>
      </c>
      <c r="G778" s="5">
        <v>182.04573769607</v>
      </c>
      <c r="H778" s="5">
        <v>8.73264459372667</v>
      </c>
      <c r="I778" s="5">
        <v>8.73264459372667</v>
      </c>
      <c r="J778" s="5">
        <v>8.73264459372667</v>
      </c>
      <c r="K778" s="5">
        <v>-2.89597583530303</v>
      </c>
      <c r="L778" s="5">
        <v>-2.89597583530303</v>
      </c>
      <c r="M778" s="5">
        <v>-2.89597583530303</v>
      </c>
      <c r="N778" s="5">
        <v>11.6286204290297</v>
      </c>
      <c r="O778" s="5">
        <v>11.6286204290297</v>
      </c>
      <c r="P778" s="5">
        <v>11.6286204290297</v>
      </c>
      <c r="Q778" s="5">
        <v>0.0</v>
      </c>
      <c r="R778" s="5">
        <v>0.0</v>
      </c>
      <c r="S778" s="5">
        <v>0.0</v>
      </c>
      <c r="T778" s="5">
        <v>190.778382289797</v>
      </c>
    </row>
    <row r="779">
      <c r="A779" s="5">
        <v>777.0</v>
      </c>
      <c r="B779" s="6">
        <v>44959.0</v>
      </c>
      <c r="C779" s="5">
        <v>182.543644425273</v>
      </c>
      <c r="D779" s="5">
        <v>153.978683795287</v>
      </c>
      <c r="E779" s="5">
        <v>230.797025110159</v>
      </c>
      <c r="F779" s="5">
        <v>182.543644425273</v>
      </c>
      <c r="G779" s="5">
        <v>182.543644425273</v>
      </c>
      <c r="H779" s="5">
        <v>8.21985744872513</v>
      </c>
      <c r="I779" s="5">
        <v>8.21985744872513</v>
      </c>
      <c r="J779" s="5">
        <v>8.21985744872513</v>
      </c>
      <c r="K779" s="5">
        <v>-3.81984217890034</v>
      </c>
      <c r="L779" s="5">
        <v>-3.81984217890034</v>
      </c>
      <c r="M779" s="5">
        <v>-3.81984217890034</v>
      </c>
      <c r="N779" s="5">
        <v>12.0396996276254</v>
      </c>
      <c r="O779" s="5">
        <v>12.0396996276254</v>
      </c>
      <c r="P779" s="5">
        <v>12.0396996276254</v>
      </c>
      <c r="Q779" s="5">
        <v>0.0</v>
      </c>
      <c r="R779" s="5">
        <v>0.0</v>
      </c>
      <c r="S779" s="5">
        <v>0.0</v>
      </c>
      <c r="T779" s="5">
        <v>190.763501873998</v>
      </c>
    </row>
    <row r="780">
      <c r="A780" s="5">
        <v>778.0</v>
      </c>
      <c r="B780" s="6">
        <v>44960.0</v>
      </c>
      <c r="C780" s="5">
        <v>183.041551154475</v>
      </c>
      <c r="D780" s="5">
        <v>154.981186870381</v>
      </c>
      <c r="E780" s="5">
        <v>226.543636819823</v>
      </c>
      <c r="F780" s="5">
        <v>183.041551154475</v>
      </c>
      <c r="G780" s="5">
        <v>183.041551154475</v>
      </c>
      <c r="H780" s="5">
        <v>8.22874195651093</v>
      </c>
      <c r="I780" s="5">
        <v>8.22874195651093</v>
      </c>
      <c r="J780" s="5">
        <v>8.22874195651093</v>
      </c>
      <c r="K780" s="5">
        <v>-4.30979350809283</v>
      </c>
      <c r="L780" s="5">
        <v>-4.30979350809283</v>
      </c>
      <c r="M780" s="5">
        <v>-4.30979350809283</v>
      </c>
      <c r="N780" s="5">
        <v>12.5385354646037</v>
      </c>
      <c r="O780" s="5">
        <v>12.5385354646037</v>
      </c>
      <c r="P780" s="5">
        <v>12.5385354646037</v>
      </c>
      <c r="Q780" s="5">
        <v>0.0</v>
      </c>
      <c r="R780" s="5">
        <v>0.0</v>
      </c>
      <c r="S780" s="5">
        <v>0.0</v>
      </c>
      <c r="T780" s="5">
        <v>191.270293110986</v>
      </c>
    </row>
    <row r="781">
      <c r="A781" s="5">
        <v>779.0</v>
      </c>
      <c r="B781" s="6">
        <v>44963.0</v>
      </c>
      <c r="C781" s="5">
        <v>184.535271342082</v>
      </c>
      <c r="D781" s="5">
        <v>160.819917601604</v>
      </c>
      <c r="E781" s="5">
        <v>233.895961259007</v>
      </c>
      <c r="F781" s="5">
        <v>184.535271342082</v>
      </c>
      <c r="G781" s="5">
        <v>184.535271342082</v>
      </c>
      <c r="H781" s="5">
        <v>11.9427042837456</v>
      </c>
      <c r="I781" s="5">
        <v>11.9427042837456</v>
      </c>
      <c r="J781" s="5">
        <v>11.9427042837456</v>
      </c>
      <c r="K781" s="5">
        <v>-2.38141692800657</v>
      </c>
      <c r="L781" s="5">
        <v>-2.38141692800657</v>
      </c>
      <c r="M781" s="5">
        <v>-2.38141692800657</v>
      </c>
      <c r="N781" s="5">
        <v>14.3241212117522</v>
      </c>
      <c r="O781" s="5">
        <v>14.3241212117522</v>
      </c>
      <c r="P781" s="5">
        <v>14.3241212117522</v>
      </c>
      <c r="Q781" s="5">
        <v>0.0</v>
      </c>
      <c r="R781" s="5">
        <v>0.0</v>
      </c>
      <c r="S781" s="5">
        <v>0.0</v>
      </c>
      <c r="T781" s="5">
        <v>196.477975625828</v>
      </c>
    </row>
    <row r="782">
      <c r="A782" s="5">
        <v>780.0</v>
      </c>
      <c r="B782" s="6">
        <v>44964.0</v>
      </c>
      <c r="C782" s="5">
        <v>185.033178071285</v>
      </c>
      <c r="D782" s="5">
        <v>160.007456691475</v>
      </c>
      <c r="E782" s="5">
        <v>232.233758224505</v>
      </c>
      <c r="F782" s="5">
        <v>185.033178071285</v>
      </c>
      <c r="G782" s="5">
        <v>185.033178071285</v>
      </c>
      <c r="H782" s="5">
        <v>11.7750701512442</v>
      </c>
      <c r="I782" s="5">
        <v>11.7750701512442</v>
      </c>
      <c r="J782" s="5">
        <v>11.7750701512442</v>
      </c>
      <c r="K782" s="5">
        <v>-3.1518684671678</v>
      </c>
      <c r="L782" s="5">
        <v>-3.1518684671678</v>
      </c>
      <c r="M782" s="5">
        <v>-3.1518684671678</v>
      </c>
      <c r="N782" s="5">
        <v>14.926938618412</v>
      </c>
      <c r="O782" s="5">
        <v>14.926938618412</v>
      </c>
      <c r="P782" s="5">
        <v>14.926938618412</v>
      </c>
      <c r="Q782" s="5">
        <v>0.0</v>
      </c>
      <c r="R782" s="5">
        <v>0.0</v>
      </c>
      <c r="S782" s="5">
        <v>0.0</v>
      </c>
      <c r="T782" s="5">
        <v>196.808248222529</v>
      </c>
    </row>
    <row r="783">
      <c r="A783" s="5">
        <v>781.0</v>
      </c>
      <c r="B783" s="6">
        <v>44965.0</v>
      </c>
      <c r="C783" s="5">
        <v>185.531084800487</v>
      </c>
      <c r="D783" s="5">
        <v>160.164462751407</v>
      </c>
      <c r="E783" s="5">
        <v>233.463865234036</v>
      </c>
      <c r="F783" s="5">
        <v>185.531084800487</v>
      </c>
      <c r="G783" s="5">
        <v>185.531084800487</v>
      </c>
      <c r="H783" s="5">
        <v>12.5908572543475</v>
      </c>
      <c r="I783" s="5">
        <v>12.5908572543475</v>
      </c>
      <c r="J783" s="5">
        <v>12.5908572543475</v>
      </c>
      <c r="K783" s="5">
        <v>-2.89597583530146</v>
      </c>
      <c r="L783" s="5">
        <v>-2.89597583530146</v>
      </c>
      <c r="M783" s="5">
        <v>-2.89597583530146</v>
      </c>
      <c r="N783" s="5">
        <v>15.4868330896489</v>
      </c>
      <c r="O783" s="5">
        <v>15.4868330896489</v>
      </c>
      <c r="P783" s="5">
        <v>15.4868330896489</v>
      </c>
      <c r="Q783" s="5">
        <v>0.0</v>
      </c>
      <c r="R783" s="5">
        <v>0.0</v>
      </c>
      <c r="S783" s="5">
        <v>0.0</v>
      </c>
      <c r="T783" s="5">
        <v>198.121942054834</v>
      </c>
    </row>
    <row r="784">
      <c r="A784" s="5">
        <v>782.0</v>
      </c>
      <c r="B784" s="6">
        <v>44966.0</v>
      </c>
      <c r="C784" s="5">
        <v>186.028991529689</v>
      </c>
      <c r="D784" s="5">
        <v>163.452012264673</v>
      </c>
      <c r="E784" s="5">
        <v>234.850846020703</v>
      </c>
      <c r="F784" s="5">
        <v>186.028991529689</v>
      </c>
      <c r="G784" s="5">
        <v>186.028991529689</v>
      </c>
      <c r="H784" s="5">
        <v>12.156041762373</v>
      </c>
      <c r="I784" s="5">
        <v>12.156041762373</v>
      </c>
      <c r="J784" s="5">
        <v>12.156041762373</v>
      </c>
      <c r="K784" s="5">
        <v>-3.81984217890351</v>
      </c>
      <c r="L784" s="5">
        <v>-3.81984217890351</v>
      </c>
      <c r="M784" s="5">
        <v>-3.81984217890351</v>
      </c>
      <c r="N784" s="5">
        <v>15.9758839412765</v>
      </c>
      <c r="O784" s="5">
        <v>15.9758839412765</v>
      </c>
      <c r="P784" s="5">
        <v>15.9758839412765</v>
      </c>
      <c r="Q784" s="5">
        <v>0.0</v>
      </c>
      <c r="R784" s="5">
        <v>0.0</v>
      </c>
      <c r="S784" s="5">
        <v>0.0</v>
      </c>
      <c r="T784" s="5">
        <v>198.185033292062</v>
      </c>
    </row>
    <row r="785">
      <c r="A785" s="5">
        <v>783.0</v>
      </c>
      <c r="B785" s="6">
        <v>44967.0</v>
      </c>
      <c r="C785" s="5">
        <v>186.526898258892</v>
      </c>
      <c r="D785" s="5">
        <v>162.62988299126</v>
      </c>
      <c r="E785" s="5">
        <v>233.946888930245</v>
      </c>
      <c r="F785" s="5">
        <v>186.526898258892</v>
      </c>
      <c r="G785" s="5">
        <v>186.526898258892</v>
      </c>
      <c r="H785" s="5">
        <v>12.05749159333</v>
      </c>
      <c r="I785" s="5">
        <v>12.05749159333</v>
      </c>
      <c r="J785" s="5">
        <v>12.05749159333</v>
      </c>
      <c r="K785" s="5">
        <v>-4.30979350809093</v>
      </c>
      <c r="L785" s="5">
        <v>-4.30979350809093</v>
      </c>
      <c r="M785" s="5">
        <v>-4.30979350809093</v>
      </c>
      <c r="N785" s="5">
        <v>16.367285101421</v>
      </c>
      <c r="O785" s="5">
        <v>16.367285101421</v>
      </c>
      <c r="P785" s="5">
        <v>16.367285101421</v>
      </c>
      <c r="Q785" s="5">
        <v>0.0</v>
      </c>
      <c r="R785" s="5">
        <v>0.0</v>
      </c>
      <c r="S785" s="5">
        <v>0.0</v>
      </c>
      <c r="T785" s="5">
        <v>198.584389852222</v>
      </c>
    </row>
    <row r="786">
      <c r="A786" s="5">
        <v>784.0</v>
      </c>
      <c r="B786" s="6">
        <v>44970.0</v>
      </c>
      <c r="C786" s="5">
        <v>188.020618446499</v>
      </c>
      <c r="D786" s="5">
        <v>166.198038517427</v>
      </c>
      <c r="E786" s="5">
        <v>240.338051920073</v>
      </c>
      <c r="F786" s="5">
        <v>188.020618446499</v>
      </c>
      <c r="G786" s="5">
        <v>188.020618446499</v>
      </c>
      <c r="H786" s="5">
        <v>14.3374478965365</v>
      </c>
      <c r="I786" s="5">
        <v>14.3374478965365</v>
      </c>
      <c r="J786" s="5">
        <v>14.3374478965365</v>
      </c>
      <c r="K786" s="5">
        <v>-2.3814169280148</v>
      </c>
      <c r="L786" s="5">
        <v>-2.3814169280148</v>
      </c>
      <c r="M786" s="5">
        <v>-2.3814169280148</v>
      </c>
      <c r="N786" s="5">
        <v>16.7188648245514</v>
      </c>
      <c r="O786" s="5">
        <v>16.7188648245514</v>
      </c>
      <c r="P786" s="5">
        <v>16.7188648245514</v>
      </c>
      <c r="Q786" s="5">
        <v>0.0</v>
      </c>
      <c r="R786" s="5">
        <v>0.0</v>
      </c>
      <c r="S786" s="5">
        <v>0.0</v>
      </c>
      <c r="T786" s="5">
        <v>202.358066343035</v>
      </c>
    </row>
    <row r="787">
      <c r="A787" s="5">
        <v>785.0</v>
      </c>
      <c r="B787" s="6">
        <v>44971.0</v>
      </c>
      <c r="C787" s="5">
        <v>188.518525175701</v>
      </c>
      <c r="D787" s="5">
        <v>164.328643101123</v>
      </c>
      <c r="E787" s="5">
        <v>240.268657394639</v>
      </c>
      <c r="F787" s="5">
        <v>188.518525175701</v>
      </c>
      <c r="G787" s="5">
        <v>188.518525175701</v>
      </c>
      <c r="H787" s="5">
        <v>13.3458787846703</v>
      </c>
      <c r="I787" s="5">
        <v>13.3458787846703</v>
      </c>
      <c r="J787" s="5">
        <v>13.3458787846703</v>
      </c>
      <c r="K787" s="5">
        <v>-3.15186846715156</v>
      </c>
      <c r="L787" s="5">
        <v>-3.15186846715156</v>
      </c>
      <c r="M787" s="5">
        <v>-3.15186846715156</v>
      </c>
      <c r="N787" s="5">
        <v>16.4977472518219</v>
      </c>
      <c r="O787" s="5">
        <v>16.4977472518219</v>
      </c>
      <c r="P787" s="5">
        <v>16.4977472518219</v>
      </c>
      <c r="Q787" s="5">
        <v>0.0</v>
      </c>
      <c r="R787" s="5">
        <v>0.0</v>
      </c>
      <c r="S787" s="5">
        <v>0.0</v>
      </c>
      <c r="T787" s="5">
        <v>201.864403960371</v>
      </c>
    </row>
    <row r="788">
      <c r="A788" s="5">
        <v>786.0</v>
      </c>
      <c r="B788" s="6">
        <v>44972.0</v>
      </c>
      <c r="C788" s="5">
        <v>189.016431904903</v>
      </c>
      <c r="D788" s="5">
        <v>165.36848667137</v>
      </c>
      <c r="E788" s="5">
        <v>242.645556985301</v>
      </c>
      <c r="F788" s="5">
        <v>189.016431904903</v>
      </c>
      <c r="G788" s="5">
        <v>189.016431904903</v>
      </c>
      <c r="H788" s="5">
        <v>13.1886770685321</v>
      </c>
      <c r="I788" s="5">
        <v>13.1886770685321</v>
      </c>
      <c r="J788" s="5">
        <v>13.1886770685321</v>
      </c>
      <c r="K788" s="5">
        <v>-2.89597583530495</v>
      </c>
      <c r="L788" s="5">
        <v>-2.89597583530495</v>
      </c>
      <c r="M788" s="5">
        <v>-2.89597583530495</v>
      </c>
      <c r="N788" s="5">
        <v>16.0846529038371</v>
      </c>
      <c r="O788" s="5">
        <v>16.0846529038371</v>
      </c>
      <c r="P788" s="5">
        <v>16.0846529038371</v>
      </c>
      <c r="Q788" s="5">
        <v>0.0</v>
      </c>
      <c r="R788" s="5">
        <v>0.0</v>
      </c>
      <c r="S788" s="5">
        <v>0.0</v>
      </c>
      <c r="T788" s="5">
        <v>202.205108973436</v>
      </c>
    </row>
    <row r="789">
      <c r="A789" s="5">
        <v>787.0</v>
      </c>
      <c r="B789" s="6">
        <v>44973.0</v>
      </c>
      <c r="C789" s="5">
        <v>189.514338634106</v>
      </c>
      <c r="D789" s="5">
        <v>163.775226499896</v>
      </c>
      <c r="E789" s="5">
        <v>239.759755707147</v>
      </c>
      <c r="F789" s="5">
        <v>189.514338634106</v>
      </c>
      <c r="G789" s="5">
        <v>189.514338634106</v>
      </c>
      <c r="H789" s="5">
        <v>11.6524203088253</v>
      </c>
      <c r="I789" s="5">
        <v>11.6524203088253</v>
      </c>
      <c r="J789" s="5">
        <v>11.6524203088253</v>
      </c>
      <c r="K789" s="5">
        <v>-3.81984217890493</v>
      </c>
      <c r="L789" s="5">
        <v>-3.81984217890493</v>
      </c>
      <c r="M789" s="5">
        <v>-3.81984217890493</v>
      </c>
      <c r="N789" s="5">
        <v>15.4722624877303</v>
      </c>
      <c r="O789" s="5">
        <v>15.4722624877303</v>
      </c>
      <c r="P789" s="5">
        <v>15.4722624877303</v>
      </c>
      <c r="Q789" s="5">
        <v>0.0</v>
      </c>
      <c r="R789" s="5">
        <v>0.0</v>
      </c>
      <c r="S789" s="5">
        <v>0.0</v>
      </c>
      <c r="T789" s="5">
        <v>201.166758942931</v>
      </c>
    </row>
    <row r="790">
      <c r="A790" s="5">
        <v>788.0</v>
      </c>
      <c r="B790" s="6">
        <v>44974.0</v>
      </c>
      <c r="C790" s="5">
        <v>190.012245363308</v>
      </c>
      <c r="D790" s="5">
        <v>164.858586373565</v>
      </c>
      <c r="E790" s="5">
        <v>238.092613003497</v>
      </c>
      <c r="F790" s="5">
        <v>190.012245363308</v>
      </c>
      <c r="G790" s="5">
        <v>190.012245363308</v>
      </c>
      <c r="H790" s="5">
        <v>10.3480701640317</v>
      </c>
      <c r="I790" s="5">
        <v>10.3480701640317</v>
      </c>
      <c r="J790" s="5">
        <v>10.3480701640317</v>
      </c>
      <c r="K790" s="5">
        <v>-4.30979350808333</v>
      </c>
      <c r="L790" s="5">
        <v>-4.30979350808333</v>
      </c>
      <c r="M790" s="5">
        <v>-4.30979350808333</v>
      </c>
      <c r="N790" s="5">
        <v>14.657863672115</v>
      </c>
      <c r="O790" s="5">
        <v>14.657863672115</v>
      </c>
      <c r="P790" s="5">
        <v>14.657863672115</v>
      </c>
      <c r="Q790" s="5">
        <v>0.0</v>
      </c>
      <c r="R790" s="5">
        <v>0.0</v>
      </c>
      <c r="S790" s="5">
        <v>0.0</v>
      </c>
      <c r="T790" s="5">
        <v>200.36031552734</v>
      </c>
    </row>
    <row r="791">
      <c r="A791" s="5">
        <v>789.0</v>
      </c>
      <c r="B791" s="6">
        <v>44978.0</v>
      </c>
      <c r="C791" s="5">
        <v>192.003872280117</v>
      </c>
      <c r="D791" s="5">
        <v>160.767348557009</v>
      </c>
      <c r="E791" s="5">
        <v>235.141266152167</v>
      </c>
      <c r="F791" s="5">
        <v>192.003872280117</v>
      </c>
      <c r="G791" s="5">
        <v>192.003872280117</v>
      </c>
      <c r="H791" s="5">
        <v>6.33767443717964</v>
      </c>
      <c r="I791" s="5">
        <v>6.33767443717964</v>
      </c>
      <c r="J791" s="5">
        <v>6.33767443717964</v>
      </c>
      <c r="K791" s="5">
        <v>-3.15186846715426</v>
      </c>
      <c r="L791" s="5">
        <v>-3.15186846715426</v>
      </c>
      <c r="M791" s="5">
        <v>-3.15186846715426</v>
      </c>
      <c r="N791" s="5">
        <v>9.48954290433391</v>
      </c>
      <c r="O791" s="5">
        <v>9.48954290433391</v>
      </c>
      <c r="P791" s="5">
        <v>9.48954290433391</v>
      </c>
      <c r="Q791" s="5">
        <v>0.0</v>
      </c>
      <c r="R791" s="5">
        <v>0.0</v>
      </c>
      <c r="S791" s="5">
        <v>0.0</v>
      </c>
      <c r="T791" s="5">
        <v>198.341546717297</v>
      </c>
    </row>
    <row r="792">
      <c r="A792" s="5">
        <v>790.0</v>
      </c>
      <c r="B792" s="6">
        <v>44979.0</v>
      </c>
      <c r="C792" s="5">
        <v>192.50177900932</v>
      </c>
      <c r="D792" s="5">
        <v>159.858167790621</v>
      </c>
      <c r="E792" s="5">
        <v>234.283986763771</v>
      </c>
      <c r="F792" s="5">
        <v>192.50177900932</v>
      </c>
      <c r="G792" s="5">
        <v>192.50177900932</v>
      </c>
      <c r="H792" s="5">
        <v>4.89016720313591</v>
      </c>
      <c r="I792" s="5">
        <v>4.89016720313591</v>
      </c>
      <c r="J792" s="5">
        <v>4.89016720313591</v>
      </c>
      <c r="K792" s="5">
        <v>-2.89597583530338</v>
      </c>
      <c r="L792" s="5">
        <v>-2.89597583530338</v>
      </c>
      <c r="M792" s="5">
        <v>-2.89597583530338</v>
      </c>
      <c r="N792" s="5">
        <v>7.78614303843929</v>
      </c>
      <c r="O792" s="5">
        <v>7.78614303843929</v>
      </c>
      <c r="P792" s="5">
        <v>7.78614303843929</v>
      </c>
      <c r="Q792" s="5">
        <v>0.0</v>
      </c>
      <c r="R792" s="5">
        <v>0.0</v>
      </c>
      <c r="S792" s="5">
        <v>0.0</v>
      </c>
      <c r="T792" s="5">
        <v>197.391946212456</v>
      </c>
    </row>
    <row r="793">
      <c r="A793" s="5">
        <v>791.0</v>
      </c>
      <c r="B793" s="6">
        <v>44980.0</v>
      </c>
      <c r="C793" s="5">
        <v>192.999685738522</v>
      </c>
      <c r="D793" s="5">
        <v>157.952514513906</v>
      </c>
      <c r="E793" s="5">
        <v>230.82654960177</v>
      </c>
      <c r="F793" s="5">
        <v>192.999685738522</v>
      </c>
      <c r="G793" s="5">
        <v>192.999685738522</v>
      </c>
      <c r="H793" s="5">
        <v>2.13883994078401</v>
      </c>
      <c r="I793" s="5">
        <v>2.13883994078401</v>
      </c>
      <c r="J793" s="5">
        <v>2.13883994078401</v>
      </c>
      <c r="K793" s="5">
        <v>-3.81984217889284</v>
      </c>
      <c r="L793" s="5">
        <v>-3.81984217889284</v>
      </c>
      <c r="M793" s="5">
        <v>-3.81984217889284</v>
      </c>
      <c r="N793" s="5">
        <v>5.95868211967685</v>
      </c>
      <c r="O793" s="5">
        <v>5.95868211967685</v>
      </c>
      <c r="P793" s="5">
        <v>5.95868211967685</v>
      </c>
      <c r="Q793" s="5">
        <v>0.0</v>
      </c>
      <c r="R793" s="5">
        <v>0.0</v>
      </c>
      <c r="S793" s="5">
        <v>0.0</v>
      </c>
      <c r="T793" s="5">
        <v>195.138525679306</v>
      </c>
    </row>
    <row r="794">
      <c r="A794" s="5">
        <v>792.0</v>
      </c>
      <c r="B794" s="6">
        <v>44981.0</v>
      </c>
      <c r="C794" s="5">
        <v>193.497592467725</v>
      </c>
      <c r="D794" s="5">
        <v>156.166687631225</v>
      </c>
      <c r="E794" s="5">
        <v>230.775618479324</v>
      </c>
      <c r="F794" s="5">
        <v>193.497592467725</v>
      </c>
      <c r="G794" s="5">
        <v>193.497592467725</v>
      </c>
      <c r="H794" s="5">
        <v>-0.276699255408111</v>
      </c>
      <c r="I794" s="5">
        <v>-0.276699255408111</v>
      </c>
      <c r="J794" s="5">
        <v>-0.276699255408111</v>
      </c>
      <c r="K794" s="5">
        <v>-4.30979350811043</v>
      </c>
      <c r="L794" s="5">
        <v>-4.30979350811043</v>
      </c>
      <c r="M794" s="5">
        <v>-4.30979350811043</v>
      </c>
      <c r="N794" s="5">
        <v>4.03309425270232</v>
      </c>
      <c r="O794" s="5">
        <v>4.03309425270232</v>
      </c>
      <c r="P794" s="5">
        <v>4.03309425270232</v>
      </c>
      <c r="Q794" s="5">
        <v>0.0</v>
      </c>
      <c r="R794" s="5">
        <v>0.0</v>
      </c>
      <c r="S794" s="5">
        <v>0.0</v>
      </c>
      <c r="T794" s="5">
        <v>193.220893212317</v>
      </c>
    </row>
    <row r="795">
      <c r="A795" s="5">
        <v>793.0</v>
      </c>
      <c r="B795" s="6">
        <v>44984.0</v>
      </c>
      <c r="C795" s="5">
        <v>194.99131302629</v>
      </c>
      <c r="D795" s="5">
        <v>148.192083215855</v>
      </c>
      <c r="E795" s="5">
        <v>225.042881024065</v>
      </c>
      <c r="F795" s="5">
        <v>194.99131302629</v>
      </c>
      <c r="G795" s="5">
        <v>194.99131302629</v>
      </c>
      <c r="H795" s="5">
        <v>-4.42343067694048</v>
      </c>
      <c r="I795" s="5">
        <v>-4.42343067694048</v>
      </c>
      <c r="J795" s="5">
        <v>-4.42343067694048</v>
      </c>
      <c r="K795" s="5">
        <v>-2.38141692802243</v>
      </c>
      <c r="L795" s="5">
        <v>-2.38141692802243</v>
      </c>
      <c r="M795" s="5">
        <v>-2.38141692802243</v>
      </c>
      <c r="N795" s="5">
        <v>-2.04201374891804</v>
      </c>
      <c r="O795" s="5">
        <v>-2.04201374891804</v>
      </c>
      <c r="P795" s="5">
        <v>-2.04201374891804</v>
      </c>
      <c r="Q795" s="5">
        <v>0.0</v>
      </c>
      <c r="R795" s="5">
        <v>0.0</v>
      </c>
      <c r="S795" s="5">
        <v>0.0</v>
      </c>
      <c r="T795" s="5">
        <v>190.567882349349</v>
      </c>
    </row>
    <row r="796">
      <c r="A796" s="5">
        <v>794.0</v>
      </c>
      <c r="B796" s="6">
        <v>44985.0</v>
      </c>
      <c r="C796" s="5">
        <v>195.489219879145</v>
      </c>
      <c r="D796" s="5">
        <v>148.783502523472</v>
      </c>
      <c r="E796" s="5">
        <v>229.160320165312</v>
      </c>
      <c r="F796" s="5">
        <v>195.489219879145</v>
      </c>
      <c r="G796" s="5">
        <v>195.489219879145</v>
      </c>
      <c r="H796" s="5">
        <v>-7.21600684360186</v>
      </c>
      <c r="I796" s="5">
        <v>-7.21600684360186</v>
      </c>
      <c r="J796" s="5">
        <v>-7.21600684360186</v>
      </c>
      <c r="K796" s="5">
        <v>-3.15186846716263</v>
      </c>
      <c r="L796" s="5">
        <v>-3.15186846716263</v>
      </c>
      <c r="M796" s="5">
        <v>-3.15186846716263</v>
      </c>
      <c r="N796" s="5">
        <v>-4.06413837643923</v>
      </c>
      <c r="O796" s="5">
        <v>-4.06413837643923</v>
      </c>
      <c r="P796" s="5">
        <v>-4.06413837643923</v>
      </c>
      <c r="Q796" s="5">
        <v>0.0</v>
      </c>
      <c r="R796" s="5">
        <v>0.0</v>
      </c>
      <c r="S796" s="5">
        <v>0.0</v>
      </c>
      <c r="T796" s="5">
        <v>188.273213035543</v>
      </c>
    </row>
    <row r="797">
      <c r="A797" s="5">
        <v>795.0</v>
      </c>
      <c r="B797" s="6">
        <v>44986.0</v>
      </c>
      <c r="C797" s="5">
        <v>195.987126732</v>
      </c>
      <c r="D797" s="5">
        <v>151.956484785465</v>
      </c>
      <c r="E797" s="5">
        <v>221.200832050615</v>
      </c>
      <c r="F797" s="5">
        <v>195.987126732</v>
      </c>
      <c r="G797" s="5">
        <v>195.987126732</v>
      </c>
      <c r="H797" s="5">
        <v>-8.92932529730493</v>
      </c>
      <c r="I797" s="5">
        <v>-8.92932529730493</v>
      </c>
      <c r="J797" s="5">
        <v>-8.92932529730493</v>
      </c>
      <c r="K797" s="5">
        <v>-2.89597583530181</v>
      </c>
      <c r="L797" s="5">
        <v>-2.89597583530181</v>
      </c>
      <c r="M797" s="5">
        <v>-2.89597583530181</v>
      </c>
      <c r="N797" s="5">
        <v>-6.03334946200311</v>
      </c>
      <c r="O797" s="5">
        <v>-6.03334946200311</v>
      </c>
      <c r="P797" s="5">
        <v>-6.03334946200311</v>
      </c>
      <c r="Q797" s="5">
        <v>0.0</v>
      </c>
      <c r="R797" s="5">
        <v>0.0</v>
      </c>
      <c r="S797" s="5">
        <v>0.0</v>
      </c>
      <c r="T797" s="5">
        <v>187.057801434695</v>
      </c>
    </row>
    <row r="798">
      <c r="A798" s="5">
        <v>796.0</v>
      </c>
      <c r="B798" s="6">
        <v>44987.0</v>
      </c>
      <c r="C798" s="5">
        <v>196.485033584855</v>
      </c>
      <c r="D798" s="5">
        <v>146.485946871369</v>
      </c>
      <c r="E798" s="5">
        <v>223.650846221112</v>
      </c>
      <c r="F798" s="5">
        <v>196.485033584855</v>
      </c>
      <c r="G798" s="5">
        <v>196.485033584855</v>
      </c>
      <c r="H798" s="5">
        <v>-11.7399378124898</v>
      </c>
      <c r="I798" s="5">
        <v>-11.7399378124898</v>
      </c>
      <c r="J798" s="5">
        <v>-11.7399378124898</v>
      </c>
      <c r="K798" s="5">
        <v>-3.81984217889426</v>
      </c>
      <c r="L798" s="5">
        <v>-3.81984217889426</v>
      </c>
      <c r="M798" s="5">
        <v>-3.81984217889426</v>
      </c>
      <c r="N798" s="5">
        <v>-7.92009563359557</v>
      </c>
      <c r="O798" s="5">
        <v>-7.92009563359557</v>
      </c>
      <c r="P798" s="5">
        <v>-7.92009563359557</v>
      </c>
      <c r="Q798" s="5">
        <v>0.0</v>
      </c>
      <c r="R798" s="5">
        <v>0.0</v>
      </c>
      <c r="S798" s="5">
        <v>0.0</v>
      </c>
      <c r="T798" s="5">
        <v>184.745095772365</v>
      </c>
    </row>
    <row r="799">
      <c r="A799" s="5">
        <v>797.0</v>
      </c>
      <c r="B799" s="6">
        <v>44988.0</v>
      </c>
      <c r="C799" s="5">
        <v>196.98294043771</v>
      </c>
      <c r="D799" s="5">
        <v>146.27640984511</v>
      </c>
      <c r="E799" s="5">
        <v>221.464116602985</v>
      </c>
      <c r="F799" s="5">
        <v>196.98294043771</v>
      </c>
      <c r="G799" s="5">
        <v>196.98294043771</v>
      </c>
      <c r="H799" s="5">
        <v>-14.0064449560795</v>
      </c>
      <c r="I799" s="5">
        <v>-14.0064449560795</v>
      </c>
      <c r="J799" s="5">
        <v>-14.0064449560795</v>
      </c>
      <c r="K799" s="5">
        <v>-4.30979350810284</v>
      </c>
      <c r="L799" s="5">
        <v>-4.30979350810284</v>
      </c>
      <c r="M799" s="5">
        <v>-4.30979350810284</v>
      </c>
      <c r="N799" s="5">
        <v>-9.69665144797666</v>
      </c>
      <c r="O799" s="5">
        <v>-9.69665144797666</v>
      </c>
      <c r="P799" s="5">
        <v>-9.69665144797666</v>
      </c>
      <c r="Q799" s="5">
        <v>0.0</v>
      </c>
      <c r="R799" s="5">
        <v>0.0</v>
      </c>
      <c r="S799" s="5">
        <v>0.0</v>
      </c>
      <c r="T799" s="5">
        <v>182.976495481631</v>
      </c>
    </row>
    <row r="800">
      <c r="A800" s="5">
        <v>798.0</v>
      </c>
      <c r="B800" s="6">
        <v>44991.0</v>
      </c>
      <c r="C800" s="5">
        <v>198.476660996275</v>
      </c>
      <c r="D800" s="5">
        <v>145.118982837692</v>
      </c>
      <c r="E800" s="5">
        <v>218.812874949742</v>
      </c>
      <c r="F800" s="5">
        <v>198.476660996275</v>
      </c>
      <c r="G800" s="5">
        <v>198.476660996275</v>
      </c>
      <c r="H800" s="5">
        <v>-16.5090291244676</v>
      </c>
      <c r="I800" s="5">
        <v>-16.5090291244676</v>
      </c>
      <c r="J800" s="5">
        <v>-16.5090291244676</v>
      </c>
      <c r="K800" s="5">
        <v>-2.38141692799639</v>
      </c>
      <c r="L800" s="5">
        <v>-2.38141692799639</v>
      </c>
      <c r="M800" s="5">
        <v>-2.38141692799639</v>
      </c>
      <c r="N800" s="5">
        <v>-14.1276121964712</v>
      </c>
      <c r="O800" s="5">
        <v>-14.1276121964712</v>
      </c>
      <c r="P800" s="5">
        <v>-14.1276121964712</v>
      </c>
      <c r="Q800" s="5">
        <v>0.0</v>
      </c>
      <c r="R800" s="5">
        <v>0.0</v>
      </c>
      <c r="S800" s="5">
        <v>0.0</v>
      </c>
      <c r="T800" s="5">
        <v>181.967631871808</v>
      </c>
    </row>
    <row r="801">
      <c r="A801" s="5">
        <v>799.0</v>
      </c>
      <c r="B801" s="6">
        <v>44992.0</v>
      </c>
      <c r="C801" s="5">
        <v>198.97456784913</v>
      </c>
      <c r="D801" s="5">
        <v>142.729737614802</v>
      </c>
      <c r="E801" s="5">
        <v>216.225775991267</v>
      </c>
      <c r="F801" s="5">
        <v>198.97456784913</v>
      </c>
      <c r="G801" s="5">
        <v>198.97456784913</v>
      </c>
      <c r="H801" s="5">
        <v>-18.3943360686777</v>
      </c>
      <c r="I801" s="5">
        <v>-18.3943360686777</v>
      </c>
      <c r="J801" s="5">
        <v>-18.3943360686777</v>
      </c>
      <c r="K801" s="5">
        <v>-3.15186846716533</v>
      </c>
      <c r="L801" s="5">
        <v>-3.15186846716533</v>
      </c>
      <c r="M801" s="5">
        <v>-3.15186846716533</v>
      </c>
      <c r="N801" s="5">
        <v>-15.2424676015123</v>
      </c>
      <c r="O801" s="5">
        <v>-15.2424676015123</v>
      </c>
      <c r="P801" s="5">
        <v>-15.2424676015123</v>
      </c>
      <c r="Q801" s="5">
        <v>0.0</v>
      </c>
      <c r="R801" s="5">
        <v>0.0</v>
      </c>
      <c r="S801" s="5">
        <v>0.0</v>
      </c>
      <c r="T801" s="5">
        <v>180.580231780453</v>
      </c>
    </row>
    <row r="802">
      <c r="A802" s="5">
        <v>800.0</v>
      </c>
      <c r="B802" s="6">
        <v>44993.0</v>
      </c>
      <c r="C802" s="5">
        <v>199.472474701986</v>
      </c>
      <c r="D802" s="5">
        <v>142.164458550781</v>
      </c>
      <c r="E802" s="5">
        <v>219.856227937716</v>
      </c>
      <c r="F802" s="5">
        <v>199.472474701986</v>
      </c>
      <c r="G802" s="5">
        <v>199.472474701986</v>
      </c>
      <c r="H802" s="5">
        <v>-19.0505434511792</v>
      </c>
      <c r="I802" s="5">
        <v>-19.0505434511792</v>
      </c>
      <c r="J802" s="5">
        <v>-19.0505434511792</v>
      </c>
      <c r="K802" s="5">
        <v>-2.8959758353053</v>
      </c>
      <c r="L802" s="5">
        <v>-2.8959758353053</v>
      </c>
      <c r="M802" s="5">
        <v>-2.8959758353053</v>
      </c>
      <c r="N802" s="5">
        <v>-16.1545676158739</v>
      </c>
      <c r="O802" s="5">
        <v>-16.1545676158739</v>
      </c>
      <c r="P802" s="5">
        <v>-16.1545676158739</v>
      </c>
      <c r="Q802" s="5">
        <v>0.0</v>
      </c>
      <c r="R802" s="5">
        <v>0.0</v>
      </c>
      <c r="S802" s="5">
        <v>0.0</v>
      </c>
      <c r="T802" s="5">
        <v>180.421931250806</v>
      </c>
    </row>
    <row r="803">
      <c r="A803" s="5">
        <v>801.0</v>
      </c>
      <c r="B803" s="6">
        <v>44994.0</v>
      </c>
      <c r="C803" s="5">
        <v>199.970381554841</v>
      </c>
      <c r="D803" s="5">
        <v>141.177829622427</v>
      </c>
      <c r="E803" s="5">
        <v>217.932918915883</v>
      </c>
      <c r="F803" s="5">
        <v>199.970381554841</v>
      </c>
      <c r="G803" s="5">
        <v>199.970381554841</v>
      </c>
      <c r="H803" s="5">
        <v>-20.6769832405844</v>
      </c>
      <c r="I803" s="5">
        <v>-20.6769832405844</v>
      </c>
      <c r="J803" s="5">
        <v>-20.6769832405844</v>
      </c>
      <c r="K803" s="5">
        <v>-3.81984217889918</v>
      </c>
      <c r="L803" s="5">
        <v>-3.81984217889918</v>
      </c>
      <c r="M803" s="5">
        <v>-3.81984217889918</v>
      </c>
      <c r="N803" s="5">
        <v>-16.8571410616852</v>
      </c>
      <c r="O803" s="5">
        <v>-16.8571410616852</v>
      </c>
      <c r="P803" s="5">
        <v>-16.8571410616852</v>
      </c>
      <c r="Q803" s="5">
        <v>0.0</v>
      </c>
      <c r="R803" s="5">
        <v>0.0</v>
      </c>
      <c r="S803" s="5">
        <v>0.0</v>
      </c>
      <c r="T803" s="5">
        <v>179.293398314256</v>
      </c>
    </row>
    <row r="804">
      <c r="A804" s="5">
        <v>802.0</v>
      </c>
      <c r="B804" s="6">
        <v>44995.0</v>
      </c>
      <c r="C804" s="5">
        <v>200.468288407696</v>
      </c>
      <c r="D804" s="5">
        <v>138.782843528495</v>
      </c>
      <c r="E804" s="5">
        <v>213.926437946447</v>
      </c>
      <c r="F804" s="5">
        <v>200.468288407696</v>
      </c>
      <c r="G804" s="5">
        <v>200.468288407696</v>
      </c>
      <c r="H804" s="5">
        <v>-21.657500043441</v>
      </c>
      <c r="I804" s="5">
        <v>-21.657500043441</v>
      </c>
      <c r="J804" s="5">
        <v>-21.657500043441</v>
      </c>
      <c r="K804" s="5">
        <v>-4.30979350809524</v>
      </c>
      <c r="L804" s="5">
        <v>-4.30979350809524</v>
      </c>
      <c r="M804" s="5">
        <v>-4.30979350809524</v>
      </c>
      <c r="N804" s="5">
        <v>-17.3477065353458</v>
      </c>
      <c r="O804" s="5">
        <v>-17.3477065353458</v>
      </c>
      <c r="P804" s="5">
        <v>-17.3477065353458</v>
      </c>
      <c r="Q804" s="5">
        <v>0.0</v>
      </c>
      <c r="R804" s="5">
        <v>0.0</v>
      </c>
      <c r="S804" s="5">
        <v>0.0</v>
      </c>
      <c r="T804" s="5">
        <v>178.810788364255</v>
      </c>
    </row>
    <row r="805">
      <c r="A805" s="5">
        <v>803.0</v>
      </c>
      <c r="B805" s="6">
        <v>44998.0</v>
      </c>
      <c r="C805" s="5">
        <v>201.962008966261</v>
      </c>
      <c r="D805" s="5">
        <v>142.941195760353</v>
      </c>
      <c r="E805" s="5">
        <v>220.89061764438</v>
      </c>
      <c r="F805" s="5">
        <v>201.962008966261</v>
      </c>
      <c r="G805" s="5">
        <v>201.962008966261</v>
      </c>
      <c r="H805" s="5">
        <v>-19.9665282679685</v>
      </c>
      <c r="I805" s="5">
        <v>-19.9665282679685</v>
      </c>
      <c r="J805" s="5">
        <v>-19.9665282679685</v>
      </c>
      <c r="K805" s="5">
        <v>-2.38141692800463</v>
      </c>
      <c r="L805" s="5">
        <v>-2.38141692800463</v>
      </c>
      <c r="M805" s="5">
        <v>-2.38141692800463</v>
      </c>
      <c r="N805" s="5">
        <v>-17.5851113399638</v>
      </c>
      <c r="O805" s="5">
        <v>-17.5851113399638</v>
      </c>
      <c r="P805" s="5">
        <v>-17.5851113399638</v>
      </c>
      <c r="Q805" s="5">
        <v>0.0</v>
      </c>
      <c r="R805" s="5">
        <v>0.0</v>
      </c>
      <c r="S805" s="5">
        <v>0.0</v>
      </c>
      <c r="T805" s="5">
        <v>181.995480698292</v>
      </c>
    </row>
    <row r="806">
      <c r="A806" s="5">
        <v>804.0</v>
      </c>
      <c r="B806" s="6">
        <v>44999.0</v>
      </c>
      <c r="C806" s="5">
        <v>202.459915819116</v>
      </c>
      <c r="D806" s="5">
        <v>144.339368828262</v>
      </c>
      <c r="E806" s="5">
        <v>220.241482862144</v>
      </c>
      <c r="F806" s="5">
        <v>202.459915819116</v>
      </c>
      <c r="G806" s="5">
        <v>202.459915819116</v>
      </c>
      <c r="H806" s="5">
        <v>-20.4366100147168</v>
      </c>
      <c r="I806" s="5">
        <v>-20.4366100147168</v>
      </c>
      <c r="J806" s="5">
        <v>-20.4366100147168</v>
      </c>
      <c r="K806" s="5">
        <v>-3.15186846716172</v>
      </c>
      <c r="L806" s="5">
        <v>-3.15186846716172</v>
      </c>
      <c r="M806" s="5">
        <v>-3.15186846716172</v>
      </c>
      <c r="N806" s="5">
        <v>-17.2847415475551</v>
      </c>
      <c r="O806" s="5">
        <v>-17.2847415475551</v>
      </c>
      <c r="P806" s="5">
        <v>-17.2847415475551</v>
      </c>
      <c r="Q806" s="5">
        <v>0.0</v>
      </c>
      <c r="R806" s="5">
        <v>0.0</v>
      </c>
      <c r="S806" s="5">
        <v>0.0</v>
      </c>
      <c r="T806" s="5">
        <v>182.023305804399</v>
      </c>
    </row>
    <row r="807">
      <c r="A807" s="5">
        <v>805.0</v>
      </c>
      <c r="B807" s="6">
        <v>45000.0</v>
      </c>
      <c r="C807" s="5">
        <v>202.957822671971</v>
      </c>
      <c r="D807" s="5">
        <v>144.376084820611</v>
      </c>
      <c r="E807" s="5">
        <v>217.234317031574</v>
      </c>
      <c r="F807" s="5">
        <v>202.957822671971</v>
      </c>
      <c r="G807" s="5">
        <v>202.957822671971</v>
      </c>
      <c r="H807" s="5">
        <v>-19.7150567728372</v>
      </c>
      <c r="I807" s="5">
        <v>-19.7150567728372</v>
      </c>
      <c r="J807" s="5">
        <v>-19.7150567728372</v>
      </c>
      <c r="K807" s="5">
        <v>-2.89597583530372</v>
      </c>
      <c r="L807" s="5">
        <v>-2.89597583530372</v>
      </c>
      <c r="M807" s="5">
        <v>-2.89597583530372</v>
      </c>
      <c r="N807" s="5">
        <v>-16.8190809375335</v>
      </c>
      <c r="O807" s="5">
        <v>-16.8190809375335</v>
      </c>
      <c r="P807" s="5">
        <v>-16.8190809375335</v>
      </c>
      <c r="Q807" s="5">
        <v>0.0</v>
      </c>
      <c r="R807" s="5">
        <v>0.0</v>
      </c>
      <c r="S807" s="5">
        <v>0.0</v>
      </c>
      <c r="T807" s="5">
        <v>183.242765899134</v>
      </c>
    </row>
    <row r="808">
      <c r="A808" s="5">
        <v>806.0</v>
      </c>
      <c r="B808" s="6">
        <v>45001.0</v>
      </c>
      <c r="C808" s="5">
        <v>203.455729524826</v>
      </c>
      <c r="D808" s="5">
        <v>144.371174542384</v>
      </c>
      <c r="E808" s="5">
        <v>221.33956596988</v>
      </c>
      <c r="F808" s="5">
        <v>203.455729524826</v>
      </c>
      <c r="G808" s="5">
        <v>203.455729524826</v>
      </c>
      <c r="H808" s="5">
        <v>-20.0268361682</v>
      </c>
      <c r="I808" s="5">
        <v>-20.0268361682</v>
      </c>
      <c r="J808" s="5">
        <v>-20.0268361682</v>
      </c>
      <c r="K808" s="5">
        <v>-3.8198421789006</v>
      </c>
      <c r="L808" s="5">
        <v>-3.8198421789006</v>
      </c>
      <c r="M808" s="5">
        <v>-3.8198421789006</v>
      </c>
      <c r="N808" s="5">
        <v>-16.2069939892994</v>
      </c>
      <c r="O808" s="5">
        <v>-16.2069939892994</v>
      </c>
      <c r="P808" s="5">
        <v>-16.2069939892994</v>
      </c>
      <c r="Q808" s="5">
        <v>0.0</v>
      </c>
      <c r="R808" s="5">
        <v>0.0</v>
      </c>
      <c r="S808" s="5">
        <v>0.0</v>
      </c>
      <c r="T808" s="5">
        <v>183.428893356626</v>
      </c>
    </row>
    <row r="809">
      <c r="A809" s="5">
        <v>807.0</v>
      </c>
      <c r="B809" s="6">
        <v>45002.0</v>
      </c>
      <c r="C809" s="5">
        <v>203.953636377681</v>
      </c>
      <c r="D809" s="5">
        <v>144.962253692281</v>
      </c>
      <c r="E809" s="5">
        <v>216.907926662861</v>
      </c>
      <c r="F809" s="5">
        <v>203.953636377681</v>
      </c>
      <c r="G809" s="5">
        <v>203.953636377681</v>
      </c>
      <c r="H809" s="5">
        <v>-19.7792152257288</v>
      </c>
      <c r="I809" s="5">
        <v>-19.7792152257288</v>
      </c>
      <c r="J809" s="5">
        <v>-19.7792152257288</v>
      </c>
      <c r="K809" s="5">
        <v>-4.30979350808765</v>
      </c>
      <c r="L809" s="5">
        <v>-4.30979350808765</v>
      </c>
      <c r="M809" s="5">
        <v>-4.30979350808765</v>
      </c>
      <c r="N809" s="5">
        <v>-15.4694217176411</v>
      </c>
      <c r="O809" s="5">
        <v>-15.4694217176411</v>
      </c>
      <c r="P809" s="5">
        <v>-15.4694217176411</v>
      </c>
      <c r="Q809" s="5">
        <v>0.0</v>
      </c>
      <c r="R809" s="5">
        <v>0.0</v>
      </c>
      <c r="S809" s="5">
        <v>0.0</v>
      </c>
      <c r="T809" s="5">
        <v>184.174421151952</v>
      </c>
    </row>
    <row r="810">
      <c r="A810" s="5">
        <v>808.0</v>
      </c>
      <c r="B810" s="6">
        <v>45005.0</v>
      </c>
      <c r="C810" s="5">
        <v>205.447356936246</v>
      </c>
      <c r="D810" s="5">
        <v>152.665963986998</v>
      </c>
      <c r="E810" s="5">
        <v>226.572535543018</v>
      </c>
      <c r="F810" s="5">
        <v>205.447356936246</v>
      </c>
      <c r="G810" s="5">
        <v>205.447356936246</v>
      </c>
      <c r="H810" s="5">
        <v>-15.1138565203433</v>
      </c>
      <c r="I810" s="5">
        <v>-15.1138565203433</v>
      </c>
      <c r="J810" s="5">
        <v>-15.1138565203433</v>
      </c>
      <c r="K810" s="5">
        <v>-2.38141692802171</v>
      </c>
      <c r="L810" s="5">
        <v>-2.38141692802171</v>
      </c>
      <c r="M810" s="5">
        <v>-2.38141692802171</v>
      </c>
      <c r="N810" s="5">
        <v>-12.7324395923216</v>
      </c>
      <c r="O810" s="5">
        <v>-12.7324395923216</v>
      </c>
      <c r="P810" s="5">
        <v>-12.7324395923216</v>
      </c>
      <c r="Q810" s="5">
        <v>0.0</v>
      </c>
      <c r="R810" s="5">
        <v>0.0</v>
      </c>
      <c r="S810" s="5">
        <v>0.0</v>
      </c>
      <c r="T810" s="5">
        <v>190.333500415903</v>
      </c>
    </row>
    <row r="811">
      <c r="A811" s="5">
        <v>809.0</v>
      </c>
      <c r="B811" s="6">
        <v>45006.0</v>
      </c>
      <c r="C811" s="5">
        <v>205.945263789101</v>
      </c>
      <c r="D811" s="5">
        <v>152.640741552831</v>
      </c>
      <c r="E811" s="5">
        <v>226.573026657242</v>
      </c>
      <c r="F811" s="5">
        <v>205.945263789101</v>
      </c>
      <c r="G811" s="5">
        <v>205.945263789101</v>
      </c>
      <c r="H811" s="5">
        <v>-14.8758016850378</v>
      </c>
      <c r="I811" s="5">
        <v>-14.8758016850378</v>
      </c>
      <c r="J811" s="5">
        <v>-14.8758016850378</v>
      </c>
      <c r="K811" s="5">
        <v>-3.15186846715811</v>
      </c>
      <c r="L811" s="5">
        <v>-3.15186846715811</v>
      </c>
      <c r="M811" s="5">
        <v>-3.15186846715811</v>
      </c>
      <c r="N811" s="5">
        <v>-11.7239332178797</v>
      </c>
      <c r="O811" s="5">
        <v>-11.7239332178797</v>
      </c>
      <c r="P811" s="5">
        <v>-11.7239332178797</v>
      </c>
      <c r="Q811" s="5">
        <v>0.0</v>
      </c>
      <c r="R811" s="5">
        <v>0.0</v>
      </c>
      <c r="S811" s="5">
        <v>0.0</v>
      </c>
      <c r="T811" s="5">
        <v>191.069462104064</v>
      </c>
    </row>
    <row r="812">
      <c r="A812" s="5">
        <v>810.0</v>
      </c>
      <c r="B812" s="6">
        <v>45007.0</v>
      </c>
      <c r="C812" s="5">
        <v>206.443170641957</v>
      </c>
      <c r="D812" s="5">
        <v>153.789885535471</v>
      </c>
      <c r="E812" s="5">
        <v>230.982522157762</v>
      </c>
      <c r="F812" s="5">
        <v>206.443170641957</v>
      </c>
      <c r="G812" s="5">
        <v>206.443170641957</v>
      </c>
      <c r="H812" s="5">
        <v>-13.6018106578273</v>
      </c>
      <c r="I812" s="5">
        <v>-13.6018106578273</v>
      </c>
      <c r="J812" s="5">
        <v>-13.6018106578273</v>
      </c>
      <c r="K812" s="5">
        <v>-2.89597583530257</v>
      </c>
      <c r="L812" s="5">
        <v>-2.89597583530257</v>
      </c>
      <c r="M812" s="5">
        <v>-2.89597583530257</v>
      </c>
      <c r="N812" s="5">
        <v>-10.7058348225247</v>
      </c>
      <c r="O812" s="5">
        <v>-10.7058348225247</v>
      </c>
      <c r="P812" s="5">
        <v>-10.7058348225247</v>
      </c>
      <c r="Q812" s="5">
        <v>0.0</v>
      </c>
      <c r="R812" s="5">
        <v>0.0</v>
      </c>
      <c r="S812" s="5">
        <v>0.0</v>
      </c>
      <c r="T812" s="5">
        <v>192.841359984129</v>
      </c>
    </row>
    <row r="813">
      <c r="A813" s="5">
        <v>811.0</v>
      </c>
      <c r="B813" s="6">
        <v>45008.0</v>
      </c>
      <c r="C813" s="5">
        <v>206.941077494812</v>
      </c>
      <c r="D813" s="5">
        <v>157.08538715317</v>
      </c>
      <c r="E813" s="5">
        <v>229.936935425661</v>
      </c>
      <c r="F813" s="5">
        <v>206.941077494812</v>
      </c>
      <c r="G813" s="5">
        <v>206.941077494812</v>
      </c>
      <c r="H813" s="5">
        <v>-13.519515294341</v>
      </c>
      <c r="I813" s="5">
        <v>-13.519515294341</v>
      </c>
      <c r="J813" s="5">
        <v>-13.519515294341</v>
      </c>
      <c r="K813" s="5">
        <v>-3.81984217890201</v>
      </c>
      <c r="L813" s="5">
        <v>-3.81984217890201</v>
      </c>
      <c r="M813" s="5">
        <v>-3.81984217890201</v>
      </c>
      <c r="N813" s="5">
        <v>-9.69967311543905</v>
      </c>
      <c r="O813" s="5">
        <v>-9.69967311543905</v>
      </c>
      <c r="P813" s="5">
        <v>-9.69967311543905</v>
      </c>
      <c r="Q813" s="5">
        <v>0.0</v>
      </c>
      <c r="R813" s="5">
        <v>0.0</v>
      </c>
      <c r="S813" s="5">
        <v>0.0</v>
      </c>
      <c r="T813" s="5">
        <v>193.421562200471</v>
      </c>
    </row>
    <row r="814">
      <c r="A814" s="5">
        <v>812.0</v>
      </c>
      <c r="B814" s="6">
        <v>45009.0</v>
      </c>
      <c r="C814" s="5">
        <v>207.438984347667</v>
      </c>
      <c r="D814" s="5">
        <v>155.657238929154</v>
      </c>
      <c r="E814" s="5">
        <v>232.489283102821</v>
      </c>
      <c r="F814" s="5">
        <v>207.438984347667</v>
      </c>
      <c r="G814" s="5">
        <v>207.438984347667</v>
      </c>
      <c r="H814" s="5">
        <v>-13.0350839831261</v>
      </c>
      <c r="I814" s="5">
        <v>-13.0350839831261</v>
      </c>
      <c r="J814" s="5">
        <v>-13.0350839831261</v>
      </c>
      <c r="K814" s="5">
        <v>-4.30979350808574</v>
      </c>
      <c r="L814" s="5">
        <v>-4.30979350808574</v>
      </c>
      <c r="M814" s="5">
        <v>-4.30979350808574</v>
      </c>
      <c r="N814" s="5">
        <v>-8.7252904750404</v>
      </c>
      <c r="O814" s="5">
        <v>-8.7252904750404</v>
      </c>
      <c r="P814" s="5">
        <v>-8.7252904750404</v>
      </c>
      <c r="Q814" s="5">
        <v>0.0</v>
      </c>
      <c r="R814" s="5">
        <v>0.0</v>
      </c>
      <c r="S814" s="5">
        <v>0.0</v>
      </c>
      <c r="T814" s="5">
        <v>194.403900364541</v>
      </c>
    </row>
    <row r="815">
      <c r="A815" s="5">
        <v>813.0</v>
      </c>
      <c r="B815" s="6">
        <v>45012.0</v>
      </c>
      <c r="C815" s="5">
        <v>208.932704906232</v>
      </c>
      <c r="D815" s="5">
        <v>163.482853715958</v>
      </c>
      <c r="E815" s="5">
        <v>239.794965375697</v>
      </c>
      <c r="F815" s="5">
        <v>208.932704906232</v>
      </c>
      <c r="G815" s="5">
        <v>208.932704906232</v>
      </c>
      <c r="H815" s="5">
        <v>-8.54006217624952</v>
      </c>
      <c r="I815" s="5">
        <v>-8.54006217624952</v>
      </c>
      <c r="J815" s="5">
        <v>-8.54006217624952</v>
      </c>
      <c r="K815" s="5">
        <v>-2.38141692798683</v>
      </c>
      <c r="L815" s="5">
        <v>-2.38141692798683</v>
      </c>
      <c r="M815" s="5">
        <v>-2.38141692798683</v>
      </c>
      <c r="N815" s="5">
        <v>-6.15864524826268</v>
      </c>
      <c r="O815" s="5">
        <v>-6.15864524826268</v>
      </c>
      <c r="P815" s="5">
        <v>-6.15864524826268</v>
      </c>
      <c r="Q815" s="5">
        <v>0.0</v>
      </c>
      <c r="R815" s="5">
        <v>0.0</v>
      </c>
      <c r="S815" s="5">
        <v>0.0</v>
      </c>
      <c r="T815" s="5">
        <v>200.392642729982</v>
      </c>
    </row>
    <row r="816">
      <c r="A816" s="5">
        <v>814.0</v>
      </c>
      <c r="B816" s="6">
        <v>45013.0</v>
      </c>
      <c r="C816" s="5">
        <v>209.430611759087</v>
      </c>
      <c r="D816" s="5">
        <v>160.658627673357</v>
      </c>
      <c r="E816" s="5">
        <v>237.54447148132</v>
      </c>
      <c r="F816" s="5">
        <v>209.430611759087</v>
      </c>
      <c r="G816" s="5">
        <v>209.430611759087</v>
      </c>
      <c r="H816" s="5">
        <v>-8.61650247910465</v>
      </c>
      <c r="I816" s="5">
        <v>-8.61650247910465</v>
      </c>
      <c r="J816" s="5">
        <v>-8.61650247910465</v>
      </c>
      <c r="K816" s="5">
        <v>-3.15186846715449</v>
      </c>
      <c r="L816" s="5">
        <v>-3.15186846715449</v>
      </c>
      <c r="M816" s="5">
        <v>-3.15186846715449</v>
      </c>
      <c r="N816" s="5">
        <v>-5.46463401195015</v>
      </c>
      <c r="O816" s="5">
        <v>-5.46463401195015</v>
      </c>
      <c r="P816" s="5">
        <v>-5.46463401195015</v>
      </c>
      <c r="Q816" s="5">
        <v>0.0</v>
      </c>
      <c r="R816" s="5">
        <v>0.0</v>
      </c>
      <c r="S816" s="5">
        <v>0.0</v>
      </c>
      <c r="T816" s="5">
        <v>200.814109279982</v>
      </c>
    </row>
    <row r="817">
      <c r="A817" s="5">
        <v>815.0</v>
      </c>
      <c r="B817" s="6">
        <v>45014.0</v>
      </c>
      <c r="C817" s="5">
        <v>209.928518611942</v>
      </c>
      <c r="D817" s="5">
        <v>165.278131438808</v>
      </c>
      <c r="E817" s="5">
        <v>240.745578103803</v>
      </c>
      <c r="F817" s="5">
        <v>209.928518611942</v>
      </c>
      <c r="G817" s="5">
        <v>209.928518611942</v>
      </c>
      <c r="H817" s="5">
        <v>-7.76196545140452</v>
      </c>
      <c r="I817" s="5">
        <v>-7.76196545140452</v>
      </c>
      <c r="J817" s="5">
        <v>-7.76196545140452</v>
      </c>
      <c r="K817" s="5">
        <v>-2.895975835301</v>
      </c>
      <c r="L817" s="5">
        <v>-2.895975835301</v>
      </c>
      <c r="M817" s="5">
        <v>-2.895975835301</v>
      </c>
      <c r="N817" s="5">
        <v>-4.86598961610351</v>
      </c>
      <c r="O817" s="5">
        <v>-4.86598961610351</v>
      </c>
      <c r="P817" s="5">
        <v>-4.86598961610351</v>
      </c>
      <c r="Q817" s="5">
        <v>0.0</v>
      </c>
      <c r="R817" s="5">
        <v>0.0</v>
      </c>
      <c r="S817" s="5">
        <v>0.0</v>
      </c>
      <c r="T817" s="5">
        <v>202.166553160538</v>
      </c>
    </row>
    <row r="818">
      <c r="A818" s="5">
        <v>816.0</v>
      </c>
      <c r="B818" s="6">
        <v>45015.0</v>
      </c>
      <c r="C818" s="5">
        <v>210.426425464797</v>
      </c>
      <c r="D818" s="5">
        <v>164.480107793545</v>
      </c>
      <c r="E818" s="5">
        <v>240.34527058812</v>
      </c>
      <c r="F818" s="5">
        <v>210.426425464797</v>
      </c>
      <c r="G818" s="5">
        <v>210.426425464797</v>
      </c>
      <c r="H818" s="5">
        <v>-8.18721706375366</v>
      </c>
      <c r="I818" s="5">
        <v>-8.18721706375366</v>
      </c>
      <c r="J818" s="5">
        <v>-8.18721706375366</v>
      </c>
      <c r="K818" s="5">
        <v>-3.81984217889167</v>
      </c>
      <c r="L818" s="5">
        <v>-3.81984217889167</v>
      </c>
      <c r="M818" s="5">
        <v>-3.81984217889167</v>
      </c>
      <c r="N818" s="5">
        <v>-4.36737488486198</v>
      </c>
      <c r="O818" s="5">
        <v>-4.36737488486198</v>
      </c>
      <c r="P818" s="5">
        <v>-4.36737488486198</v>
      </c>
      <c r="Q818" s="5">
        <v>0.0</v>
      </c>
      <c r="R818" s="5">
        <v>0.0</v>
      </c>
      <c r="S818" s="5">
        <v>0.0</v>
      </c>
      <c r="T818" s="5">
        <v>202.239208401043</v>
      </c>
    </row>
    <row r="819">
      <c r="A819" s="5">
        <v>817.0</v>
      </c>
      <c r="B819" s="6">
        <v>45016.0</v>
      </c>
      <c r="C819" s="5">
        <v>210.924332317652</v>
      </c>
      <c r="D819" s="5">
        <v>166.505890115196</v>
      </c>
      <c r="E819" s="5">
        <v>241.438415965644</v>
      </c>
      <c r="F819" s="5">
        <v>210.924332317652</v>
      </c>
      <c r="G819" s="5">
        <v>210.924332317652</v>
      </c>
      <c r="H819" s="5">
        <v>-8.28063783941477</v>
      </c>
      <c r="I819" s="5">
        <v>-8.28063783941477</v>
      </c>
      <c r="J819" s="5">
        <v>-8.28063783941477</v>
      </c>
      <c r="K819" s="5">
        <v>-4.30979350807246</v>
      </c>
      <c r="L819" s="5">
        <v>-4.30979350807246</v>
      </c>
      <c r="M819" s="5">
        <v>-4.30979350807246</v>
      </c>
      <c r="N819" s="5">
        <v>-3.97084433134231</v>
      </c>
      <c r="O819" s="5">
        <v>-3.97084433134231</v>
      </c>
      <c r="P819" s="5">
        <v>-3.97084433134231</v>
      </c>
      <c r="Q819" s="5">
        <v>0.0</v>
      </c>
      <c r="R819" s="5">
        <v>0.0</v>
      </c>
      <c r="S819" s="5">
        <v>0.0</v>
      </c>
      <c r="T819" s="5">
        <v>202.643694478237</v>
      </c>
    </row>
    <row r="820">
      <c r="A820" s="5">
        <v>818.0</v>
      </c>
      <c r="B820" s="6">
        <v>45019.0</v>
      </c>
      <c r="C820" s="5">
        <v>212.418052876217</v>
      </c>
      <c r="D820" s="5">
        <v>169.52659863097</v>
      </c>
      <c r="E820" s="5">
        <v>244.291405035924</v>
      </c>
      <c r="F820" s="5">
        <v>212.418052876217</v>
      </c>
      <c r="G820" s="5">
        <v>212.418052876217</v>
      </c>
      <c r="H820" s="5">
        <v>-5.76096616801118</v>
      </c>
      <c r="I820" s="5">
        <v>-5.76096616801118</v>
      </c>
      <c r="J820" s="5">
        <v>-5.76096616801118</v>
      </c>
      <c r="K820" s="5">
        <v>-2.38141692799507</v>
      </c>
      <c r="L820" s="5">
        <v>-2.38141692799507</v>
      </c>
      <c r="M820" s="5">
        <v>-2.38141692799507</v>
      </c>
      <c r="N820" s="5">
        <v>-3.37954924001611</v>
      </c>
      <c r="O820" s="5">
        <v>-3.37954924001611</v>
      </c>
      <c r="P820" s="5">
        <v>-3.37954924001611</v>
      </c>
      <c r="Q820" s="5">
        <v>0.0</v>
      </c>
      <c r="R820" s="5">
        <v>0.0</v>
      </c>
      <c r="S820" s="5">
        <v>0.0</v>
      </c>
      <c r="T820" s="5">
        <v>206.657086708206</v>
      </c>
    </row>
    <row r="821">
      <c r="A821" s="5">
        <v>819.0</v>
      </c>
      <c r="B821" s="6">
        <v>45020.0</v>
      </c>
      <c r="C821" s="5">
        <v>212.915959729073</v>
      </c>
      <c r="D821" s="5">
        <v>170.84939763022</v>
      </c>
      <c r="E821" s="5">
        <v>242.968888846491</v>
      </c>
      <c r="F821" s="5">
        <v>212.915959729073</v>
      </c>
      <c r="G821" s="5">
        <v>212.915959729073</v>
      </c>
      <c r="H821" s="5">
        <v>-6.51943534884422</v>
      </c>
      <c r="I821" s="5">
        <v>-6.51943534884422</v>
      </c>
      <c r="J821" s="5">
        <v>-6.51943534884422</v>
      </c>
      <c r="K821" s="5">
        <v>-3.1518684671572</v>
      </c>
      <c r="L821" s="5">
        <v>-3.1518684671572</v>
      </c>
      <c r="M821" s="5">
        <v>-3.1518684671572</v>
      </c>
      <c r="N821" s="5">
        <v>-3.36756688168702</v>
      </c>
      <c r="O821" s="5">
        <v>-3.36756688168702</v>
      </c>
      <c r="P821" s="5">
        <v>-3.36756688168702</v>
      </c>
      <c r="Q821" s="5">
        <v>0.0</v>
      </c>
      <c r="R821" s="5">
        <v>0.0</v>
      </c>
      <c r="S821" s="5">
        <v>0.0</v>
      </c>
      <c r="T821" s="5">
        <v>206.396524380228</v>
      </c>
    </row>
    <row r="822">
      <c r="A822" s="5">
        <v>820.0</v>
      </c>
      <c r="B822" s="6">
        <v>45021.0</v>
      </c>
      <c r="C822" s="5">
        <v>213.413866581928</v>
      </c>
      <c r="D822" s="5">
        <v>168.272734533408</v>
      </c>
      <c r="E822" s="5">
        <v>245.554479492308</v>
      </c>
      <c r="F822" s="5">
        <v>213.413866581928</v>
      </c>
      <c r="G822" s="5">
        <v>213.413866581928</v>
      </c>
      <c r="H822" s="5">
        <v>-6.33337931750221</v>
      </c>
      <c r="I822" s="5">
        <v>-6.33337931750221</v>
      </c>
      <c r="J822" s="5">
        <v>-6.33337931750221</v>
      </c>
      <c r="K822" s="5">
        <v>-2.89597583530196</v>
      </c>
      <c r="L822" s="5">
        <v>-2.89597583530196</v>
      </c>
      <c r="M822" s="5">
        <v>-2.89597583530196</v>
      </c>
      <c r="N822" s="5">
        <v>-3.43740348220024</v>
      </c>
      <c r="O822" s="5">
        <v>-3.43740348220024</v>
      </c>
      <c r="P822" s="5">
        <v>-3.43740348220024</v>
      </c>
      <c r="Q822" s="5">
        <v>0.0</v>
      </c>
      <c r="R822" s="5">
        <v>0.0</v>
      </c>
      <c r="S822" s="5">
        <v>0.0</v>
      </c>
      <c r="T822" s="5">
        <v>207.080487264425</v>
      </c>
    </row>
    <row r="823">
      <c r="A823" s="5">
        <v>821.0</v>
      </c>
      <c r="B823" s="6">
        <v>45022.0</v>
      </c>
      <c r="C823" s="5">
        <v>213.911773434783</v>
      </c>
      <c r="D823" s="5">
        <v>166.85729239071</v>
      </c>
      <c r="E823" s="5">
        <v>245.209184204774</v>
      </c>
      <c r="F823" s="5">
        <v>213.911773434783</v>
      </c>
      <c r="G823" s="5">
        <v>213.911773434783</v>
      </c>
      <c r="H823" s="5">
        <v>-7.40111363464608</v>
      </c>
      <c r="I823" s="5">
        <v>-7.40111363464608</v>
      </c>
      <c r="J823" s="5">
        <v>-7.40111363464608</v>
      </c>
      <c r="K823" s="5">
        <v>-3.81984217889309</v>
      </c>
      <c r="L823" s="5">
        <v>-3.81984217889309</v>
      </c>
      <c r="M823" s="5">
        <v>-3.81984217889309</v>
      </c>
      <c r="N823" s="5">
        <v>-3.58127145575298</v>
      </c>
      <c r="O823" s="5">
        <v>-3.58127145575298</v>
      </c>
      <c r="P823" s="5">
        <v>-3.58127145575298</v>
      </c>
      <c r="Q823" s="5">
        <v>0.0</v>
      </c>
      <c r="R823" s="5">
        <v>0.0</v>
      </c>
      <c r="S823" s="5">
        <v>0.0</v>
      </c>
      <c r="T823" s="5">
        <v>206.510659800137</v>
      </c>
    </row>
    <row r="824">
      <c r="A824" s="5">
        <v>822.0</v>
      </c>
      <c r="B824" s="6">
        <v>45026.0</v>
      </c>
      <c r="C824" s="5">
        <v>215.903400846203</v>
      </c>
      <c r="D824" s="5">
        <v>172.933495600303</v>
      </c>
      <c r="E824" s="5">
        <v>245.796542631072</v>
      </c>
      <c r="F824" s="5">
        <v>215.903400846203</v>
      </c>
      <c r="G824" s="5">
        <v>215.903400846203</v>
      </c>
      <c r="H824" s="5">
        <v>-7.11886709279048</v>
      </c>
      <c r="I824" s="5">
        <v>-7.11886709279048</v>
      </c>
      <c r="J824" s="5">
        <v>-7.11886709279048</v>
      </c>
      <c r="K824" s="5">
        <v>-2.38141692799446</v>
      </c>
      <c r="L824" s="5">
        <v>-2.38141692799446</v>
      </c>
      <c r="M824" s="5">
        <v>-2.38141692799446</v>
      </c>
      <c r="N824" s="5">
        <v>-4.73745016479601</v>
      </c>
      <c r="O824" s="5">
        <v>-4.73745016479601</v>
      </c>
      <c r="P824" s="5">
        <v>-4.73745016479601</v>
      </c>
      <c r="Q824" s="5">
        <v>0.0</v>
      </c>
      <c r="R824" s="5">
        <v>0.0</v>
      </c>
      <c r="S824" s="5">
        <v>0.0</v>
      </c>
      <c r="T824" s="5">
        <v>208.784533753412</v>
      </c>
    </row>
    <row r="825">
      <c r="A825" s="5">
        <v>823.0</v>
      </c>
      <c r="B825" s="6">
        <v>45027.0</v>
      </c>
      <c r="C825" s="5">
        <v>216.401307699058</v>
      </c>
      <c r="D825" s="5">
        <v>170.115659295463</v>
      </c>
      <c r="E825" s="5">
        <v>243.334993087692</v>
      </c>
      <c r="F825" s="5">
        <v>216.401307699058</v>
      </c>
      <c r="G825" s="5">
        <v>216.401307699058</v>
      </c>
      <c r="H825" s="5">
        <v>-8.28774198350719</v>
      </c>
      <c r="I825" s="5">
        <v>-8.28774198350719</v>
      </c>
      <c r="J825" s="5">
        <v>-8.28774198350719</v>
      </c>
      <c r="K825" s="5">
        <v>-3.15186846714727</v>
      </c>
      <c r="L825" s="5">
        <v>-3.15186846714727</v>
      </c>
      <c r="M825" s="5">
        <v>-3.15186846714727</v>
      </c>
      <c r="N825" s="5">
        <v>-5.13587351635991</v>
      </c>
      <c r="O825" s="5">
        <v>-5.13587351635991</v>
      </c>
      <c r="P825" s="5">
        <v>-5.13587351635991</v>
      </c>
      <c r="Q825" s="5">
        <v>0.0</v>
      </c>
      <c r="R825" s="5">
        <v>0.0</v>
      </c>
      <c r="S825" s="5">
        <v>0.0</v>
      </c>
      <c r="T825" s="5">
        <v>208.113565715551</v>
      </c>
    </row>
    <row r="826">
      <c r="A826" s="5">
        <v>824.0</v>
      </c>
      <c r="B826" s="6">
        <v>45028.0</v>
      </c>
      <c r="C826" s="5">
        <v>216.899214551913</v>
      </c>
      <c r="D826" s="5">
        <v>171.847507291697</v>
      </c>
      <c r="E826" s="5">
        <v>249.17039918371</v>
      </c>
      <c r="F826" s="5">
        <v>216.899214551913</v>
      </c>
      <c r="G826" s="5">
        <v>216.899214551913</v>
      </c>
      <c r="H826" s="5">
        <v>-8.46306195366317</v>
      </c>
      <c r="I826" s="5">
        <v>-8.46306195366317</v>
      </c>
      <c r="J826" s="5">
        <v>-8.46306195366317</v>
      </c>
      <c r="K826" s="5">
        <v>-2.89597583530292</v>
      </c>
      <c r="L826" s="5">
        <v>-2.89597583530292</v>
      </c>
      <c r="M826" s="5">
        <v>-2.89597583530292</v>
      </c>
      <c r="N826" s="5">
        <v>-5.56708611836024</v>
      </c>
      <c r="O826" s="5">
        <v>-5.56708611836024</v>
      </c>
      <c r="P826" s="5">
        <v>-5.56708611836024</v>
      </c>
      <c r="Q826" s="5">
        <v>0.0</v>
      </c>
      <c r="R826" s="5">
        <v>0.0</v>
      </c>
      <c r="S826" s="5">
        <v>0.0</v>
      </c>
      <c r="T826" s="5">
        <v>208.43615259825</v>
      </c>
    </row>
    <row r="827">
      <c r="A827" s="5">
        <v>825.0</v>
      </c>
      <c r="B827" s="6">
        <v>45029.0</v>
      </c>
      <c r="C827" s="5">
        <v>217.397121404768</v>
      </c>
      <c r="D827" s="5">
        <v>169.523007790928</v>
      </c>
      <c r="E827" s="5">
        <v>246.069139364096</v>
      </c>
      <c r="F827" s="5">
        <v>217.397121404768</v>
      </c>
      <c r="G827" s="5">
        <v>217.397121404768</v>
      </c>
      <c r="H827" s="5">
        <v>-9.84777189288513</v>
      </c>
      <c r="I827" s="5">
        <v>-9.84777189288513</v>
      </c>
      <c r="J827" s="5">
        <v>-9.84777189288513</v>
      </c>
      <c r="K827" s="5">
        <v>-3.81984217889801</v>
      </c>
      <c r="L827" s="5">
        <v>-3.81984217889801</v>
      </c>
      <c r="M827" s="5">
        <v>-3.81984217889801</v>
      </c>
      <c r="N827" s="5">
        <v>-6.0279297139871</v>
      </c>
      <c r="O827" s="5">
        <v>-6.0279297139871</v>
      </c>
      <c r="P827" s="5">
        <v>-6.0279297139871</v>
      </c>
      <c r="Q827" s="5">
        <v>0.0</v>
      </c>
      <c r="R827" s="5">
        <v>0.0</v>
      </c>
      <c r="S827" s="5">
        <v>0.0</v>
      </c>
      <c r="T827" s="5">
        <v>207.549349511883</v>
      </c>
    </row>
    <row r="828">
      <c r="A828" s="5">
        <v>826.0</v>
      </c>
      <c r="B828" s="6">
        <v>45030.0</v>
      </c>
      <c r="C828" s="5">
        <v>217.895028257623</v>
      </c>
      <c r="D828" s="5">
        <v>172.242832670928</v>
      </c>
      <c r="E828" s="5">
        <v>245.906860287673</v>
      </c>
      <c r="F828" s="5">
        <v>217.895028257623</v>
      </c>
      <c r="G828" s="5">
        <v>217.895028257623</v>
      </c>
      <c r="H828" s="5">
        <v>-10.82658857228</v>
      </c>
      <c r="I828" s="5">
        <v>-10.82658857228</v>
      </c>
      <c r="J828" s="5">
        <v>-10.82658857228</v>
      </c>
      <c r="K828" s="5">
        <v>-4.30979350809765</v>
      </c>
      <c r="L828" s="5">
        <v>-4.30979350809765</v>
      </c>
      <c r="M828" s="5">
        <v>-4.30979350809765</v>
      </c>
      <c r="N828" s="5">
        <v>-6.51679506418241</v>
      </c>
      <c r="O828" s="5">
        <v>-6.51679506418241</v>
      </c>
      <c r="P828" s="5">
        <v>-6.51679506418241</v>
      </c>
      <c r="Q828" s="5">
        <v>0.0</v>
      </c>
      <c r="R828" s="5">
        <v>0.0</v>
      </c>
      <c r="S828" s="5">
        <v>0.0</v>
      </c>
      <c r="T828" s="5">
        <v>207.068439685343</v>
      </c>
    </row>
    <row r="829">
      <c r="A829" s="5">
        <v>827.0</v>
      </c>
      <c r="B829" s="6">
        <v>45033.0</v>
      </c>
      <c r="C829" s="5">
        <v>219.388748816188</v>
      </c>
      <c r="D829" s="5">
        <v>173.192095545006</v>
      </c>
      <c r="E829" s="5">
        <v>247.026301997673</v>
      </c>
      <c r="F829" s="5">
        <v>219.388748816188</v>
      </c>
      <c r="G829" s="5">
        <v>219.388748816188</v>
      </c>
      <c r="H829" s="5">
        <v>-10.5403893259336</v>
      </c>
      <c r="I829" s="5">
        <v>-10.5403893259336</v>
      </c>
      <c r="J829" s="5">
        <v>-10.5403893259336</v>
      </c>
      <c r="K829" s="5">
        <v>-2.38141692799385</v>
      </c>
      <c r="L829" s="5">
        <v>-2.38141692799385</v>
      </c>
      <c r="M829" s="5">
        <v>-2.38141692799385</v>
      </c>
      <c r="N829" s="5">
        <v>-8.15897239793979</v>
      </c>
      <c r="O829" s="5">
        <v>-8.15897239793979</v>
      </c>
      <c r="P829" s="5">
        <v>-8.15897239793979</v>
      </c>
      <c r="Q829" s="5">
        <v>0.0</v>
      </c>
      <c r="R829" s="5">
        <v>0.0</v>
      </c>
      <c r="S829" s="5">
        <v>0.0</v>
      </c>
      <c r="T829" s="5">
        <v>208.848359490255</v>
      </c>
    </row>
    <row r="830">
      <c r="A830" s="5">
        <v>828.0</v>
      </c>
      <c r="B830" s="6">
        <v>45034.0</v>
      </c>
      <c r="C830" s="5">
        <v>219.886655663531</v>
      </c>
      <c r="D830" s="5">
        <v>172.389218023151</v>
      </c>
      <c r="E830" s="5">
        <v>245.817141975044</v>
      </c>
      <c r="F830" s="5">
        <v>219.886655663531</v>
      </c>
      <c r="G830" s="5">
        <v>219.886655663531</v>
      </c>
      <c r="H830" s="5">
        <v>-11.926560565394</v>
      </c>
      <c r="I830" s="5">
        <v>-11.926560565394</v>
      </c>
      <c r="J830" s="5">
        <v>-11.926560565394</v>
      </c>
      <c r="K830" s="5">
        <v>-3.15186846716195</v>
      </c>
      <c r="L830" s="5">
        <v>-3.15186846716195</v>
      </c>
      <c r="M830" s="5">
        <v>-3.15186846716195</v>
      </c>
      <c r="N830" s="5">
        <v>-8.77469209823206</v>
      </c>
      <c r="O830" s="5">
        <v>-8.77469209823206</v>
      </c>
      <c r="P830" s="5">
        <v>-8.77469209823206</v>
      </c>
      <c r="Q830" s="5">
        <v>0.0</v>
      </c>
      <c r="R830" s="5">
        <v>0.0</v>
      </c>
      <c r="S830" s="5">
        <v>0.0</v>
      </c>
      <c r="T830" s="5">
        <v>207.960095098137</v>
      </c>
    </row>
    <row r="831">
      <c r="A831" s="5">
        <v>829.0</v>
      </c>
      <c r="B831" s="6">
        <v>45035.0</v>
      </c>
      <c r="C831" s="5">
        <v>220.384562510874</v>
      </c>
      <c r="D831" s="5">
        <v>171.429742391602</v>
      </c>
      <c r="E831" s="5">
        <v>244.827121312904</v>
      </c>
      <c r="F831" s="5">
        <v>220.384562510874</v>
      </c>
      <c r="G831" s="5">
        <v>220.384562510874</v>
      </c>
      <c r="H831" s="5">
        <v>-12.3285475850707</v>
      </c>
      <c r="I831" s="5">
        <v>-12.3285475850707</v>
      </c>
      <c r="J831" s="5">
        <v>-12.3285475850707</v>
      </c>
      <c r="K831" s="5">
        <v>-2.89597583530388</v>
      </c>
      <c r="L831" s="5">
        <v>-2.89597583530388</v>
      </c>
      <c r="M831" s="5">
        <v>-2.89597583530388</v>
      </c>
      <c r="N831" s="5">
        <v>-9.43257174976683</v>
      </c>
      <c r="O831" s="5">
        <v>-9.43257174976683</v>
      </c>
      <c r="P831" s="5">
        <v>-9.43257174976683</v>
      </c>
      <c r="Q831" s="5">
        <v>0.0</v>
      </c>
      <c r="R831" s="5">
        <v>0.0</v>
      </c>
      <c r="S831" s="5">
        <v>0.0</v>
      </c>
      <c r="T831" s="5">
        <v>208.056014925803</v>
      </c>
    </row>
    <row r="832">
      <c r="A832" s="5">
        <v>830.0</v>
      </c>
      <c r="B832" s="6">
        <v>45036.0</v>
      </c>
      <c r="C832" s="5">
        <v>220.882469358217</v>
      </c>
      <c r="D832" s="5">
        <v>167.146862518156</v>
      </c>
      <c r="E832" s="5">
        <v>239.535635210536</v>
      </c>
      <c r="F832" s="5">
        <v>220.882469358217</v>
      </c>
      <c r="G832" s="5">
        <v>220.882469358217</v>
      </c>
      <c r="H832" s="5">
        <v>-13.9586154019225</v>
      </c>
      <c r="I832" s="5">
        <v>-13.9586154019225</v>
      </c>
      <c r="J832" s="5">
        <v>-13.9586154019225</v>
      </c>
      <c r="K832" s="5">
        <v>-3.81984217889943</v>
      </c>
      <c r="L832" s="5">
        <v>-3.81984217889943</v>
      </c>
      <c r="M832" s="5">
        <v>-3.81984217889943</v>
      </c>
      <c r="N832" s="5">
        <v>-10.1387732230231</v>
      </c>
      <c r="O832" s="5">
        <v>-10.1387732230231</v>
      </c>
      <c r="P832" s="5">
        <v>-10.1387732230231</v>
      </c>
      <c r="Q832" s="5">
        <v>0.0</v>
      </c>
      <c r="R832" s="5">
        <v>0.0</v>
      </c>
      <c r="S832" s="5">
        <v>0.0</v>
      </c>
      <c r="T832" s="5">
        <v>206.923853956294</v>
      </c>
    </row>
    <row r="833">
      <c r="A833" s="5">
        <v>831.0</v>
      </c>
      <c r="B833" s="6">
        <v>45037.0</v>
      </c>
      <c r="C833" s="5">
        <v>221.38037620556</v>
      </c>
      <c r="D833" s="5">
        <v>166.321306297668</v>
      </c>
      <c r="E833" s="5">
        <v>244.825866027972</v>
      </c>
      <c r="F833" s="5">
        <v>221.38037620556</v>
      </c>
      <c r="G833" s="5">
        <v>221.38037620556</v>
      </c>
      <c r="H833" s="5">
        <v>-15.2097475641592</v>
      </c>
      <c r="I833" s="5">
        <v>-15.2097475641592</v>
      </c>
      <c r="J833" s="5">
        <v>-15.2097475641592</v>
      </c>
      <c r="K833" s="5">
        <v>-4.30979350809575</v>
      </c>
      <c r="L833" s="5">
        <v>-4.30979350809575</v>
      </c>
      <c r="M833" s="5">
        <v>-4.30979350809575</v>
      </c>
      <c r="N833" s="5">
        <v>-10.8999540560634</v>
      </c>
      <c r="O833" s="5">
        <v>-10.8999540560634</v>
      </c>
      <c r="P833" s="5">
        <v>-10.8999540560634</v>
      </c>
      <c r="Q833" s="5">
        <v>0.0</v>
      </c>
      <c r="R833" s="5">
        <v>0.0</v>
      </c>
      <c r="S833" s="5">
        <v>0.0</v>
      </c>
      <c r="T833" s="5">
        <v>206.1706286414</v>
      </c>
    </row>
    <row r="834">
      <c r="A834" s="5">
        <v>832.0</v>
      </c>
      <c r="B834" s="6">
        <v>45040.0</v>
      </c>
      <c r="C834" s="5">
        <v>222.874096747588</v>
      </c>
      <c r="D834" s="5">
        <v>172.308984913628</v>
      </c>
      <c r="E834" s="5">
        <v>245.719963368912</v>
      </c>
      <c r="F834" s="5">
        <v>222.874096747588</v>
      </c>
      <c r="G834" s="5">
        <v>222.874096747588</v>
      </c>
      <c r="H834" s="5">
        <v>-15.9615749225244</v>
      </c>
      <c r="I834" s="5">
        <v>-15.9615749225244</v>
      </c>
      <c r="J834" s="5">
        <v>-15.9615749225244</v>
      </c>
      <c r="K834" s="5">
        <v>-2.38141692801093</v>
      </c>
      <c r="L834" s="5">
        <v>-2.38141692801093</v>
      </c>
      <c r="M834" s="5">
        <v>-2.38141692801093</v>
      </c>
      <c r="N834" s="5">
        <v>-13.5801579945134</v>
      </c>
      <c r="O834" s="5">
        <v>-13.5801579945134</v>
      </c>
      <c r="P834" s="5">
        <v>-13.5801579945134</v>
      </c>
      <c r="Q834" s="5">
        <v>0.0</v>
      </c>
      <c r="R834" s="5">
        <v>0.0</v>
      </c>
      <c r="S834" s="5">
        <v>0.0</v>
      </c>
      <c r="T834" s="5">
        <v>206.912521825064</v>
      </c>
    </row>
    <row r="835">
      <c r="A835" s="5">
        <v>833.0</v>
      </c>
      <c r="B835" s="6">
        <v>45041.0</v>
      </c>
      <c r="C835" s="5">
        <v>223.372003594931</v>
      </c>
      <c r="D835" s="5">
        <v>170.511428275859</v>
      </c>
      <c r="E835" s="5">
        <v>242.189395972454</v>
      </c>
      <c r="F835" s="5">
        <v>223.372003594931</v>
      </c>
      <c r="G835" s="5">
        <v>223.372003594931</v>
      </c>
      <c r="H835" s="5">
        <v>-17.7774713330822</v>
      </c>
      <c r="I835" s="5">
        <v>-17.7774713330822</v>
      </c>
      <c r="J835" s="5">
        <v>-17.7774713330822</v>
      </c>
      <c r="K835" s="5">
        <v>-3.15186846715834</v>
      </c>
      <c r="L835" s="5">
        <v>-3.15186846715834</v>
      </c>
      <c r="M835" s="5">
        <v>-3.15186846715834</v>
      </c>
      <c r="N835" s="5">
        <v>-14.6256028659239</v>
      </c>
      <c r="O835" s="5">
        <v>-14.6256028659239</v>
      </c>
      <c r="P835" s="5">
        <v>-14.6256028659239</v>
      </c>
      <c r="Q835" s="5">
        <v>0.0</v>
      </c>
      <c r="R835" s="5">
        <v>0.0</v>
      </c>
      <c r="S835" s="5">
        <v>0.0</v>
      </c>
      <c r="T835" s="5">
        <v>205.594532261849</v>
      </c>
    </row>
    <row r="836">
      <c r="A836" s="5">
        <v>834.0</v>
      </c>
      <c r="B836" s="6">
        <v>45042.0</v>
      </c>
      <c r="C836" s="5">
        <v>223.869910442274</v>
      </c>
      <c r="D836" s="5">
        <v>170.879405528957</v>
      </c>
      <c r="E836" s="5">
        <v>239.167979506944</v>
      </c>
      <c r="F836" s="5">
        <v>223.869910442274</v>
      </c>
      <c r="G836" s="5">
        <v>223.869910442274</v>
      </c>
      <c r="H836" s="5">
        <v>-18.6505068290734</v>
      </c>
      <c r="I836" s="5">
        <v>-18.6505068290734</v>
      </c>
      <c r="J836" s="5">
        <v>-18.6505068290734</v>
      </c>
      <c r="K836" s="5">
        <v>-2.89597583530273</v>
      </c>
      <c r="L836" s="5">
        <v>-2.89597583530273</v>
      </c>
      <c r="M836" s="5">
        <v>-2.89597583530273</v>
      </c>
      <c r="N836" s="5">
        <v>-15.7545309937706</v>
      </c>
      <c r="O836" s="5">
        <v>-15.7545309937706</v>
      </c>
      <c r="P836" s="5">
        <v>-15.7545309937706</v>
      </c>
      <c r="Q836" s="5">
        <v>0.0</v>
      </c>
      <c r="R836" s="5">
        <v>0.0</v>
      </c>
      <c r="S836" s="5">
        <v>0.0</v>
      </c>
      <c r="T836" s="5">
        <v>205.2194036132</v>
      </c>
    </row>
    <row r="837">
      <c r="A837" s="5">
        <v>835.0</v>
      </c>
      <c r="B837" s="6">
        <v>45043.0</v>
      </c>
      <c r="C837" s="5">
        <v>224.367817289616</v>
      </c>
      <c r="D837" s="5">
        <v>166.997320961533</v>
      </c>
      <c r="E837" s="5">
        <v>241.655764846107</v>
      </c>
      <c r="F837" s="5">
        <v>224.367817289616</v>
      </c>
      <c r="G837" s="5">
        <v>224.367817289616</v>
      </c>
      <c r="H837" s="5">
        <v>-20.7891106737527</v>
      </c>
      <c r="I837" s="5">
        <v>-20.7891106737527</v>
      </c>
      <c r="J837" s="5">
        <v>-20.7891106737527</v>
      </c>
      <c r="K837" s="5">
        <v>-3.8198421789026</v>
      </c>
      <c r="L837" s="5">
        <v>-3.8198421789026</v>
      </c>
      <c r="M837" s="5">
        <v>-3.8198421789026</v>
      </c>
      <c r="N837" s="5">
        <v>-16.96926849485</v>
      </c>
      <c r="O837" s="5">
        <v>-16.96926849485</v>
      </c>
      <c r="P837" s="5">
        <v>-16.96926849485</v>
      </c>
      <c r="Q837" s="5">
        <v>0.0</v>
      </c>
      <c r="R837" s="5">
        <v>0.0</v>
      </c>
      <c r="S837" s="5">
        <v>0.0</v>
      </c>
      <c r="T837" s="5">
        <v>203.578706615864</v>
      </c>
    </row>
    <row r="838">
      <c r="A838" s="5">
        <v>836.0</v>
      </c>
      <c r="B838" s="6">
        <v>45044.0</v>
      </c>
      <c r="C838" s="5">
        <v>224.865724136959</v>
      </c>
      <c r="D838" s="5">
        <v>166.246600149201</v>
      </c>
      <c r="E838" s="5">
        <v>238.771243322706</v>
      </c>
      <c r="F838" s="5">
        <v>224.865724136959</v>
      </c>
      <c r="G838" s="5">
        <v>224.865724136959</v>
      </c>
      <c r="H838" s="5">
        <v>-22.5801129721165</v>
      </c>
      <c r="I838" s="5">
        <v>-22.5801129721165</v>
      </c>
      <c r="J838" s="5">
        <v>-22.5801129721165</v>
      </c>
      <c r="K838" s="5">
        <v>-4.30979350809384</v>
      </c>
      <c r="L838" s="5">
        <v>-4.30979350809384</v>
      </c>
      <c r="M838" s="5">
        <v>-4.30979350809384</v>
      </c>
      <c r="N838" s="5">
        <v>-18.2703194640227</v>
      </c>
      <c r="O838" s="5">
        <v>-18.2703194640227</v>
      </c>
      <c r="P838" s="5">
        <v>-18.2703194640227</v>
      </c>
      <c r="Q838" s="5">
        <v>0.0</v>
      </c>
      <c r="R838" s="5">
        <v>0.0</v>
      </c>
      <c r="S838" s="5">
        <v>0.0</v>
      </c>
      <c r="T838" s="5">
        <v>202.285611164843</v>
      </c>
    </row>
    <row r="839">
      <c r="A839" s="5">
        <v>837.0</v>
      </c>
      <c r="B839" s="6">
        <v>45047.0</v>
      </c>
      <c r="C839" s="5">
        <v>226.359444678988</v>
      </c>
      <c r="D839" s="5">
        <v>165.56251902581</v>
      </c>
      <c r="E839" s="5">
        <v>239.781863437761</v>
      </c>
      <c r="F839" s="5">
        <v>226.359444678988</v>
      </c>
      <c r="G839" s="5">
        <v>226.359444678988</v>
      </c>
      <c r="H839" s="5">
        <v>-25.0464199011429</v>
      </c>
      <c r="I839" s="5">
        <v>-25.0464199011429</v>
      </c>
      <c r="J839" s="5">
        <v>-25.0464199011429</v>
      </c>
      <c r="K839" s="5">
        <v>-2.38141692801033</v>
      </c>
      <c r="L839" s="5">
        <v>-2.38141692801033</v>
      </c>
      <c r="M839" s="5">
        <v>-2.38141692801033</v>
      </c>
      <c r="N839" s="5">
        <v>-22.6650029731325</v>
      </c>
      <c r="O839" s="5">
        <v>-22.6650029731325</v>
      </c>
      <c r="P839" s="5">
        <v>-22.6650029731325</v>
      </c>
      <c r="Q839" s="5">
        <v>0.0</v>
      </c>
      <c r="R839" s="5">
        <v>0.0</v>
      </c>
      <c r="S839" s="5">
        <v>0.0</v>
      </c>
      <c r="T839" s="5">
        <v>201.313024777845</v>
      </c>
    </row>
    <row r="840">
      <c r="A840" s="5">
        <v>838.0</v>
      </c>
      <c r="B840" s="6">
        <v>45048.0</v>
      </c>
      <c r="C840" s="5">
        <v>226.85735152633</v>
      </c>
      <c r="D840" s="5">
        <v>161.628684374584</v>
      </c>
      <c r="E840" s="5">
        <v>237.561823375823</v>
      </c>
      <c r="F840" s="5">
        <v>226.85735152633</v>
      </c>
      <c r="G840" s="5">
        <v>226.85735152633</v>
      </c>
      <c r="H840" s="5">
        <v>-27.4255862872295</v>
      </c>
      <c r="I840" s="5">
        <v>-27.4255862872295</v>
      </c>
      <c r="J840" s="5">
        <v>-27.4255862872295</v>
      </c>
      <c r="K840" s="5">
        <v>-3.15186846716104</v>
      </c>
      <c r="L840" s="5">
        <v>-3.15186846716104</v>
      </c>
      <c r="M840" s="5">
        <v>-3.15186846716104</v>
      </c>
      <c r="N840" s="5">
        <v>-24.2737178200684</v>
      </c>
      <c r="O840" s="5">
        <v>-24.2737178200684</v>
      </c>
      <c r="P840" s="5">
        <v>-24.2737178200684</v>
      </c>
      <c r="Q840" s="5">
        <v>0.0</v>
      </c>
      <c r="R840" s="5">
        <v>0.0</v>
      </c>
      <c r="S840" s="5">
        <v>0.0</v>
      </c>
      <c r="T840" s="5">
        <v>199.431765239101</v>
      </c>
    </row>
    <row r="841">
      <c r="A841" s="5">
        <v>839.0</v>
      </c>
      <c r="B841" s="6">
        <v>45049.0</v>
      </c>
      <c r="C841" s="5">
        <v>227.355258373673</v>
      </c>
      <c r="D841" s="5">
        <v>160.303539657806</v>
      </c>
      <c r="E841" s="5">
        <v>237.064964464102</v>
      </c>
      <c r="F841" s="5">
        <v>227.355258373673</v>
      </c>
      <c r="G841" s="5">
        <v>227.355258373673</v>
      </c>
      <c r="H841" s="5">
        <v>-28.8346151775187</v>
      </c>
      <c r="I841" s="5">
        <v>-28.8346151775187</v>
      </c>
      <c r="J841" s="5">
        <v>-28.8346151775187</v>
      </c>
      <c r="K841" s="5">
        <v>-2.89597583530369</v>
      </c>
      <c r="L841" s="5">
        <v>-2.89597583530369</v>
      </c>
      <c r="M841" s="5">
        <v>-2.89597583530369</v>
      </c>
      <c r="N841" s="5">
        <v>-25.9386393422151</v>
      </c>
      <c r="O841" s="5">
        <v>-25.9386393422151</v>
      </c>
      <c r="P841" s="5">
        <v>-25.9386393422151</v>
      </c>
      <c r="Q841" s="5">
        <v>0.0</v>
      </c>
      <c r="R841" s="5">
        <v>0.0</v>
      </c>
      <c r="S841" s="5">
        <v>0.0</v>
      </c>
      <c r="T841" s="5">
        <v>198.520643196154</v>
      </c>
    </row>
    <row r="842">
      <c r="A842" s="5">
        <v>840.0</v>
      </c>
      <c r="B842" s="6">
        <v>45050.0</v>
      </c>
      <c r="C842" s="5">
        <v>227.853165221016</v>
      </c>
      <c r="D842" s="5">
        <v>160.198588803957</v>
      </c>
      <c r="E842" s="5">
        <v>231.4047805897</v>
      </c>
      <c r="F842" s="5">
        <v>227.853165221016</v>
      </c>
      <c r="G842" s="5">
        <v>227.853165221016</v>
      </c>
      <c r="H842" s="5">
        <v>-31.4669258755382</v>
      </c>
      <c r="I842" s="5">
        <v>-31.4669258755382</v>
      </c>
      <c r="J842" s="5">
        <v>-31.4669258755382</v>
      </c>
      <c r="K842" s="5">
        <v>-3.81984217889051</v>
      </c>
      <c r="L842" s="5">
        <v>-3.81984217889051</v>
      </c>
      <c r="M842" s="5">
        <v>-3.81984217889051</v>
      </c>
      <c r="N842" s="5">
        <v>-27.6470836966477</v>
      </c>
      <c r="O842" s="5">
        <v>-27.6470836966477</v>
      </c>
      <c r="P842" s="5">
        <v>-27.6470836966477</v>
      </c>
      <c r="Q842" s="5">
        <v>0.0</v>
      </c>
      <c r="R842" s="5">
        <v>0.0</v>
      </c>
      <c r="S842" s="5">
        <v>0.0</v>
      </c>
      <c r="T842" s="5">
        <v>196.386239345478</v>
      </c>
    </row>
    <row r="843">
      <c r="A843" s="5">
        <v>841.0</v>
      </c>
      <c r="B843" s="6">
        <v>45051.0</v>
      </c>
      <c r="C843" s="5">
        <v>228.351072068359</v>
      </c>
      <c r="D843" s="5">
        <v>157.686659693994</v>
      </c>
      <c r="E843" s="5">
        <v>233.566630674432</v>
      </c>
      <c r="F843" s="5">
        <v>228.351072068359</v>
      </c>
      <c r="G843" s="5">
        <v>228.351072068359</v>
      </c>
      <c r="H843" s="5">
        <v>-33.694217572756</v>
      </c>
      <c r="I843" s="5">
        <v>-33.694217572756</v>
      </c>
      <c r="J843" s="5">
        <v>-33.694217572756</v>
      </c>
      <c r="K843" s="5">
        <v>-4.30979350808056</v>
      </c>
      <c r="L843" s="5">
        <v>-4.30979350808056</v>
      </c>
      <c r="M843" s="5">
        <v>-4.30979350808056</v>
      </c>
      <c r="N843" s="5">
        <v>-29.3844240646754</v>
      </c>
      <c r="O843" s="5">
        <v>-29.3844240646754</v>
      </c>
      <c r="P843" s="5">
        <v>-29.3844240646754</v>
      </c>
      <c r="Q843" s="5">
        <v>0.0</v>
      </c>
      <c r="R843" s="5">
        <v>0.0</v>
      </c>
      <c r="S843" s="5">
        <v>0.0</v>
      </c>
      <c r="T843" s="5">
        <v>194.656854495603</v>
      </c>
    </row>
    <row r="844">
      <c r="A844" s="5">
        <v>842.0</v>
      </c>
      <c r="B844" s="6">
        <v>45054.0</v>
      </c>
      <c r="C844" s="5">
        <v>229.844792610387</v>
      </c>
      <c r="D844" s="5">
        <v>156.94340646795</v>
      </c>
      <c r="E844" s="5">
        <v>230.980639373326</v>
      </c>
      <c r="F844" s="5">
        <v>229.844792610387</v>
      </c>
      <c r="G844" s="5">
        <v>229.844792610387</v>
      </c>
      <c r="H844" s="5">
        <v>-36.9815060765342</v>
      </c>
      <c r="I844" s="5">
        <v>-36.9815060765342</v>
      </c>
      <c r="J844" s="5">
        <v>-36.9815060765342</v>
      </c>
      <c r="K844" s="5">
        <v>-2.38141692801856</v>
      </c>
      <c r="L844" s="5">
        <v>-2.38141692801856</v>
      </c>
      <c r="M844" s="5">
        <v>-2.38141692801856</v>
      </c>
      <c r="N844" s="5">
        <v>-34.6000891485156</v>
      </c>
      <c r="O844" s="5">
        <v>-34.6000891485156</v>
      </c>
      <c r="P844" s="5">
        <v>-34.6000891485156</v>
      </c>
      <c r="Q844" s="5">
        <v>0.0</v>
      </c>
      <c r="R844" s="5">
        <v>0.0</v>
      </c>
      <c r="S844" s="5">
        <v>0.0</v>
      </c>
      <c r="T844" s="5">
        <v>192.863286533853</v>
      </c>
    </row>
    <row r="845">
      <c r="A845" s="5">
        <v>843.0</v>
      </c>
      <c r="B845" s="6">
        <v>45055.0</v>
      </c>
      <c r="C845" s="5">
        <v>230.34269945773</v>
      </c>
      <c r="D845" s="5">
        <v>152.660793004366</v>
      </c>
      <c r="E845" s="5">
        <v>227.352729161516</v>
      </c>
      <c r="F845" s="5">
        <v>230.34269945773</v>
      </c>
      <c r="G845" s="5">
        <v>230.34269945773</v>
      </c>
      <c r="H845" s="5">
        <v>-39.429710824643</v>
      </c>
      <c r="I845" s="5">
        <v>-39.429710824643</v>
      </c>
      <c r="J845" s="5">
        <v>-39.429710824643</v>
      </c>
      <c r="K845" s="5">
        <v>-3.15186846716374</v>
      </c>
      <c r="L845" s="5">
        <v>-3.15186846716374</v>
      </c>
      <c r="M845" s="5">
        <v>-3.15186846716374</v>
      </c>
      <c r="N845" s="5">
        <v>-36.2778423574792</v>
      </c>
      <c r="O845" s="5">
        <v>-36.2778423574792</v>
      </c>
      <c r="P845" s="5">
        <v>-36.2778423574792</v>
      </c>
      <c r="Q845" s="5">
        <v>0.0</v>
      </c>
      <c r="R845" s="5">
        <v>0.0</v>
      </c>
      <c r="S845" s="5">
        <v>0.0</v>
      </c>
      <c r="T845" s="5">
        <v>190.912988633087</v>
      </c>
    </row>
    <row r="846">
      <c r="A846" s="5">
        <v>844.0</v>
      </c>
      <c r="B846" s="6">
        <v>45056.0</v>
      </c>
      <c r="C846" s="5">
        <v>230.840606305073</v>
      </c>
      <c r="D846" s="5">
        <v>153.579831635496</v>
      </c>
      <c r="E846" s="5">
        <v>226.345923486984</v>
      </c>
      <c r="F846" s="5">
        <v>230.840606305073</v>
      </c>
      <c r="G846" s="5">
        <v>230.840606305073</v>
      </c>
      <c r="H846" s="5">
        <v>-40.7888222914326</v>
      </c>
      <c r="I846" s="5">
        <v>-40.7888222914326</v>
      </c>
      <c r="J846" s="5">
        <v>-40.7888222914326</v>
      </c>
      <c r="K846" s="5">
        <v>-2.89597583530212</v>
      </c>
      <c r="L846" s="5">
        <v>-2.89597583530212</v>
      </c>
      <c r="M846" s="5">
        <v>-2.89597583530212</v>
      </c>
      <c r="N846" s="5">
        <v>-37.8928464561305</v>
      </c>
      <c r="O846" s="5">
        <v>-37.8928464561305</v>
      </c>
      <c r="P846" s="5">
        <v>-37.8928464561305</v>
      </c>
      <c r="Q846" s="5">
        <v>0.0</v>
      </c>
      <c r="R846" s="5">
        <v>0.0</v>
      </c>
      <c r="S846" s="5">
        <v>0.0</v>
      </c>
      <c r="T846" s="5">
        <v>190.05178401364</v>
      </c>
    </row>
    <row r="847">
      <c r="A847" s="5">
        <v>845.0</v>
      </c>
      <c r="B847" s="6">
        <v>45057.0</v>
      </c>
      <c r="C847" s="5">
        <v>231.338513152416</v>
      </c>
      <c r="D847" s="5">
        <v>149.737691296423</v>
      </c>
      <c r="E847" s="5">
        <v>226.357062481163</v>
      </c>
      <c r="F847" s="5">
        <v>231.338513152416</v>
      </c>
      <c r="G847" s="5">
        <v>231.338513152416</v>
      </c>
      <c r="H847" s="5">
        <v>-43.2456324294051</v>
      </c>
      <c r="I847" s="5">
        <v>-43.2456324294051</v>
      </c>
      <c r="J847" s="5">
        <v>-43.2456324294051</v>
      </c>
      <c r="K847" s="5">
        <v>-3.81984217889368</v>
      </c>
      <c r="L847" s="5">
        <v>-3.81984217889368</v>
      </c>
      <c r="M847" s="5">
        <v>-3.81984217889368</v>
      </c>
      <c r="N847" s="5">
        <v>-39.4257902505115</v>
      </c>
      <c r="O847" s="5">
        <v>-39.4257902505115</v>
      </c>
      <c r="P847" s="5">
        <v>-39.4257902505115</v>
      </c>
      <c r="Q847" s="5">
        <v>0.0</v>
      </c>
      <c r="R847" s="5">
        <v>0.0</v>
      </c>
      <c r="S847" s="5">
        <v>0.0</v>
      </c>
      <c r="T847" s="5">
        <v>188.09288072301</v>
      </c>
    </row>
    <row r="848">
      <c r="A848" s="5">
        <v>846.0</v>
      </c>
      <c r="B848" s="6">
        <v>45058.0</v>
      </c>
      <c r="C848" s="5">
        <v>231.836419999758</v>
      </c>
      <c r="D848" s="5">
        <v>152.917594944018</v>
      </c>
      <c r="E848" s="5">
        <v>225.368665901729</v>
      </c>
      <c r="F848" s="5">
        <v>231.836419999758</v>
      </c>
      <c r="G848" s="5">
        <v>231.836419999758</v>
      </c>
      <c r="H848" s="5">
        <v>-45.1678429488218</v>
      </c>
      <c r="I848" s="5">
        <v>-45.1678429488218</v>
      </c>
      <c r="J848" s="5">
        <v>-45.1678429488218</v>
      </c>
      <c r="K848" s="5">
        <v>-4.30979350807865</v>
      </c>
      <c r="L848" s="5">
        <v>-4.30979350807865</v>
      </c>
      <c r="M848" s="5">
        <v>-4.30979350807865</v>
      </c>
      <c r="N848" s="5">
        <v>-40.8580494407431</v>
      </c>
      <c r="O848" s="5">
        <v>-40.8580494407431</v>
      </c>
      <c r="P848" s="5">
        <v>-40.8580494407431</v>
      </c>
      <c r="Q848" s="5">
        <v>0.0</v>
      </c>
      <c r="R848" s="5">
        <v>0.0</v>
      </c>
      <c r="S848" s="5">
        <v>0.0</v>
      </c>
      <c r="T848" s="5">
        <v>186.668577050937</v>
      </c>
    </row>
    <row r="849">
      <c r="A849" s="5">
        <v>847.0</v>
      </c>
      <c r="B849" s="6">
        <v>45061.0</v>
      </c>
      <c r="C849" s="5">
        <v>233.330140541787</v>
      </c>
      <c r="D849" s="5">
        <v>150.612657352042</v>
      </c>
      <c r="E849" s="5">
        <v>225.475249639321</v>
      </c>
      <c r="F849" s="5">
        <v>233.330140541787</v>
      </c>
      <c r="G849" s="5">
        <v>233.330140541787</v>
      </c>
      <c r="H849" s="5">
        <v>-46.7652230814503</v>
      </c>
      <c r="I849" s="5">
        <v>-46.7652230814503</v>
      </c>
      <c r="J849" s="5">
        <v>-46.7652230814503</v>
      </c>
      <c r="K849" s="5">
        <v>-2.38141692799252</v>
      </c>
      <c r="L849" s="5">
        <v>-2.38141692799252</v>
      </c>
      <c r="M849" s="5">
        <v>-2.38141692799252</v>
      </c>
      <c r="N849" s="5">
        <v>-44.3838061534578</v>
      </c>
      <c r="O849" s="5">
        <v>-44.3838061534578</v>
      </c>
      <c r="P849" s="5">
        <v>-44.3838061534578</v>
      </c>
      <c r="Q849" s="5">
        <v>0.0</v>
      </c>
      <c r="R849" s="5">
        <v>0.0</v>
      </c>
      <c r="S849" s="5">
        <v>0.0</v>
      </c>
      <c r="T849" s="5">
        <v>186.564917460336</v>
      </c>
    </row>
    <row r="850">
      <c r="A850" s="5">
        <v>848.0</v>
      </c>
      <c r="B850" s="6">
        <v>45062.0</v>
      </c>
      <c r="C850" s="5">
        <v>233.82804738913</v>
      </c>
      <c r="D850" s="5">
        <v>149.156222375817</v>
      </c>
      <c r="E850" s="5">
        <v>221.389190224103</v>
      </c>
      <c r="F850" s="5">
        <v>233.82804738913</v>
      </c>
      <c r="G850" s="5">
        <v>233.82804738913</v>
      </c>
      <c r="H850" s="5">
        <v>-48.4074753457859</v>
      </c>
      <c r="I850" s="5">
        <v>-48.4074753457859</v>
      </c>
      <c r="J850" s="5">
        <v>-48.4074753457859</v>
      </c>
      <c r="K850" s="5">
        <v>-3.15186846715382</v>
      </c>
      <c r="L850" s="5">
        <v>-3.15186846715382</v>
      </c>
      <c r="M850" s="5">
        <v>-3.15186846715382</v>
      </c>
      <c r="N850" s="5">
        <v>-45.255606878632</v>
      </c>
      <c r="O850" s="5">
        <v>-45.255606878632</v>
      </c>
      <c r="P850" s="5">
        <v>-45.255606878632</v>
      </c>
      <c r="Q850" s="5">
        <v>0.0</v>
      </c>
      <c r="R850" s="5">
        <v>0.0</v>
      </c>
      <c r="S850" s="5">
        <v>0.0</v>
      </c>
      <c r="T850" s="5">
        <v>185.420572043344</v>
      </c>
    </row>
    <row r="851">
      <c r="A851" s="5">
        <v>849.0</v>
      </c>
      <c r="B851" s="6">
        <v>45063.0</v>
      </c>
      <c r="C851" s="5">
        <v>234.325954236472</v>
      </c>
      <c r="D851" s="5">
        <v>146.236130821607</v>
      </c>
      <c r="E851" s="5">
        <v>220.892576573214</v>
      </c>
      <c r="F851" s="5">
        <v>234.325954236472</v>
      </c>
      <c r="G851" s="5">
        <v>234.325954236472</v>
      </c>
      <c r="H851" s="5">
        <v>-48.8542106889562</v>
      </c>
      <c r="I851" s="5">
        <v>-48.8542106889562</v>
      </c>
      <c r="J851" s="5">
        <v>-48.8542106889562</v>
      </c>
      <c r="K851" s="5">
        <v>-2.89597583530561</v>
      </c>
      <c r="L851" s="5">
        <v>-2.89597583530561</v>
      </c>
      <c r="M851" s="5">
        <v>-2.89597583530561</v>
      </c>
      <c r="N851" s="5">
        <v>-45.9582348536506</v>
      </c>
      <c r="O851" s="5">
        <v>-45.9582348536506</v>
      </c>
      <c r="P851" s="5">
        <v>-45.9582348536506</v>
      </c>
      <c r="Q851" s="5">
        <v>0.0</v>
      </c>
      <c r="R851" s="5">
        <v>0.0</v>
      </c>
      <c r="S851" s="5">
        <v>0.0</v>
      </c>
      <c r="T851" s="5">
        <v>185.471743547516</v>
      </c>
    </row>
    <row r="852">
      <c r="A852" s="5">
        <v>850.0</v>
      </c>
      <c r="B852" s="6">
        <v>45064.0</v>
      </c>
      <c r="C852" s="5">
        <v>234.823861083815</v>
      </c>
      <c r="D852" s="5">
        <v>145.607546833441</v>
      </c>
      <c r="E852" s="5">
        <v>221.649004748287</v>
      </c>
      <c r="F852" s="5">
        <v>234.823861083815</v>
      </c>
      <c r="G852" s="5">
        <v>234.823861083815</v>
      </c>
      <c r="H852" s="5">
        <v>-50.3050839050255</v>
      </c>
      <c r="I852" s="5">
        <v>-50.3050839050255</v>
      </c>
      <c r="J852" s="5">
        <v>-50.3050839050255</v>
      </c>
      <c r="K852" s="5">
        <v>-3.8198421788951</v>
      </c>
      <c r="L852" s="5">
        <v>-3.8198421788951</v>
      </c>
      <c r="M852" s="5">
        <v>-3.8198421788951</v>
      </c>
      <c r="N852" s="5">
        <v>-46.4852417261304</v>
      </c>
      <c r="O852" s="5">
        <v>-46.4852417261304</v>
      </c>
      <c r="P852" s="5">
        <v>-46.4852417261304</v>
      </c>
      <c r="Q852" s="5">
        <v>0.0</v>
      </c>
      <c r="R852" s="5">
        <v>0.0</v>
      </c>
      <c r="S852" s="5">
        <v>0.0</v>
      </c>
      <c r="T852" s="5">
        <v>184.51877717879</v>
      </c>
    </row>
    <row r="853">
      <c r="A853" s="5">
        <v>851.0</v>
      </c>
      <c r="B853" s="6">
        <v>45065.0</v>
      </c>
      <c r="C853" s="5">
        <v>235.321767931158</v>
      </c>
      <c r="D853" s="5">
        <v>145.644633349441</v>
      </c>
      <c r="E853" s="5">
        <v>222.31430293425</v>
      </c>
      <c r="F853" s="5">
        <v>235.321767931158</v>
      </c>
      <c r="G853" s="5">
        <v>235.321767931158</v>
      </c>
      <c r="H853" s="5">
        <v>-51.1429020339671</v>
      </c>
      <c r="I853" s="5">
        <v>-51.1429020339671</v>
      </c>
      <c r="J853" s="5">
        <v>-51.1429020339671</v>
      </c>
      <c r="K853" s="5">
        <v>-4.30979350807106</v>
      </c>
      <c r="L853" s="5">
        <v>-4.30979350807106</v>
      </c>
      <c r="M853" s="5">
        <v>-4.30979350807106</v>
      </c>
      <c r="N853" s="5">
        <v>-46.8331085258961</v>
      </c>
      <c r="O853" s="5">
        <v>-46.8331085258961</v>
      </c>
      <c r="P853" s="5">
        <v>-46.8331085258961</v>
      </c>
      <c r="Q853" s="5">
        <v>0.0</v>
      </c>
      <c r="R853" s="5">
        <v>0.0</v>
      </c>
      <c r="S853" s="5">
        <v>0.0</v>
      </c>
      <c r="T853" s="5">
        <v>184.178865897191</v>
      </c>
    </row>
    <row r="854">
      <c r="A854" s="5">
        <v>852.0</v>
      </c>
      <c r="B854" s="6">
        <v>45068.0</v>
      </c>
      <c r="C854" s="5">
        <v>236.815488473186</v>
      </c>
      <c r="D854" s="5">
        <v>152.474910198221</v>
      </c>
      <c r="E854" s="5">
        <v>221.00018259997</v>
      </c>
      <c r="F854" s="5">
        <v>236.815488473186</v>
      </c>
      <c r="G854" s="5">
        <v>236.815488473186</v>
      </c>
      <c r="H854" s="5">
        <v>-49.1932490147212</v>
      </c>
      <c r="I854" s="5">
        <v>-49.1932490147212</v>
      </c>
      <c r="J854" s="5">
        <v>-49.1932490147212</v>
      </c>
      <c r="K854" s="5">
        <v>-2.38141692800076</v>
      </c>
      <c r="L854" s="5">
        <v>-2.38141692800076</v>
      </c>
      <c r="M854" s="5">
        <v>-2.38141692800076</v>
      </c>
      <c r="N854" s="5">
        <v>-46.8118320867205</v>
      </c>
      <c r="O854" s="5">
        <v>-46.8118320867205</v>
      </c>
      <c r="P854" s="5">
        <v>-46.8118320867205</v>
      </c>
      <c r="Q854" s="5">
        <v>0.0</v>
      </c>
      <c r="R854" s="5">
        <v>0.0</v>
      </c>
      <c r="S854" s="5">
        <v>0.0</v>
      </c>
      <c r="T854" s="5">
        <v>187.622239458465</v>
      </c>
    </row>
    <row r="855">
      <c r="A855" s="5">
        <v>853.0</v>
      </c>
      <c r="B855" s="6">
        <v>45069.0</v>
      </c>
      <c r="C855" s="5">
        <v>237.313395320529</v>
      </c>
      <c r="D855" s="5">
        <v>150.933045474619</v>
      </c>
      <c r="E855" s="5">
        <v>225.541330349975</v>
      </c>
      <c r="F855" s="5">
        <v>237.313395320529</v>
      </c>
      <c r="G855" s="5">
        <v>237.313395320529</v>
      </c>
      <c r="H855" s="5">
        <v>-49.6197232310591</v>
      </c>
      <c r="I855" s="5">
        <v>-49.6197232310591</v>
      </c>
      <c r="J855" s="5">
        <v>-49.6197232310591</v>
      </c>
      <c r="K855" s="5">
        <v>-3.15186846715652</v>
      </c>
      <c r="L855" s="5">
        <v>-3.15186846715652</v>
      </c>
      <c r="M855" s="5">
        <v>-3.15186846715652</v>
      </c>
      <c r="N855" s="5">
        <v>-46.4678547639026</v>
      </c>
      <c r="O855" s="5">
        <v>-46.4678547639026</v>
      </c>
      <c r="P855" s="5">
        <v>-46.4678547639026</v>
      </c>
      <c r="Q855" s="5">
        <v>0.0</v>
      </c>
      <c r="R855" s="5">
        <v>0.0</v>
      </c>
      <c r="S855" s="5">
        <v>0.0</v>
      </c>
      <c r="T855" s="5">
        <v>187.69367208947</v>
      </c>
    </row>
    <row r="856">
      <c r="A856" s="5">
        <v>854.0</v>
      </c>
      <c r="B856" s="6">
        <v>45070.0</v>
      </c>
      <c r="C856" s="5">
        <v>237.811302167872</v>
      </c>
      <c r="D856" s="5">
        <v>151.36902782309</v>
      </c>
      <c r="E856" s="5">
        <v>227.036510543724</v>
      </c>
      <c r="F856" s="5">
        <v>237.811302167872</v>
      </c>
      <c r="G856" s="5">
        <v>237.811302167872</v>
      </c>
      <c r="H856" s="5">
        <v>-48.8673308512228</v>
      </c>
      <c r="I856" s="5">
        <v>-48.8673308512228</v>
      </c>
      <c r="J856" s="5">
        <v>-48.8673308512228</v>
      </c>
      <c r="K856" s="5">
        <v>-2.89597583530403</v>
      </c>
      <c r="L856" s="5">
        <v>-2.89597583530403</v>
      </c>
      <c r="M856" s="5">
        <v>-2.89597583530403</v>
      </c>
      <c r="N856" s="5">
        <v>-45.9713550159187</v>
      </c>
      <c r="O856" s="5">
        <v>-45.9713550159187</v>
      </c>
      <c r="P856" s="5">
        <v>-45.9713550159187</v>
      </c>
      <c r="Q856" s="5">
        <v>0.0</v>
      </c>
      <c r="R856" s="5">
        <v>0.0</v>
      </c>
      <c r="S856" s="5">
        <v>0.0</v>
      </c>
      <c r="T856" s="5">
        <v>188.943971316649</v>
      </c>
    </row>
    <row r="857">
      <c r="A857" s="5">
        <v>855.0</v>
      </c>
      <c r="B857" s="6">
        <v>45071.0</v>
      </c>
      <c r="C857" s="5">
        <v>238.309209015215</v>
      </c>
      <c r="D857" s="5">
        <v>149.734253861095</v>
      </c>
      <c r="E857" s="5">
        <v>225.570714183823</v>
      </c>
      <c r="F857" s="5">
        <v>238.309209015215</v>
      </c>
      <c r="G857" s="5">
        <v>238.309209015215</v>
      </c>
      <c r="H857" s="5">
        <v>-49.1553689571919</v>
      </c>
      <c r="I857" s="5">
        <v>-49.1553689571919</v>
      </c>
      <c r="J857" s="5">
        <v>-49.1553689571919</v>
      </c>
      <c r="K857" s="5">
        <v>-3.81984217889827</v>
      </c>
      <c r="L857" s="5">
        <v>-3.81984217889827</v>
      </c>
      <c r="M857" s="5">
        <v>-3.81984217889827</v>
      </c>
      <c r="N857" s="5">
        <v>-45.3355267782936</v>
      </c>
      <c r="O857" s="5">
        <v>-45.3355267782936</v>
      </c>
      <c r="P857" s="5">
        <v>-45.3355267782936</v>
      </c>
      <c r="Q857" s="5">
        <v>0.0</v>
      </c>
      <c r="R857" s="5">
        <v>0.0</v>
      </c>
      <c r="S857" s="5">
        <v>0.0</v>
      </c>
      <c r="T857" s="5">
        <v>189.153840058023</v>
      </c>
    </row>
    <row r="858">
      <c r="A858" s="5">
        <v>856.0</v>
      </c>
      <c r="B858" s="6">
        <v>45072.0</v>
      </c>
      <c r="C858" s="5">
        <v>238.807115862558</v>
      </c>
      <c r="D858" s="5">
        <v>155.911367635878</v>
      </c>
      <c r="E858" s="5">
        <v>226.601112889485</v>
      </c>
      <c r="F858" s="5">
        <v>238.807115862558</v>
      </c>
      <c r="G858" s="5">
        <v>238.807115862558</v>
      </c>
      <c r="H858" s="5">
        <v>-48.8853468316869</v>
      </c>
      <c r="I858" s="5">
        <v>-48.8853468316869</v>
      </c>
      <c r="J858" s="5">
        <v>-48.8853468316869</v>
      </c>
      <c r="K858" s="5">
        <v>-4.30979350809816</v>
      </c>
      <c r="L858" s="5">
        <v>-4.30979350809816</v>
      </c>
      <c r="M858" s="5">
        <v>-4.30979350809816</v>
      </c>
      <c r="N858" s="5">
        <v>-44.5755533235887</v>
      </c>
      <c r="O858" s="5">
        <v>-44.5755533235887</v>
      </c>
      <c r="P858" s="5">
        <v>-44.5755533235887</v>
      </c>
      <c r="Q858" s="5">
        <v>0.0</v>
      </c>
      <c r="R858" s="5">
        <v>0.0</v>
      </c>
      <c r="S858" s="5">
        <v>0.0</v>
      </c>
      <c r="T858" s="5">
        <v>189.921769030871</v>
      </c>
    </row>
    <row r="859">
      <c r="A859" s="5">
        <v>857.0</v>
      </c>
      <c r="B859" s="6">
        <v>45076.0</v>
      </c>
      <c r="C859" s="5">
        <v>240.798743251929</v>
      </c>
      <c r="D859" s="5">
        <v>163.875852646146</v>
      </c>
      <c r="E859" s="5">
        <v>237.600009477982</v>
      </c>
      <c r="F859" s="5">
        <v>240.798743251929</v>
      </c>
      <c r="G859" s="5">
        <v>240.798743251929</v>
      </c>
      <c r="H859" s="5">
        <v>-43.7971734242217</v>
      </c>
      <c r="I859" s="5">
        <v>-43.7971734242217</v>
      </c>
      <c r="J859" s="5">
        <v>-43.7971734242217</v>
      </c>
      <c r="K859" s="5">
        <v>-3.15186846715857</v>
      </c>
      <c r="L859" s="5">
        <v>-3.15186846715857</v>
      </c>
      <c r="M859" s="5">
        <v>-3.15186846715857</v>
      </c>
      <c r="N859" s="5">
        <v>-40.6453049570631</v>
      </c>
      <c r="O859" s="5">
        <v>-40.6453049570631</v>
      </c>
      <c r="P859" s="5">
        <v>-40.6453049570631</v>
      </c>
      <c r="Q859" s="5">
        <v>0.0</v>
      </c>
      <c r="R859" s="5">
        <v>0.0</v>
      </c>
      <c r="S859" s="5">
        <v>0.0</v>
      </c>
      <c r="T859" s="5">
        <v>197.001569827707</v>
      </c>
    </row>
    <row r="860">
      <c r="A860" s="5">
        <v>858.0</v>
      </c>
      <c r="B860" s="6">
        <v>45077.0</v>
      </c>
      <c r="C860" s="5">
        <v>241.296650099272</v>
      </c>
      <c r="D860" s="5">
        <v>163.090144342396</v>
      </c>
      <c r="E860" s="5">
        <v>237.15296047114</v>
      </c>
      <c r="F860" s="5">
        <v>241.296650099272</v>
      </c>
      <c r="G860" s="5">
        <v>241.296650099272</v>
      </c>
      <c r="H860" s="5">
        <v>-42.429653869463</v>
      </c>
      <c r="I860" s="5">
        <v>-42.429653869463</v>
      </c>
      <c r="J860" s="5">
        <v>-42.429653869463</v>
      </c>
      <c r="K860" s="5">
        <v>-2.89597583530288</v>
      </c>
      <c r="L860" s="5">
        <v>-2.89597583530288</v>
      </c>
      <c r="M860" s="5">
        <v>-2.89597583530288</v>
      </c>
      <c r="N860" s="5">
        <v>-39.5336780341601</v>
      </c>
      <c r="O860" s="5">
        <v>-39.5336780341601</v>
      </c>
      <c r="P860" s="5">
        <v>-39.5336780341601</v>
      </c>
      <c r="Q860" s="5">
        <v>0.0</v>
      </c>
      <c r="R860" s="5">
        <v>0.0</v>
      </c>
      <c r="S860" s="5">
        <v>0.0</v>
      </c>
      <c r="T860" s="5">
        <v>198.866996229809</v>
      </c>
    </row>
    <row r="861">
      <c r="A861" s="5">
        <v>859.0</v>
      </c>
      <c r="B861" s="6">
        <v>45078.0</v>
      </c>
      <c r="C861" s="5">
        <v>241.794556946614</v>
      </c>
      <c r="D861" s="5">
        <v>162.897140515727</v>
      </c>
      <c r="E861" s="5">
        <v>237.861723737339</v>
      </c>
      <c r="F861" s="5">
        <v>241.794556946614</v>
      </c>
      <c r="G861" s="5">
        <v>241.794556946614</v>
      </c>
      <c r="H861" s="5">
        <v>-42.2274535830466</v>
      </c>
      <c r="I861" s="5">
        <v>-42.2274535830466</v>
      </c>
      <c r="J861" s="5">
        <v>-42.2274535830466</v>
      </c>
      <c r="K861" s="5">
        <v>-3.81984217889968</v>
      </c>
      <c r="L861" s="5">
        <v>-3.81984217889968</v>
      </c>
      <c r="M861" s="5">
        <v>-3.81984217889968</v>
      </c>
      <c r="N861" s="5">
        <v>-38.407611404147</v>
      </c>
      <c r="O861" s="5">
        <v>-38.407611404147</v>
      </c>
      <c r="P861" s="5">
        <v>-38.407611404147</v>
      </c>
      <c r="Q861" s="5">
        <v>0.0</v>
      </c>
      <c r="R861" s="5">
        <v>0.0</v>
      </c>
      <c r="S861" s="5">
        <v>0.0</v>
      </c>
      <c r="T861" s="5">
        <v>199.567103363568</v>
      </c>
    </row>
    <row r="862">
      <c r="A862" s="5">
        <v>860.0</v>
      </c>
      <c r="B862" s="6">
        <v>45079.0</v>
      </c>
      <c r="C862" s="5">
        <v>242.292463793957</v>
      </c>
      <c r="D862" s="5">
        <v>159.714070928331</v>
      </c>
      <c r="E862" s="5">
        <v>235.568671499494</v>
      </c>
      <c r="F862" s="5">
        <v>242.292463793957</v>
      </c>
      <c r="G862" s="5">
        <v>242.292463793957</v>
      </c>
      <c r="H862" s="5">
        <v>-41.5941523046256</v>
      </c>
      <c r="I862" s="5">
        <v>-41.5941523046256</v>
      </c>
      <c r="J862" s="5">
        <v>-41.5941523046256</v>
      </c>
      <c r="K862" s="5">
        <v>-4.30979350809057</v>
      </c>
      <c r="L862" s="5">
        <v>-4.30979350809057</v>
      </c>
      <c r="M862" s="5">
        <v>-4.30979350809057</v>
      </c>
      <c r="N862" s="5">
        <v>-37.284358796535</v>
      </c>
      <c r="O862" s="5">
        <v>-37.284358796535</v>
      </c>
      <c r="P862" s="5">
        <v>-37.284358796535</v>
      </c>
      <c r="Q862" s="5">
        <v>0.0</v>
      </c>
      <c r="R862" s="5">
        <v>0.0</v>
      </c>
      <c r="S862" s="5">
        <v>0.0</v>
      </c>
      <c r="T862" s="5">
        <v>200.698311489331</v>
      </c>
    </row>
    <row r="863">
      <c r="A863" s="5">
        <v>861.0</v>
      </c>
      <c r="B863" s="6">
        <v>45082.0</v>
      </c>
      <c r="C863" s="5">
        <v>243.786184335985</v>
      </c>
      <c r="D863" s="5">
        <v>173.19936939279</v>
      </c>
      <c r="E863" s="5">
        <v>246.134709851985</v>
      </c>
      <c r="F863" s="5">
        <v>243.786184335985</v>
      </c>
      <c r="G863" s="5">
        <v>243.786184335985</v>
      </c>
      <c r="H863" s="5">
        <v>-36.4623456108149</v>
      </c>
      <c r="I863" s="5">
        <v>-36.4623456108149</v>
      </c>
      <c r="J863" s="5">
        <v>-36.4623456108149</v>
      </c>
      <c r="K863" s="5">
        <v>-2.38141692800839</v>
      </c>
      <c r="L863" s="5">
        <v>-2.38141692800839</v>
      </c>
      <c r="M863" s="5">
        <v>-2.38141692800839</v>
      </c>
      <c r="N863" s="5">
        <v>-34.0809286828065</v>
      </c>
      <c r="O863" s="5">
        <v>-34.0809286828065</v>
      </c>
      <c r="P863" s="5">
        <v>-34.0809286828065</v>
      </c>
      <c r="Q863" s="5">
        <v>0.0</v>
      </c>
      <c r="R863" s="5">
        <v>0.0</v>
      </c>
      <c r="S863" s="5">
        <v>0.0</v>
      </c>
      <c r="T863" s="5">
        <v>207.323838725171</v>
      </c>
    </row>
    <row r="864">
      <c r="A864" s="5">
        <v>862.0</v>
      </c>
      <c r="B864" s="6">
        <v>45083.0</v>
      </c>
      <c r="C864" s="5">
        <v>243.632348907226</v>
      </c>
      <c r="D864" s="5">
        <v>168.888149588396</v>
      </c>
      <c r="E864" s="5">
        <v>245.940573351755</v>
      </c>
      <c r="F864" s="5">
        <v>243.632348907226</v>
      </c>
      <c r="G864" s="5">
        <v>243.632348907226</v>
      </c>
      <c r="H864" s="5">
        <v>-36.2604204933487</v>
      </c>
      <c r="I864" s="5">
        <v>-36.2604204933487</v>
      </c>
      <c r="J864" s="5">
        <v>-36.2604204933487</v>
      </c>
      <c r="K864" s="5">
        <v>-3.15186846716127</v>
      </c>
      <c r="L864" s="5">
        <v>-3.15186846716127</v>
      </c>
      <c r="M864" s="5">
        <v>-3.15186846716127</v>
      </c>
      <c r="N864" s="5">
        <v>-33.1085520261874</v>
      </c>
      <c r="O864" s="5">
        <v>-33.1085520261874</v>
      </c>
      <c r="P864" s="5">
        <v>-33.1085520261874</v>
      </c>
      <c r="Q864" s="5">
        <v>0.0</v>
      </c>
      <c r="R864" s="5">
        <v>0.0</v>
      </c>
      <c r="S864" s="5">
        <v>0.0</v>
      </c>
      <c r="T864" s="5">
        <v>207.371928413877</v>
      </c>
    </row>
    <row r="865">
      <c r="A865" s="5">
        <v>863.0</v>
      </c>
      <c r="B865" s="6">
        <v>45084.0</v>
      </c>
      <c r="C865" s="5">
        <v>243.478513478467</v>
      </c>
      <c r="D865" s="5">
        <v>171.896520150516</v>
      </c>
      <c r="E865" s="5">
        <v>245.270102399163</v>
      </c>
      <c r="F865" s="5">
        <v>243.478513478467</v>
      </c>
      <c r="G865" s="5">
        <v>243.478513478467</v>
      </c>
      <c r="H865" s="5">
        <v>-35.0941650587169</v>
      </c>
      <c r="I865" s="5">
        <v>-35.0941650587169</v>
      </c>
      <c r="J865" s="5">
        <v>-35.0941650587169</v>
      </c>
      <c r="K865" s="5">
        <v>-2.89597583530384</v>
      </c>
      <c r="L865" s="5">
        <v>-2.89597583530384</v>
      </c>
      <c r="M865" s="5">
        <v>-2.89597583530384</v>
      </c>
      <c r="N865" s="5">
        <v>-32.198189223413</v>
      </c>
      <c r="O865" s="5">
        <v>-32.198189223413</v>
      </c>
      <c r="P865" s="5">
        <v>-32.198189223413</v>
      </c>
      <c r="Q865" s="5">
        <v>0.0</v>
      </c>
      <c r="R865" s="5">
        <v>0.0</v>
      </c>
      <c r="S865" s="5">
        <v>0.0</v>
      </c>
      <c r="T865" s="5">
        <v>208.38434841975</v>
      </c>
    </row>
    <row r="866">
      <c r="A866" s="5">
        <v>864.0</v>
      </c>
      <c r="B866" s="6">
        <v>45085.0</v>
      </c>
      <c r="C866" s="5">
        <v>243.324678049707</v>
      </c>
      <c r="D866" s="5">
        <v>171.800630642427</v>
      </c>
      <c r="E866" s="5">
        <v>245.608707263771</v>
      </c>
      <c r="F866" s="5">
        <v>243.324678049707</v>
      </c>
      <c r="G866" s="5">
        <v>243.324678049707</v>
      </c>
      <c r="H866" s="5">
        <v>-35.1745548490234</v>
      </c>
      <c r="I866" s="5">
        <v>-35.1745548490234</v>
      </c>
      <c r="J866" s="5">
        <v>-35.1745548490234</v>
      </c>
      <c r="K866" s="5">
        <v>-3.81984217890461</v>
      </c>
      <c r="L866" s="5">
        <v>-3.81984217890461</v>
      </c>
      <c r="M866" s="5">
        <v>-3.81984217890461</v>
      </c>
      <c r="N866" s="5">
        <v>-31.3547126701188</v>
      </c>
      <c r="O866" s="5">
        <v>-31.3547126701188</v>
      </c>
      <c r="P866" s="5">
        <v>-31.3547126701188</v>
      </c>
      <c r="Q866" s="5">
        <v>0.0</v>
      </c>
      <c r="R866" s="5">
        <v>0.0</v>
      </c>
      <c r="S866" s="5">
        <v>0.0</v>
      </c>
      <c r="T866" s="5">
        <v>208.150123200684</v>
      </c>
    </row>
    <row r="867">
      <c r="A867" s="5">
        <v>865.0</v>
      </c>
      <c r="B867" s="6">
        <v>45086.0</v>
      </c>
      <c r="C867" s="5">
        <v>243.170842620948</v>
      </c>
      <c r="D867" s="5">
        <v>172.2018114556</v>
      </c>
      <c r="E867" s="5">
        <v>244.863143172172</v>
      </c>
      <c r="F867" s="5">
        <v>243.170842620948</v>
      </c>
      <c r="G867" s="5">
        <v>243.170842620948</v>
      </c>
      <c r="H867" s="5">
        <v>-34.8902564652206</v>
      </c>
      <c r="I867" s="5">
        <v>-34.8902564652206</v>
      </c>
      <c r="J867" s="5">
        <v>-34.8902564652206</v>
      </c>
      <c r="K867" s="5">
        <v>-4.30979350808297</v>
      </c>
      <c r="L867" s="5">
        <v>-4.30979350808297</v>
      </c>
      <c r="M867" s="5">
        <v>-4.30979350808297</v>
      </c>
      <c r="N867" s="5">
        <v>-30.5804629571376</v>
      </c>
      <c r="O867" s="5">
        <v>-30.5804629571376</v>
      </c>
      <c r="P867" s="5">
        <v>-30.5804629571376</v>
      </c>
      <c r="Q867" s="5">
        <v>0.0</v>
      </c>
      <c r="R867" s="5">
        <v>0.0</v>
      </c>
      <c r="S867" s="5">
        <v>0.0</v>
      </c>
      <c r="T867" s="5">
        <v>208.280586155727</v>
      </c>
    </row>
    <row r="868">
      <c r="A868" s="5">
        <v>866.0</v>
      </c>
      <c r="B868" s="6">
        <v>45089.0</v>
      </c>
      <c r="C868" s="5">
        <v>242.709336334669</v>
      </c>
      <c r="D868" s="5">
        <v>172.256774982421</v>
      </c>
      <c r="E868" s="5">
        <v>249.821488837622</v>
      </c>
      <c r="F868" s="5">
        <v>242.709336334669</v>
      </c>
      <c r="G868" s="5">
        <v>242.709336334669</v>
      </c>
      <c r="H868" s="5">
        <v>-31.0414331531251</v>
      </c>
      <c r="I868" s="5">
        <v>-31.0414331531251</v>
      </c>
      <c r="J868" s="5">
        <v>-31.0414331531251</v>
      </c>
      <c r="K868" s="5">
        <v>-2.38141692800778</v>
      </c>
      <c r="L868" s="5">
        <v>-2.38141692800778</v>
      </c>
      <c r="M868" s="5">
        <v>-2.38141692800778</v>
      </c>
      <c r="N868" s="5">
        <v>-28.6600162251173</v>
      </c>
      <c r="O868" s="5">
        <v>-28.6600162251173</v>
      </c>
      <c r="P868" s="5">
        <v>-28.6600162251173</v>
      </c>
      <c r="Q868" s="5">
        <v>0.0</v>
      </c>
      <c r="R868" s="5">
        <v>0.0</v>
      </c>
      <c r="S868" s="5">
        <v>0.0</v>
      </c>
      <c r="T868" s="5">
        <v>211.667903181544</v>
      </c>
    </row>
    <row r="869">
      <c r="A869" s="5">
        <v>867.0</v>
      </c>
      <c r="B869" s="6">
        <v>45090.0</v>
      </c>
      <c r="C869" s="5">
        <v>242.55550090591</v>
      </c>
      <c r="D869" s="5">
        <v>172.427796695834</v>
      </c>
      <c r="E869" s="5">
        <v>251.626475260307</v>
      </c>
      <c r="F869" s="5">
        <v>242.55550090591</v>
      </c>
      <c r="G869" s="5">
        <v>242.55550090591</v>
      </c>
      <c r="H869" s="5">
        <v>-31.290435509023</v>
      </c>
      <c r="I869" s="5">
        <v>-31.290435509023</v>
      </c>
      <c r="J869" s="5">
        <v>-31.290435509023</v>
      </c>
      <c r="K869" s="5">
        <v>-3.15186846715766</v>
      </c>
      <c r="L869" s="5">
        <v>-3.15186846715766</v>
      </c>
      <c r="M869" s="5">
        <v>-3.15186846715766</v>
      </c>
      <c r="N869" s="5">
        <v>-28.1385670418653</v>
      </c>
      <c r="O869" s="5">
        <v>-28.1385670418653</v>
      </c>
      <c r="P869" s="5">
        <v>-28.1385670418653</v>
      </c>
      <c r="Q869" s="5">
        <v>0.0</v>
      </c>
      <c r="R869" s="5">
        <v>0.0</v>
      </c>
      <c r="S869" s="5">
        <v>0.0</v>
      </c>
      <c r="T869" s="5">
        <v>211.265065396887</v>
      </c>
    </row>
    <row r="870">
      <c r="A870" s="5">
        <v>868.0</v>
      </c>
      <c r="B870" s="6">
        <v>45091.0</v>
      </c>
      <c r="C870" s="5">
        <v>242.401665477151</v>
      </c>
      <c r="D870" s="5">
        <v>174.689541383254</v>
      </c>
      <c r="E870" s="5">
        <v>249.905978011572</v>
      </c>
      <c r="F870" s="5">
        <v>242.401665477151</v>
      </c>
      <c r="G870" s="5">
        <v>242.401665477151</v>
      </c>
      <c r="H870" s="5">
        <v>-30.5600384873979</v>
      </c>
      <c r="I870" s="5">
        <v>-30.5600384873979</v>
      </c>
      <c r="J870" s="5">
        <v>-30.5600384873979</v>
      </c>
      <c r="K870" s="5">
        <v>-2.8959758353048</v>
      </c>
      <c r="L870" s="5">
        <v>-2.8959758353048</v>
      </c>
      <c r="M870" s="5">
        <v>-2.8959758353048</v>
      </c>
      <c r="N870" s="5">
        <v>-27.6640626520931</v>
      </c>
      <c r="O870" s="5">
        <v>-27.6640626520931</v>
      </c>
      <c r="P870" s="5">
        <v>-27.6640626520931</v>
      </c>
      <c r="Q870" s="5">
        <v>0.0</v>
      </c>
      <c r="R870" s="5">
        <v>0.0</v>
      </c>
      <c r="S870" s="5">
        <v>0.0</v>
      </c>
      <c r="T870" s="5">
        <v>211.841626989753</v>
      </c>
    </row>
    <row r="871">
      <c r="A871" s="5">
        <v>869.0</v>
      </c>
      <c r="B871" s="6">
        <v>45092.0</v>
      </c>
      <c r="C871" s="5">
        <v>242.247830048391</v>
      </c>
      <c r="D871" s="5">
        <v>172.670013630316</v>
      </c>
      <c r="E871" s="5">
        <v>246.602701615523</v>
      </c>
      <c r="F871" s="5">
        <v>242.247830048391</v>
      </c>
      <c r="G871" s="5">
        <v>242.247830048391</v>
      </c>
      <c r="H871" s="5">
        <v>-31.0467029888091</v>
      </c>
      <c r="I871" s="5">
        <v>-31.0467029888091</v>
      </c>
      <c r="J871" s="5">
        <v>-31.0467029888091</v>
      </c>
      <c r="K871" s="5">
        <v>-3.81984217890603</v>
      </c>
      <c r="L871" s="5">
        <v>-3.81984217890603</v>
      </c>
      <c r="M871" s="5">
        <v>-3.81984217890603</v>
      </c>
      <c r="N871" s="5">
        <v>-27.226860809903</v>
      </c>
      <c r="O871" s="5">
        <v>-27.226860809903</v>
      </c>
      <c r="P871" s="5">
        <v>-27.226860809903</v>
      </c>
      <c r="Q871" s="5">
        <v>0.0</v>
      </c>
      <c r="R871" s="5">
        <v>0.0</v>
      </c>
      <c r="S871" s="5">
        <v>0.0</v>
      </c>
      <c r="T871" s="5">
        <v>211.201127059582</v>
      </c>
    </row>
    <row r="872">
      <c r="A872" s="5">
        <v>870.0</v>
      </c>
      <c r="B872" s="6">
        <v>45093.0</v>
      </c>
      <c r="C872" s="5">
        <v>242.093994619632</v>
      </c>
      <c r="D872" s="5">
        <v>170.64280016253</v>
      </c>
      <c r="E872" s="5">
        <v>247.52695034219</v>
      </c>
      <c r="F872" s="5">
        <v>242.093994619632</v>
      </c>
      <c r="G872" s="5">
        <v>242.093994619632</v>
      </c>
      <c r="H872" s="5">
        <v>-31.1261277790946</v>
      </c>
      <c r="I872" s="5">
        <v>-31.1261277790946</v>
      </c>
      <c r="J872" s="5">
        <v>-31.1261277790946</v>
      </c>
      <c r="K872" s="5">
        <v>-4.30979350811007</v>
      </c>
      <c r="L872" s="5">
        <v>-4.30979350811007</v>
      </c>
      <c r="M872" s="5">
        <v>-4.30979350811007</v>
      </c>
      <c r="N872" s="5">
        <v>-26.8163342709845</v>
      </c>
      <c r="O872" s="5">
        <v>-26.8163342709845</v>
      </c>
      <c r="P872" s="5">
        <v>-26.8163342709845</v>
      </c>
      <c r="Q872" s="5">
        <v>0.0</v>
      </c>
      <c r="R872" s="5">
        <v>0.0</v>
      </c>
      <c r="S872" s="5">
        <v>0.0</v>
      </c>
      <c r="T872" s="5">
        <v>210.967866840537</v>
      </c>
    </row>
    <row r="873">
      <c r="A873" s="5">
        <v>871.0</v>
      </c>
      <c r="B873" s="6">
        <v>45097.0</v>
      </c>
      <c r="C873" s="5">
        <v>241.478652904594</v>
      </c>
      <c r="D873" s="5">
        <v>177.076316527976</v>
      </c>
      <c r="E873" s="5">
        <v>254.251068924622</v>
      </c>
      <c r="F873" s="5">
        <v>241.478652904594</v>
      </c>
      <c r="G873" s="5">
        <v>241.478652904594</v>
      </c>
      <c r="H873" s="5">
        <v>-28.3668072271879</v>
      </c>
      <c r="I873" s="5">
        <v>-28.3668072271879</v>
      </c>
      <c r="J873" s="5">
        <v>-28.3668072271879</v>
      </c>
      <c r="K873" s="5">
        <v>-3.15186846715404</v>
      </c>
      <c r="L873" s="5">
        <v>-3.15186846715404</v>
      </c>
      <c r="M873" s="5">
        <v>-3.15186846715404</v>
      </c>
      <c r="N873" s="5">
        <v>-25.2149387600339</v>
      </c>
      <c r="O873" s="5">
        <v>-25.2149387600339</v>
      </c>
      <c r="P873" s="5">
        <v>-25.2149387600339</v>
      </c>
      <c r="Q873" s="5">
        <v>0.0</v>
      </c>
      <c r="R873" s="5">
        <v>0.0</v>
      </c>
      <c r="S873" s="5">
        <v>0.0</v>
      </c>
      <c r="T873" s="5">
        <v>213.111845677406</v>
      </c>
    </row>
    <row r="874">
      <c r="A874" s="5">
        <v>872.0</v>
      </c>
      <c r="B874" s="6">
        <v>45098.0</v>
      </c>
      <c r="C874" s="5">
        <v>241.324817475834</v>
      </c>
      <c r="D874" s="5">
        <v>176.305997294681</v>
      </c>
      <c r="E874" s="5">
        <v>252.735853672023</v>
      </c>
      <c r="F874" s="5">
        <v>241.324817475834</v>
      </c>
      <c r="G874" s="5">
        <v>241.324817475834</v>
      </c>
      <c r="H874" s="5">
        <v>-27.6660579033327</v>
      </c>
      <c r="I874" s="5">
        <v>-27.6660579033327</v>
      </c>
      <c r="J874" s="5">
        <v>-27.6660579033327</v>
      </c>
      <c r="K874" s="5">
        <v>-2.89597583530323</v>
      </c>
      <c r="L874" s="5">
        <v>-2.89597583530323</v>
      </c>
      <c r="M874" s="5">
        <v>-2.89597583530323</v>
      </c>
      <c r="N874" s="5">
        <v>-24.7700820680294</v>
      </c>
      <c r="O874" s="5">
        <v>-24.7700820680294</v>
      </c>
      <c r="P874" s="5">
        <v>-24.7700820680294</v>
      </c>
      <c r="Q874" s="5">
        <v>0.0</v>
      </c>
      <c r="R874" s="5">
        <v>0.0</v>
      </c>
      <c r="S874" s="5">
        <v>0.0</v>
      </c>
      <c r="T874" s="5">
        <v>213.658759572502</v>
      </c>
    </row>
    <row r="875">
      <c r="A875" s="5">
        <v>873.0</v>
      </c>
      <c r="B875" s="6">
        <v>45099.0</v>
      </c>
      <c r="C875" s="5">
        <v>241.170982047075</v>
      </c>
      <c r="D875" s="5">
        <v>176.118253873495</v>
      </c>
      <c r="E875" s="5">
        <v>250.503146052182</v>
      </c>
      <c r="F875" s="5">
        <v>241.170982047075</v>
      </c>
      <c r="G875" s="5">
        <v>241.170982047075</v>
      </c>
      <c r="H875" s="5">
        <v>-28.1080534427967</v>
      </c>
      <c r="I875" s="5">
        <v>-28.1080534427967</v>
      </c>
      <c r="J875" s="5">
        <v>-28.1080534427967</v>
      </c>
      <c r="K875" s="5">
        <v>-3.81984217889393</v>
      </c>
      <c r="L875" s="5">
        <v>-3.81984217889393</v>
      </c>
      <c r="M875" s="5">
        <v>-3.81984217889393</v>
      </c>
      <c r="N875" s="5">
        <v>-24.2882112639028</v>
      </c>
      <c r="O875" s="5">
        <v>-24.2882112639028</v>
      </c>
      <c r="P875" s="5">
        <v>-24.2882112639028</v>
      </c>
      <c r="Q875" s="5">
        <v>0.0</v>
      </c>
      <c r="R875" s="5">
        <v>0.0</v>
      </c>
      <c r="S875" s="5">
        <v>0.0</v>
      </c>
      <c r="T875" s="5">
        <v>213.062928604278</v>
      </c>
    </row>
    <row r="876">
      <c r="A876" s="5">
        <v>874.0</v>
      </c>
      <c r="B876" s="6">
        <v>45100.0</v>
      </c>
      <c r="C876" s="5">
        <v>241.017146618315</v>
      </c>
      <c r="D876" s="5">
        <v>174.858859593573</v>
      </c>
      <c r="E876" s="5">
        <v>248.122311217581</v>
      </c>
      <c r="F876" s="5">
        <v>241.017146618315</v>
      </c>
      <c r="G876" s="5">
        <v>241.017146618315</v>
      </c>
      <c r="H876" s="5">
        <v>-28.0716807524759</v>
      </c>
      <c r="I876" s="5">
        <v>-28.0716807524759</v>
      </c>
      <c r="J876" s="5">
        <v>-28.0716807524759</v>
      </c>
      <c r="K876" s="5">
        <v>-4.30979350810816</v>
      </c>
      <c r="L876" s="5">
        <v>-4.30979350810816</v>
      </c>
      <c r="M876" s="5">
        <v>-4.30979350810816</v>
      </c>
      <c r="N876" s="5">
        <v>-23.7618872443678</v>
      </c>
      <c r="O876" s="5">
        <v>-23.7618872443678</v>
      </c>
      <c r="P876" s="5">
        <v>-23.7618872443678</v>
      </c>
      <c r="Q876" s="5">
        <v>0.0</v>
      </c>
      <c r="R876" s="5">
        <v>0.0</v>
      </c>
      <c r="S876" s="5">
        <v>0.0</v>
      </c>
      <c r="T876" s="5">
        <v>212.94546586584</v>
      </c>
    </row>
    <row r="877">
      <c r="A877" s="5">
        <v>875.0</v>
      </c>
      <c r="B877" s="6">
        <v>45103.0</v>
      </c>
      <c r="C877" s="5">
        <v>240.555640332037</v>
      </c>
      <c r="D877" s="5">
        <v>174.735205847623</v>
      </c>
      <c r="E877" s="5">
        <v>253.707146605146</v>
      </c>
      <c r="F877" s="5">
        <v>240.555640332037</v>
      </c>
      <c r="G877" s="5">
        <v>240.555640332037</v>
      </c>
      <c r="H877" s="5">
        <v>-24.2482646689458</v>
      </c>
      <c r="I877" s="5">
        <v>-24.2482646689458</v>
      </c>
      <c r="J877" s="5">
        <v>-24.2482646689458</v>
      </c>
      <c r="K877" s="5">
        <v>-2.38141692799882</v>
      </c>
      <c r="L877" s="5">
        <v>-2.38141692799882</v>
      </c>
      <c r="M877" s="5">
        <v>-2.38141692799882</v>
      </c>
      <c r="N877" s="5">
        <v>-21.866847740947</v>
      </c>
      <c r="O877" s="5">
        <v>-21.866847740947</v>
      </c>
      <c r="P877" s="5">
        <v>-21.866847740947</v>
      </c>
      <c r="Q877" s="5">
        <v>0.0</v>
      </c>
      <c r="R877" s="5">
        <v>0.0</v>
      </c>
      <c r="S877" s="5">
        <v>0.0</v>
      </c>
      <c r="T877" s="5">
        <v>216.307375663091</v>
      </c>
    </row>
    <row r="878">
      <c r="A878" s="5">
        <v>876.0</v>
      </c>
      <c r="B878" s="6">
        <v>45104.0</v>
      </c>
      <c r="C878" s="5">
        <v>240.401804903278</v>
      </c>
      <c r="D878" s="5">
        <v>177.636041795922</v>
      </c>
      <c r="E878" s="5">
        <v>253.331235703874</v>
      </c>
      <c r="F878" s="5">
        <v>240.401804903278</v>
      </c>
      <c r="G878" s="5">
        <v>240.401804903278</v>
      </c>
      <c r="H878" s="5">
        <v>-24.2743919030686</v>
      </c>
      <c r="I878" s="5">
        <v>-24.2743919030686</v>
      </c>
      <c r="J878" s="5">
        <v>-24.2743919030686</v>
      </c>
      <c r="K878" s="5">
        <v>-3.15186846716241</v>
      </c>
      <c r="L878" s="5">
        <v>-3.15186846716241</v>
      </c>
      <c r="M878" s="5">
        <v>-3.15186846716241</v>
      </c>
      <c r="N878" s="5">
        <v>-21.1225234359062</v>
      </c>
      <c r="O878" s="5">
        <v>-21.1225234359062</v>
      </c>
      <c r="P878" s="5">
        <v>-21.1225234359062</v>
      </c>
      <c r="Q878" s="5">
        <v>0.0</v>
      </c>
      <c r="R878" s="5">
        <v>0.0</v>
      </c>
      <c r="S878" s="5">
        <v>0.0</v>
      </c>
      <c r="T878" s="5">
        <v>216.127413000209</v>
      </c>
    </row>
    <row r="879">
      <c r="A879" s="5">
        <v>877.0</v>
      </c>
      <c r="B879" s="6">
        <v>45105.0</v>
      </c>
      <c r="C879" s="5">
        <v>240.247969474518</v>
      </c>
      <c r="D879" s="5">
        <v>179.570422139806</v>
      </c>
      <c r="E879" s="5">
        <v>255.064779148724</v>
      </c>
      <c r="F879" s="5">
        <v>240.247969474518</v>
      </c>
      <c r="G879" s="5">
        <v>240.247969474518</v>
      </c>
      <c r="H879" s="5">
        <v>-23.218919784495</v>
      </c>
      <c r="I879" s="5">
        <v>-23.218919784495</v>
      </c>
      <c r="J879" s="5">
        <v>-23.218919784495</v>
      </c>
      <c r="K879" s="5">
        <v>-2.89597583530166</v>
      </c>
      <c r="L879" s="5">
        <v>-2.89597583530166</v>
      </c>
      <c r="M879" s="5">
        <v>-2.89597583530166</v>
      </c>
      <c r="N879" s="5">
        <v>-20.3229439491933</v>
      </c>
      <c r="O879" s="5">
        <v>-20.3229439491933</v>
      </c>
      <c r="P879" s="5">
        <v>-20.3229439491933</v>
      </c>
      <c r="Q879" s="5">
        <v>0.0</v>
      </c>
      <c r="R879" s="5">
        <v>0.0</v>
      </c>
      <c r="S879" s="5">
        <v>0.0</v>
      </c>
      <c r="T879" s="5">
        <v>217.029049690023</v>
      </c>
    </row>
    <row r="880">
      <c r="A880" s="5">
        <v>878.0</v>
      </c>
      <c r="B880" s="6">
        <v>45106.0</v>
      </c>
      <c r="C880" s="5">
        <v>240.094134045759</v>
      </c>
      <c r="D880" s="5">
        <v>180.915180210763</v>
      </c>
      <c r="E880" s="5">
        <v>255.433784186953</v>
      </c>
      <c r="F880" s="5">
        <v>240.094134045759</v>
      </c>
      <c r="G880" s="5">
        <v>240.094134045759</v>
      </c>
      <c r="H880" s="5">
        <v>-23.2913325054243</v>
      </c>
      <c r="I880" s="5">
        <v>-23.2913325054243</v>
      </c>
      <c r="J880" s="5">
        <v>-23.2913325054243</v>
      </c>
      <c r="K880" s="5">
        <v>-3.8198421788971</v>
      </c>
      <c r="L880" s="5">
        <v>-3.8198421788971</v>
      </c>
      <c r="M880" s="5">
        <v>-3.8198421788971</v>
      </c>
      <c r="N880" s="5">
        <v>-19.4714903265272</v>
      </c>
      <c r="O880" s="5">
        <v>-19.4714903265272</v>
      </c>
      <c r="P880" s="5">
        <v>-19.4714903265272</v>
      </c>
      <c r="Q880" s="5">
        <v>0.0</v>
      </c>
      <c r="R880" s="5">
        <v>0.0</v>
      </c>
      <c r="S880" s="5">
        <v>0.0</v>
      </c>
      <c r="T880" s="5">
        <v>216.802801540335</v>
      </c>
    </row>
    <row r="881">
      <c r="A881" s="5">
        <v>879.0</v>
      </c>
      <c r="B881" s="6">
        <v>45107.0</v>
      </c>
      <c r="C881" s="5">
        <v>239.940298616999</v>
      </c>
      <c r="D881" s="5">
        <v>181.181223998859</v>
      </c>
      <c r="E881" s="5">
        <v>255.93670678646</v>
      </c>
      <c r="F881" s="5">
        <v>239.940298616999</v>
      </c>
      <c r="G881" s="5">
        <v>239.940298616999</v>
      </c>
      <c r="H881" s="5">
        <v>-22.8830030386263</v>
      </c>
      <c r="I881" s="5">
        <v>-22.8830030386263</v>
      </c>
      <c r="J881" s="5">
        <v>-22.8830030386263</v>
      </c>
      <c r="K881" s="5">
        <v>-4.30979350809488</v>
      </c>
      <c r="L881" s="5">
        <v>-4.30979350809488</v>
      </c>
      <c r="M881" s="5">
        <v>-4.30979350809488</v>
      </c>
      <c r="N881" s="5">
        <v>-18.5732095305315</v>
      </c>
      <c r="O881" s="5">
        <v>-18.5732095305315</v>
      </c>
      <c r="P881" s="5">
        <v>-18.5732095305315</v>
      </c>
      <c r="Q881" s="5">
        <v>0.0</v>
      </c>
      <c r="R881" s="5">
        <v>0.0</v>
      </c>
      <c r="S881" s="5">
        <v>0.0</v>
      </c>
      <c r="T881" s="5">
        <v>217.057295578373</v>
      </c>
    </row>
    <row r="882">
      <c r="A882" s="5">
        <v>880.0</v>
      </c>
      <c r="B882" s="6">
        <v>45110.0</v>
      </c>
      <c r="C882" s="5">
        <v>239.478792330721</v>
      </c>
      <c r="D882" s="5">
        <v>186.710643339141</v>
      </c>
      <c r="E882" s="5">
        <v>258.707583189274</v>
      </c>
      <c r="F882" s="5">
        <v>239.478792330721</v>
      </c>
      <c r="G882" s="5">
        <v>239.478792330721</v>
      </c>
      <c r="H882" s="5">
        <v>-18.0501779934152</v>
      </c>
      <c r="I882" s="5">
        <v>-18.0501779934152</v>
      </c>
      <c r="J882" s="5">
        <v>-18.0501779934152</v>
      </c>
      <c r="K882" s="5">
        <v>-2.38141692800706</v>
      </c>
      <c r="L882" s="5">
        <v>-2.38141692800706</v>
      </c>
      <c r="M882" s="5">
        <v>-2.38141692800706</v>
      </c>
      <c r="N882" s="5">
        <v>-15.6687610654082</v>
      </c>
      <c r="O882" s="5">
        <v>-15.6687610654082</v>
      </c>
      <c r="P882" s="5">
        <v>-15.6687610654082</v>
      </c>
      <c r="Q882" s="5">
        <v>0.0</v>
      </c>
      <c r="R882" s="5">
        <v>0.0</v>
      </c>
      <c r="S882" s="5">
        <v>0.0</v>
      </c>
      <c r="T882" s="5">
        <v>221.428614337306</v>
      </c>
    </row>
    <row r="883">
      <c r="A883" s="5">
        <v>881.0</v>
      </c>
      <c r="B883" s="6">
        <v>45112.0</v>
      </c>
      <c r="C883" s="5">
        <v>239.171121473202</v>
      </c>
      <c r="D883" s="5">
        <v>185.11988070331</v>
      </c>
      <c r="E883" s="5">
        <v>261.656055107891</v>
      </c>
      <c r="F883" s="5">
        <v>239.171121473202</v>
      </c>
      <c r="G883" s="5">
        <v>239.171121473202</v>
      </c>
      <c r="H883" s="5">
        <v>-16.5425118967627</v>
      </c>
      <c r="I883" s="5">
        <v>-16.5425118967627</v>
      </c>
      <c r="J883" s="5">
        <v>-16.5425118967627</v>
      </c>
      <c r="K883" s="5">
        <v>-2.89597583530262</v>
      </c>
      <c r="L883" s="5">
        <v>-2.89597583530262</v>
      </c>
      <c r="M883" s="5">
        <v>-2.89597583530262</v>
      </c>
      <c r="N883" s="5">
        <v>-13.6465360614601</v>
      </c>
      <c r="O883" s="5">
        <v>-13.6465360614601</v>
      </c>
      <c r="P883" s="5">
        <v>-13.6465360614601</v>
      </c>
      <c r="Q883" s="5">
        <v>0.0</v>
      </c>
      <c r="R883" s="5">
        <v>0.0</v>
      </c>
      <c r="S883" s="5">
        <v>0.0</v>
      </c>
      <c r="T883" s="5">
        <v>222.62860957644</v>
      </c>
    </row>
    <row r="884">
      <c r="A884" s="5">
        <v>882.0</v>
      </c>
      <c r="B884" s="6">
        <v>45113.0</v>
      </c>
      <c r="C884" s="5">
        <v>239.017286044443</v>
      </c>
      <c r="D884" s="5">
        <v>186.17211868268</v>
      </c>
      <c r="E884" s="5">
        <v>262.078863981434</v>
      </c>
      <c r="F884" s="5">
        <v>239.017286044443</v>
      </c>
      <c r="G884" s="5">
        <v>239.017286044443</v>
      </c>
      <c r="H884" s="5">
        <v>-16.4589363931438</v>
      </c>
      <c r="I884" s="5">
        <v>-16.4589363931438</v>
      </c>
      <c r="J884" s="5">
        <v>-16.4589363931438</v>
      </c>
      <c r="K884" s="5">
        <v>-3.81984217890027</v>
      </c>
      <c r="L884" s="5">
        <v>-3.81984217890027</v>
      </c>
      <c r="M884" s="5">
        <v>-3.81984217890027</v>
      </c>
      <c r="N884" s="5">
        <v>-12.6390942142436</v>
      </c>
      <c r="O884" s="5">
        <v>-12.6390942142436</v>
      </c>
      <c r="P884" s="5">
        <v>-12.6390942142436</v>
      </c>
      <c r="Q884" s="5">
        <v>0.0</v>
      </c>
      <c r="R884" s="5">
        <v>0.0</v>
      </c>
      <c r="S884" s="5">
        <v>0.0</v>
      </c>
      <c r="T884" s="5">
        <v>222.558349651299</v>
      </c>
    </row>
    <row r="885">
      <c r="A885" s="5">
        <v>883.0</v>
      </c>
      <c r="B885" s="6">
        <v>45114.0</v>
      </c>
      <c r="C885" s="5">
        <v>238.863450615683</v>
      </c>
      <c r="D885" s="5">
        <v>186.263081548842</v>
      </c>
      <c r="E885" s="5">
        <v>261.602915856142</v>
      </c>
      <c r="F885" s="5">
        <v>238.863450615683</v>
      </c>
      <c r="G885" s="5">
        <v>238.863450615683</v>
      </c>
      <c r="H885" s="5">
        <v>-15.9571162806115</v>
      </c>
      <c r="I885" s="5">
        <v>-15.9571162806115</v>
      </c>
      <c r="J885" s="5">
        <v>-15.9571162806115</v>
      </c>
      <c r="K885" s="5">
        <v>-4.30979350809297</v>
      </c>
      <c r="L885" s="5">
        <v>-4.30979350809297</v>
      </c>
      <c r="M885" s="5">
        <v>-4.30979350809297</v>
      </c>
      <c r="N885" s="5">
        <v>-11.6473227725185</v>
      </c>
      <c r="O885" s="5">
        <v>-11.6473227725185</v>
      </c>
      <c r="P885" s="5">
        <v>-11.6473227725185</v>
      </c>
      <c r="Q885" s="5">
        <v>0.0</v>
      </c>
      <c r="R885" s="5">
        <v>0.0</v>
      </c>
      <c r="S885" s="5">
        <v>0.0</v>
      </c>
      <c r="T885" s="5">
        <v>222.906334335072</v>
      </c>
    </row>
    <row r="886">
      <c r="A886" s="5">
        <v>884.0</v>
      </c>
      <c r="B886" s="6">
        <v>45117.0</v>
      </c>
      <c r="C886" s="5">
        <v>238.401944329405</v>
      </c>
      <c r="D886" s="5">
        <v>190.607645515761</v>
      </c>
      <c r="E886" s="5">
        <v>263.889376849214</v>
      </c>
      <c r="F886" s="5">
        <v>238.401944329405</v>
      </c>
      <c r="G886" s="5">
        <v>238.401944329405</v>
      </c>
      <c r="H886" s="5">
        <v>-11.2375233113773</v>
      </c>
      <c r="I886" s="5">
        <v>-11.2375233113773</v>
      </c>
      <c r="J886" s="5">
        <v>-11.2375233113773</v>
      </c>
      <c r="K886" s="5">
        <v>-2.38141692800645</v>
      </c>
      <c r="L886" s="5">
        <v>-2.38141692800645</v>
      </c>
      <c r="M886" s="5">
        <v>-2.38141692800645</v>
      </c>
      <c r="N886" s="5">
        <v>-8.85610638337087</v>
      </c>
      <c r="O886" s="5">
        <v>-8.85610638337087</v>
      </c>
      <c r="P886" s="5">
        <v>-8.85610638337087</v>
      </c>
      <c r="Q886" s="5">
        <v>0.0</v>
      </c>
      <c r="R886" s="5">
        <v>0.0</v>
      </c>
      <c r="S886" s="5">
        <v>0.0</v>
      </c>
      <c r="T886" s="5">
        <v>227.164421018028</v>
      </c>
    </row>
    <row r="887">
      <c r="A887" s="5">
        <v>885.0</v>
      </c>
      <c r="B887" s="6">
        <v>45118.0</v>
      </c>
      <c r="C887" s="5">
        <v>238.248108900646</v>
      </c>
      <c r="D887" s="5">
        <v>190.145813405335</v>
      </c>
      <c r="E887" s="5">
        <v>262.394995971596</v>
      </c>
      <c r="F887" s="5">
        <v>238.248108900646</v>
      </c>
      <c r="G887" s="5">
        <v>238.248108900646</v>
      </c>
      <c r="H887" s="5">
        <v>-11.1643624411534</v>
      </c>
      <c r="I887" s="5">
        <v>-11.1643624411534</v>
      </c>
      <c r="J887" s="5">
        <v>-11.1643624411534</v>
      </c>
      <c r="K887" s="5">
        <v>-3.15186846715519</v>
      </c>
      <c r="L887" s="5">
        <v>-3.15186846715519</v>
      </c>
      <c r="M887" s="5">
        <v>-3.15186846715519</v>
      </c>
      <c r="N887" s="5">
        <v>-8.01249397399822</v>
      </c>
      <c r="O887" s="5">
        <v>-8.01249397399822</v>
      </c>
      <c r="P887" s="5">
        <v>-8.01249397399822</v>
      </c>
      <c r="Q887" s="5">
        <v>0.0</v>
      </c>
      <c r="R887" s="5">
        <v>0.0</v>
      </c>
      <c r="S887" s="5">
        <v>0.0</v>
      </c>
      <c r="T887" s="5">
        <v>227.083746459492</v>
      </c>
    </row>
    <row r="888">
      <c r="A888" s="5">
        <v>886.0</v>
      </c>
      <c r="B888" s="6">
        <v>45119.0</v>
      </c>
      <c r="C888" s="5">
        <v>238.094273471886</v>
      </c>
      <c r="D888" s="5">
        <v>193.014113012668</v>
      </c>
      <c r="E888" s="5">
        <v>264.3335386881</v>
      </c>
      <c r="F888" s="5">
        <v>238.094273471886</v>
      </c>
      <c r="G888" s="5">
        <v>238.094273471886</v>
      </c>
      <c r="H888" s="5">
        <v>-10.1179745477734</v>
      </c>
      <c r="I888" s="5">
        <v>-10.1179745477734</v>
      </c>
      <c r="J888" s="5">
        <v>-10.1179745477734</v>
      </c>
      <c r="K888" s="5">
        <v>-2.89597583530358</v>
      </c>
      <c r="L888" s="5">
        <v>-2.89597583530358</v>
      </c>
      <c r="M888" s="5">
        <v>-2.89597583530358</v>
      </c>
      <c r="N888" s="5">
        <v>-7.22199871246988</v>
      </c>
      <c r="O888" s="5">
        <v>-7.22199871246988</v>
      </c>
      <c r="P888" s="5">
        <v>-7.22199871246988</v>
      </c>
      <c r="Q888" s="5">
        <v>0.0</v>
      </c>
      <c r="R888" s="5">
        <v>0.0</v>
      </c>
      <c r="S888" s="5">
        <v>0.0</v>
      </c>
      <c r="T888" s="5">
        <v>227.976298924113</v>
      </c>
    </row>
    <row r="889">
      <c r="A889" s="5">
        <v>887.0</v>
      </c>
      <c r="B889" s="6">
        <v>45120.0</v>
      </c>
      <c r="C889" s="5">
        <v>237.940438043127</v>
      </c>
      <c r="D889" s="5">
        <v>192.791990405346</v>
      </c>
      <c r="E889" s="5">
        <v>265.912239062875</v>
      </c>
      <c r="F889" s="5">
        <v>237.940438043127</v>
      </c>
      <c r="G889" s="5">
        <v>237.940438043127</v>
      </c>
      <c r="H889" s="5">
        <v>-10.3082020445536</v>
      </c>
      <c r="I889" s="5">
        <v>-10.3082020445536</v>
      </c>
      <c r="J889" s="5">
        <v>-10.3082020445536</v>
      </c>
      <c r="K889" s="5">
        <v>-3.81984217888818</v>
      </c>
      <c r="L889" s="5">
        <v>-3.81984217888818</v>
      </c>
      <c r="M889" s="5">
        <v>-3.81984217888818</v>
      </c>
      <c r="N889" s="5">
        <v>-6.48835986566548</v>
      </c>
      <c r="O889" s="5">
        <v>-6.48835986566548</v>
      </c>
      <c r="P889" s="5">
        <v>-6.48835986566548</v>
      </c>
      <c r="Q889" s="5">
        <v>0.0</v>
      </c>
      <c r="R889" s="5">
        <v>0.0</v>
      </c>
      <c r="S889" s="5">
        <v>0.0</v>
      </c>
      <c r="T889" s="5">
        <v>227.632235998573</v>
      </c>
    </row>
    <row r="890">
      <c r="A890" s="5">
        <v>888.0</v>
      </c>
      <c r="B890" s="6">
        <v>45121.0</v>
      </c>
      <c r="C890" s="5">
        <v>237.786602614367</v>
      </c>
      <c r="D890" s="5">
        <v>189.739497737949</v>
      </c>
      <c r="E890" s="5">
        <v>265.208113952564</v>
      </c>
      <c r="F890" s="5">
        <v>237.786602614367</v>
      </c>
      <c r="G890" s="5">
        <v>237.786602614367</v>
      </c>
      <c r="H890" s="5">
        <v>-10.1236047768388</v>
      </c>
      <c r="I890" s="5">
        <v>-10.1236047768388</v>
      </c>
      <c r="J890" s="5">
        <v>-10.1236047768388</v>
      </c>
      <c r="K890" s="5">
        <v>-4.30979350808538</v>
      </c>
      <c r="L890" s="5">
        <v>-4.30979350808538</v>
      </c>
      <c r="M890" s="5">
        <v>-4.30979350808538</v>
      </c>
      <c r="N890" s="5">
        <v>-5.81381126875341</v>
      </c>
      <c r="O890" s="5">
        <v>-5.81381126875341</v>
      </c>
      <c r="P890" s="5">
        <v>-5.81381126875341</v>
      </c>
      <c r="Q890" s="5">
        <v>0.0</v>
      </c>
      <c r="R890" s="5">
        <v>0.0</v>
      </c>
      <c r="S890" s="5">
        <v>0.0</v>
      </c>
      <c r="T890" s="5">
        <v>227.662997837528</v>
      </c>
    </row>
    <row r="891">
      <c r="A891" s="5">
        <v>889.0</v>
      </c>
      <c r="B891" s="6">
        <v>45124.0</v>
      </c>
      <c r="C891" s="5">
        <v>237.325096328089</v>
      </c>
      <c r="D891" s="5">
        <v>192.72179769955</v>
      </c>
      <c r="E891" s="5">
        <v>268.679886021337</v>
      </c>
      <c r="F891" s="5">
        <v>237.325096328089</v>
      </c>
      <c r="G891" s="5">
        <v>237.325096328089</v>
      </c>
      <c r="H891" s="5">
        <v>-6.52595693950879</v>
      </c>
      <c r="I891" s="5">
        <v>-6.52595693950879</v>
      </c>
      <c r="J891" s="5">
        <v>-6.52595693950879</v>
      </c>
      <c r="K891" s="5">
        <v>-2.38141692801469</v>
      </c>
      <c r="L891" s="5">
        <v>-2.38141692801469</v>
      </c>
      <c r="M891" s="5">
        <v>-2.38141692801469</v>
      </c>
      <c r="N891" s="5">
        <v>-4.1445400114941</v>
      </c>
      <c r="O891" s="5">
        <v>-4.1445400114941</v>
      </c>
      <c r="P891" s="5">
        <v>-4.1445400114941</v>
      </c>
      <c r="Q891" s="5">
        <v>0.0</v>
      </c>
      <c r="R891" s="5">
        <v>0.0</v>
      </c>
      <c r="S891" s="5">
        <v>0.0</v>
      </c>
      <c r="T891" s="5">
        <v>230.79913938858</v>
      </c>
    </row>
    <row r="892">
      <c r="A892" s="5">
        <v>890.0</v>
      </c>
      <c r="B892" s="6">
        <v>45125.0</v>
      </c>
      <c r="C892" s="5">
        <v>237.17126089933</v>
      </c>
      <c r="D892" s="5">
        <v>191.930301374364</v>
      </c>
      <c r="E892" s="5">
        <v>267.285518408481</v>
      </c>
      <c r="F892" s="5">
        <v>237.17126089933</v>
      </c>
      <c r="G892" s="5">
        <v>237.17126089933</v>
      </c>
      <c r="H892" s="5">
        <v>-6.85102170202609</v>
      </c>
      <c r="I892" s="5">
        <v>-6.85102170202609</v>
      </c>
      <c r="J892" s="5">
        <v>-6.85102170202609</v>
      </c>
      <c r="K892" s="5">
        <v>-3.15186846715789</v>
      </c>
      <c r="L892" s="5">
        <v>-3.15186846715789</v>
      </c>
      <c r="M892" s="5">
        <v>-3.15186846715789</v>
      </c>
      <c r="N892" s="5">
        <v>-3.69915323486819</v>
      </c>
      <c r="O892" s="5">
        <v>-3.69915323486819</v>
      </c>
      <c r="P892" s="5">
        <v>-3.69915323486819</v>
      </c>
      <c r="Q892" s="5">
        <v>0.0</v>
      </c>
      <c r="R892" s="5">
        <v>0.0</v>
      </c>
      <c r="S892" s="5">
        <v>0.0</v>
      </c>
      <c r="T892" s="5">
        <v>230.320239197303</v>
      </c>
    </row>
    <row r="893">
      <c r="A893" s="5">
        <v>891.0</v>
      </c>
      <c r="B893" s="6">
        <v>45126.0</v>
      </c>
      <c r="C893" s="5">
        <v>237.01742547057</v>
      </c>
      <c r="D893" s="5">
        <v>190.888218863003</v>
      </c>
      <c r="E893" s="5">
        <v>266.766136436706</v>
      </c>
      <c r="F893" s="5">
        <v>237.01742547057</v>
      </c>
      <c r="G893" s="5">
        <v>237.01742547057</v>
      </c>
      <c r="H893" s="5">
        <v>-6.19863707948829</v>
      </c>
      <c r="I893" s="5">
        <v>-6.19863707948829</v>
      </c>
      <c r="J893" s="5">
        <v>-6.19863707948829</v>
      </c>
      <c r="K893" s="5">
        <v>-2.89597583530243</v>
      </c>
      <c r="L893" s="5">
        <v>-2.89597583530243</v>
      </c>
      <c r="M893" s="5">
        <v>-2.89597583530243</v>
      </c>
      <c r="N893" s="5">
        <v>-3.30266124418586</v>
      </c>
      <c r="O893" s="5">
        <v>-3.30266124418586</v>
      </c>
      <c r="P893" s="5">
        <v>-3.30266124418586</v>
      </c>
      <c r="Q893" s="5">
        <v>0.0</v>
      </c>
      <c r="R893" s="5">
        <v>0.0</v>
      </c>
      <c r="S893" s="5">
        <v>0.0</v>
      </c>
      <c r="T893" s="5">
        <v>230.818788391082</v>
      </c>
    </row>
    <row r="894">
      <c r="A894" s="5">
        <v>892.0</v>
      </c>
      <c r="B894" s="6">
        <v>45127.0</v>
      </c>
      <c r="C894" s="5">
        <v>236.863590041811</v>
      </c>
      <c r="D894" s="5">
        <v>191.181617535819</v>
      </c>
      <c r="E894" s="5">
        <v>269.017209812843</v>
      </c>
      <c r="F894" s="5">
        <v>236.863590041811</v>
      </c>
      <c r="G894" s="5">
        <v>236.863590041811</v>
      </c>
      <c r="H894" s="5">
        <v>-6.76944841152748</v>
      </c>
      <c r="I894" s="5">
        <v>-6.76944841152748</v>
      </c>
      <c r="J894" s="5">
        <v>-6.76944841152748</v>
      </c>
      <c r="K894" s="5">
        <v>-3.81984217889135</v>
      </c>
      <c r="L894" s="5">
        <v>-3.81984217889135</v>
      </c>
      <c r="M894" s="5">
        <v>-3.81984217889135</v>
      </c>
      <c r="N894" s="5">
        <v>-2.94960623263612</v>
      </c>
      <c r="O894" s="5">
        <v>-2.94960623263612</v>
      </c>
      <c r="P894" s="5">
        <v>-2.94960623263612</v>
      </c>
      <c r="Q894" s="5">
        <v>0.0</v>
      </c>
      <c r="R894" s="5">
        <v>0.0</v>
      </c>
      <c r="S894" s="5">
        <v>0.0</v>
      </c>
      <c r="T894" s="5">
        <v>230.094141630283</v>
      </c>
    </row>
    <row r="895">
      <c r="A895" s="5">
        <v>893.0</v>
      </c>
      <c r="B895" s="6">
        <v>45128.0</v>
      </c>
      <c r="C895" s="5">
        <v>236.709754613051</v>
      </c>
      <c r="D895" s="5">
        <v>194.194189774479</v>
      </c>
      <c r="E895" s="5">
        <v>268.024852621802</v>
      </c>
      <c r="F895" s="5">
        <v>236.709754613051</v>
      </c>
      <c r="G895" s="5">
        <v>236.709754613051</v>
      </c>
      <c r="H895" s="5">
        <v>-6.94363027143593</v>
      </c>
      <c r="I895" s="5">
        <v>-6.94363027143593</v>
      </c>
      <c r="J895" s="5">
        <v>-6.94363027143593</v>
      </c>
      <c r="K895" s="5">
        <v>-4.30979350808347</v>
      </c>
      <c r="L895" s="5">
        <v>-4.30979350808347</v>
      </c>
      <c r="M895" s="5">
        <v>-4.30979350808347</v>
      </c>
      <c r="N895" s="5">
        <v>-2.63383676335245</v>
      </c>
      <c r="O895" s="5">
        <v>-2.63383676335245</v>
      </c>
      <c r="P895" s="5">
        <v>-2.63383676335245</v>
      </c>
      <c r="Q895" s="5">
        <v>0.0</v>
      </c>
      <c r="R895" s="5">
        <v>0.0</v>
      </c>
      <c r="S895" s="5">
        <v>0.0</v>
      </c>
      <c r="T895" s="5">
        <v>229.766124341615</v>
      </c>
    </row>
    <row r="896">
      <c r="A896" s="5">
        <v>894.0</v>
      </c>
      <c r="B896" s="6">
        <v>45131.0</v>
      </c>
      <c r="C896" s="5">
        <v>236.248248326773</v>
      </c>
      <c r="D896" s="5">
        <v>196.223255846992</v>
      </c>
      <c r="E896" s="5">
        <v>271.93618977273</v>
      </c>
      <c r="F896" s="5">
        <v>236.248248326773</v>
      </c>
      <c r="G896" s="5">
        <v>236.248248326773</v>
      </c>
      <c r="H896" s="5">
        <v>-4.22472957879277</v>
      </c>
      <c r="I896" s="5">
        <v>-4.22472957879277</v>
      </c>
      <c r="J896" s="5">
        <v>-4.22472957879277</v>
      </c>
      <c r="K896" s="5">
        <v>-2.38141692798865</v>
      </c>
      <c r="L896" s="5">
        <v>-2.38141692798865</v>
      </c>
      <c r="M896" s="5">
        <v>-2.38141692798865</v>
      </c>
      <c r="N896" s="5">
        <v>-1.84331265080411</v>
      </c>
      <c r="O896" s="5">
        <v>-1.84331265080411</v>
      </c>
      <c r="P896" s="5">
        <v>-1.84331265080411</v>
      </c>
      <c r="Q896" s="5">
        <v>0.0</v>
      </c>
      <c r="R896" s="5">
        <v>0.0</v>
      </c>
      <c r="S896" s="5">
        <v>0.0</v>
      </c>
      <c r="T896" s="5">
        <v>232.02351874798</v>
      </c>
    </row>
    <row r="897">
      <c r="A897" s="5">
        <v>895.0</v>
      </c>
      <c r="B897" s="6">
        <v>45132.0</v>
      </c>
      <c r="C897" s="5">
        <v>236.094412898013</v>
      </c>
      <c r="D897" s="5">
        <v>195.045386768021</v>
      </c>
      <c r="E897" s="5">
        <v>271.564661313173</v>
      </c>
      <c r="F897" s="5">
        <v>236.094412898013</v>
      </c>
      <c r="G897" s="5">
        <v>236.094412898013</v>
      </c>
      <c r="H897" s="5">
        <v>-4.76150885619922</v>
      </c>
      <c r="I897" s="5">
        <v>-4.76150885619922</v>
      </c>
      <c r="J897" s="5">
        <v>-4.76150885619922</v>
      </c>
      <c r="K897" s="5">
        <v>-3.15186846715428</v>
      </c>
      <c r="L897" s="5">
        <v>-3.15186846715428</v>
      </c>
      <c r="M897" s="5">
        <v>-3.15186846715428</v>
      </c>
      <c r="N897" s="5">
        <v>-1.60964038904494</v>
      </c>
      <c r="O897" s="5">
        <v>-1.60964038904494</v>
      </c>
      <c r="P897" s="5">
        <v>-1.60964038904494</v>
      </c>
      <c r="Q897" s="5">
        <v>0.0</v>
      </c>
      <c r="R897" s="5">
        <v>0.0</v>
      </c>
      <c r="S897" s="5">
        <v>0.0</v>
      </c>
      <c r="T897" s="5">
        <v>231.332904041814</v>
      </c>
    </row>
    <row r="898">
      <c r="A898" s="5">
        <v>896.0</v>
      </c>
      <c r="B898" s="6">
        <v>45133.0</v>
      </c>
      <c r="C898" s="5">
        <v>235.940577469254</v>
      </c>
      <c r="D898" s="5">
        <v>194.659382371544</v>
      </c>
      <c r="E898" s="5">
        <v>268.817347032063</v>
      </c>
      <c r="F898" s="5">
        <v>235.940577469254</v>
      </c>
      <c r="G898" s="5">
        <v>235.940577469254</v>
      </c>
      <c r="H898" s="5">
        <v>-4.27639760104863</v>
      </c>
      <c r="I898" s="5">
        <v>-4.27639760104863</v>
      </c>
      <c r="J898" s="5">
        <v>-4.27639760104863</v>
      </c>
      <c r="K898" s="5">
        <v>-2.89597583530086</v>
      </c>
      <c r="L898" s="5">
        <v>-2.89597583530086</v>
      </c>
      <c r="M898" s="5">
        <v>-2.89597583530086</v>
      </c>
      <c r="N898" s="5">
        <v>-1.38042176574777</v>
      </c>
      <c r="O898" s="5">
        <v>-1.38042176574777</v>
      </c>
      <c r="P898" s="5">
        <v>-1.38042176574777</v>
      </c>
      <c r="Q898" s="5">
        <v>0.0</v>
      </c>
      <c r="R898" s="5">
        <v>0.0</v>
      </c>
      <c r="S898" s="5">
        <v>0.0</v>
      </c>
      <c r="T898" s="5">
        <v>231.664179868205</v>
      </c>
    </row>
    <row r="899">
      <c r="A899" s="5">
        <v>897.0</v>
      </c>
      <c r="B899" s="6">
        <v>45134.0</v>
      </c>
      <c r="C899" s="5">
        <v>235.786742040495</v>
      </c>
      <c r="D899" s="5">
        <v>194.702843435815</v>
      </c>
      <c r="E899" s="5">
        <v>267.800478699923</v>
      </c>
      <c r="F899" s="5">
        <v>235.786742040495</v>
      </c>
      <c r="G899" s="5">
        <v>235.786742040495</v>
      </c>
      <c r="H899" s="5">
        <v>-4.9701021567818</v>
      </c>
      <c r="I899" s="5">
        <v>-4.9701021567818</v>
      </c>
      <c r="J899" s="5">
        <v>-4.9701021567818</v>
      </c>
      <c r="K899" s="5">
        <v>-3.81984217889277</v>
      </c>
      <c r="L899" s="5">
        <v>-3.81984217889277</v>
      </c>
      <c r="M899" s="5">
        <v>-3.81984217889277</v>
      </c>
      <c r="N899" s="5">
        <v>-1.15025997788903</v>
      </c>
      <c r="O899" s="5">
        <v>-1.15025997788903</v>
      </c>
      <c r="P899" s="5">
        <v>-1.15025997788903</v>
      </c>
      <c r="Q899" s="5">
        <v>0.0</v>
      </c>
      <c r="R899" s="5">
        <v>0.0</v>
      </c>
      <c r="S899" s="5">
        <v>0.0</v>
      </c>
      <c r="T899" s="5">
        <v>230.816639883713</v>
      </c>
    </row>
    <row r="900">
      <c r="A900" s="5">
        <v>898.0</v>
      </c>
      <c r="B900" s="6">
        <v>45135.0</v>
      </c>
      <c r="C900" s="5">
        <v>235.632906611735</v>
      </c>
      <c r="D900" s="5">
        <v>192.949164665672</v>
      </c>
      <c r="E900" s="5">
        <v>267.311201880882</v>
      </c>
      <c r="F900" s="5">
        <v>235.632906611735</v>
      </c>
      <c r="G900" s="5">
        <v>235.632906611735</v>
      </c>
      <c r="H900" s="5">
        <v>-5.22437676711677</v>
      </c>
      <c r="I900" s="5">
        <v>-5.22437676711677</v>
      </c>
      <c r="J900" s="5">
        <v>-5.22437676711677</v>
      </c>
      <c r="K900" s="5">
        <v>-4.30979350807588</v>
      </c>
      <c r="L900" s="5">
        <v>-4.30979350807588</v>
      </c>
      <c r="M900" s="5">
        <v>-4.30979350807588</v>
      </c>
      <c r="N900" s="5">
        <v>-0.914583259040888</v>
      </c>
      <c r="O900" s="5">
        <v>-0.914583259040888</v>
      </c>
      <c r="P900" s="5">
        <v>-0.914583259040888</v>
      </c>
      <c r="Q900" s="5">
        <v>0.0</v>
      </c>
      <c r="R900" s="5">
        <v>0.0</v>
      </c>
      <c r="S900" s="5">
        <v>0.0</v>
      </c>
      <c r="T900" s="5">
        <v>230.408529844618</v>
      </c>
    </row>
    <row r="901">
      <c r="A901" s="5">
        <v>899.0</v>
      </c>
      <c r="B901" s="6">
        <v>45138.0</v>
      </c>
      <c r="C901" s="5">
        <v>235.171400325457</v>
      </c>
      <c r="D901" s="5">
        <v>194.025864315589</v>
      </c>
      <c r="E901" s="5">
        <v>268.15915786627</v>
      </c>
      <c r="F901" s="5">
        <v>235.171400325457</v>
      </c>
      <c r="G901" s="5">
        <v>235.171400325457</v>
      </c>
      <c r="H901" s="5">
        <v>-2.52483365634639</v>
      </c>
      <c r="I901" s="5">
        <v>-2.52483365634639</v>
      </c>
      <c r="J901" s="5">
        <v>-2.52483365634639</v>
      </c>
      <c r="K901" s="5">
        <v>-2.38141692799689</v>
      </c>
      <c r="L901" s="5">
        <v>-2.38141692799689</v>
      </c>
      <c r="M901" s="5">
        <v>-2.38141692799689</v>
      </c>
      <c r="N901" s="5">
        <v>-0.143416728349499</v>
      </c>
      <c r="O901" s="5">
        <v>-0.143416728349499</v>
      </c>
      <c r="P901" s="5">
        <v>-0.143416728349499</v>
      </c>
      <c r="Q901" s="5">
        <v>0.0</v>
      </c>
      <c r="R901" s="5">
        <v>0.0</v>
      </c>
      <c r="S901" s="5">
        <v>0.0</v>
      </c>
      <c r="T901" s="5">
        <v>232.64656666911</v>
      </c>
    </row>
    <row r="902">
      <c r="A902" s="5">
        <v>900.0</v>
      </c>
      <c r="B902" s="6">
        <v>45139.0</v>
      </c>
      <c r="C902" s="5">
        <v>235.017564896697</v>
      </c>
      <c r="D902" s="5">
        <v>194.851229568688</v>
      </c>
      <c r="E902" s="5">
        <v>269.505323787304</v>
      </c>
      <c r="F902" s="5">
        <v>235.017564896697</v>
      </c>
      <c r="G902" s="5">
        <v>235.017564896697</v>
      </c>
      <c r="H902" s="5">
        <v>-3.01176845002587</v>
      </c>
      <c r="I902" s="5">
        <v>-3.01176845002587</v>
      </c>
      <c r="J902" s="5">
        <v>-3.01176845002587</v>
      </c>
      <c r="K902" s="5">
        <v>-3.15186846715698</v>
      </c>
      <c r="L902" s="5">
        <v>-3.15186846715698</v>
      </c>
      <c r="M902" s="5">
        <v>-3.15186846715698</v>
      </c>
      <c r="N902" s="5">
        <v>0.140100017131107</v>
      </c>
      <c r="O902" s="5">
        <v>0.140100017131107</v>
      </c>
      <c r="P902" s="5">
        <v>0.140100017131107</v>
      </c>
      <c r="Q902" s="5">
        <v>0.0</v>
      </c>
      <c r="R902" s="5">
        <v>0.0</v>
      </c>
      <c r="S902" s="5">
        <v>0.0</v>
      </c>
      <c r="T902" s="5">
        <v>232.005796446672</v>
      </c>
    </row>
    <row r="903">
      <c r="A903" s="5">
        <v>901.0</v>
      </c>
      <c r="B903" s="6">
        <v>45140.0</v>
      </c>
      <c r="C903" s="5">
        <v>234.863729467938</v>
      </c>
      <c r="D903" s="5">
        <v>193.532614240043</v>
      </c>
      <c r="E903" s="5">
        <v>268.860762840316</v>
      </c>
      <c r="F903" s="5">
        <v>234.863729467938</v>
      </c>
      <c r="G903" s="5">
        <v>234.863729467938</v>
      </c>
      <c r="H903" s="5">
        <v>-2.45920600649895</v>
      </c>
      <c r="I903" s="5">
        <v>-2.45920600649895</v>
      </c>
      <c r="J903" s="5">
        <v>-2.45920600649895</v>
      </c>
      <c r="K903" s="5">
        <v>-2.89597583530435</v>
      </c>
      <c r="L903" s="5">
        <v>-2.89597583530435</v>
      </c>
      <c r="M903" s="5">
        <v>-2.89597583530435</v>
      </c>
      <c r="N903" s="5">
        <v>0.436769828805396</v>
      </c>
      <c r="O903" s="5">
        <v>0.436769828805396</v>
      </c>
      <c r="P903" s="5">
        <v>0.436769828805396</v>
      </c>
      <c r="Q903" s="5">
        <v>0.0</v>
      </c>
      <c r="R903" s="5">
        <v>0.0</v>
      </c>
      <c r="S903" s="5">
        <v>0.0</v>
      </c>
      <c r="T903" s="5">
        <v>232.404523461439</v>
      </c>
    </row>
    <row r="904">
      <c r="A904" s="5">
        <v>902.0</v>
      </c>
      <c r="B904" s="6">
        <v>45141.0</v>
      </c>
      <c r="C904" s="5">
        <v>234.709894039178</v>
      </c>
      <c r="D904" s="5">
        <v>193.01992280617</v>
      </c>
      <c r="E904" s="5">
        <v>270.394761620076</v>
      </c>
      <c r="F904" s="5">
        <v>234.709894039178</v>
      </c>
      <c r="G904" s="5">
        <v>234.709894039178</v>
      </c>
      <c r="H904" s="5">
        <v>-3.07473913181009</v>
      </c>
      <c r="I904" s="5">
        <v>-3.07473913181009</v>
      </c>
      <c r="J904" s="5">
        <v>-3.07473913181009</v>
      </c>
      <c r="K904" s="5">
        <v>-3.81984217889769</v>
      </c>
      <c r="L904" s="5">
        <v>-3.81984217889769</v>
      </c>
      <c r="M904" s="5">
        <v>-3.81984217889769</v>
      </c>
      <c r="N904" s="5">
        <v>0.745103047087606</v>
      </c>
      <c r="O904" s="5">
        <v>0.745103047087606</v>
      </c>
      <c r="P904" s="5">
        <v>0.745103047087606</v>
      </c>
      <c r="Q904" s="5">
        <v>0.0</v>
      </c>
      <c r="R904" s="5">
        <v>0.0</v>
      </c>
      <c r="S904" s="5">
        <v>0.0</v>
      </c>
      <c r="T904" s="5">
        <v>231.635154907368</v>
      </c>
    </row>
    <row r="905">
      <c r="A905" s="5">
        <v>903.0</v>
      </c>
      <c r="B905" s="6">
        <v>45142.0</v>
      </c>
      <c r="C905" s="5">
        <v>234.556058610419</v>
      </c>
      <c r="D905" s="5">
        <v>195.956817929955</v>
      </c>
      <c r="E905" s="5">
        <v>268.498865220692</v>
      </c>
      <c r="F905" s="5">
        <v>234.556058610419</v>
      </c>
      <c r="G905" s="5">
        <v>234.556058610419</v>
      </c>
      <c r="H905" s="5">
        <v>-3.24698647315684</v>
      </c>
      <c r="I905" s="5">
        <v>-3.24698647315684</v>
      </c>
      <c r="J905" s="5">
        <v>-3.24698647315684</v>
      </c>
      <c r="K905" s="5">
        <v>-4.30979350810298</v>
      </c>
      <c r="L905" s="5">
        <v>-4.30979350810298</v>
      </c>
      <c r="M905" s="5">
        <v>-4.30979350810298</v>
      </c>
      <c r="N905" s="5">
        <v>1.06280703494614</v>
      </c>
      <c r="O905" s="5">
        <v>1.06280703494614</v>
      </c>
      <c r="P905" s="5">
        <v>1.06280703494614</v>
      </c>
      <c r="Q905" s="5">
        <v>0.0</v>
      </c>
      <c r="R905" s="5">
        <v>0.0</v>
      </c>
      <c r="S905" s="5">
        <v>0.0</v>
      </c>
      <c r="T905" s="5">
        <v>231.309072137262</v>
      </c>
    </row>
    <row r="906">
      <c r="A906" s="5">
        <v>904.0</v>
      </c>
      <c r="B906" s="6">
        <v>45145.0</v>
      </c>
      <c r="C906" s="5">
        <v>234.094552324141</v>
      </c>
      <c r="D906" s="5">
        <v>195.812779426246</v>
      </c>
      <c r="E906" s="5">
        <v>269.551736267031</v>
      </c>
      <c r="F906" s="5">
        <v>234.094552324141</v>
      </c>
      <c r="G906" s="5">
        <v>234.094552324141</v>
      </c>
      <c r="H906" s="5">
        <v>-0.340727166816729</v>
      </c>
      <c r="I906" s="5">
        <v>-0.340727166816729</v>
      </c>
      <c r="J906" s="5">
        <v>-0.340727166816729</v>
      </c>
      <c r="K906" s="5">
        <v>-2.38141692799628</v>
      </c>
      <c r="L906" s="5">
        <v>-2.38141692799628</v>
      </c>
      <c r="M906" s="5">
        <v>-2.38141692799628</v>
      </c>
      <c r="N906" s="5">
        <v>2.04068976117955</v>
      </c>
      <c r="O906" s="5">
        <v>2.04068976117955</v>
      </c>
      <c r="P906" s="5">
        <v>2.04068976117955</v>
      </c>
      <c r="Q906" s="5">
        <v>0.0</v>
      </c>
      <c r="R906" s="5">
        <v>0.0</v>
      </c>
      <c r="S906" s="5">
        <v>0.0</v>
      </c>
      <c r="T906" s="5">
        <v>233.753825157324</v>
      </c>
    </row>
    <row r="907">
      <c r="A907" s="5">
        <v>905.0</v>
      </c>
      <c r="B907" s="6">
        <v>45146.0</v>
      </c>
      <c r="C907" s="5">
        <v>233.940716895381</v>
      </c>
      <c r="D907" s="5">
        <v>196.274951862006</v>
      </c>
      <c r="E907" s="5">
        <v>273.101577737414</v>
      </c>
      <c r="F907" s="5">
        <v>233.940716895381</v>
      </c>
      <c r="G907" s="5">
        <v>233.940716895381</v>
      </c>
      <c r="H907" s="5">
        <v>-0.788906728894506</v>
      </c>
      <c r="I907" s="5">
        <v>-0.788906728894506</v>
      </c>
      <c r="J907" s="5">
        <v>-0.788906728894506</v>
      </c>
      <c r="K907" s="5">
        <v>-3.15186846715337</v>
      </c>
      <c r="L907" s="5">
        <v>-3.15186846715337</v>
      </c>
      <c r="M907" s="5">
        <v>-3.15186846715337</v>
      </c>
      <c r="N907" s="5">
        <v>2.36296173825886</v>
      </c>
      <c r="O907" s="5">
        <v>2.36296173825886</v>
      </c>
      <c r="P907" s="5">
        <v>2.36296173825886</v>
      </c>
      <c r="Q907" s="5">
        <v>0.0</v>
      </c>
      <c r="R907" s="5">
        <v>0.0</v>
      </c>
      <c r="S907" s="5">
        <v>0.0</v>
      </c>
      <c r="T907" s="5">
        <v>233.151810166487</v>
      </c>
    </row>
    <row r="908">
      <c r="A908" s="5">
        <v>906.0</v>
      </c>
      <c r="B908" s="6">
        <v>45147.0</v>
      </c>
      <c r="C908" s="5">
        <v>233.786881466622</v>
      </c>
      <c r="D908" s="5">
        <v>198.784110308832</v>
      </c>
      <c r="E908" s="5">
        <v>269.558122350089</v>
      </c>
      <c r="F908" s="5">
        <v>233.786881466622</v>
      </c>
      <c r="G908" s="5">
        <v>233.786881466622</v>
      </c>
      <c r="H908" s="5">
        <v>-0.218540730372104</v>
      </c>
      <c r="I908" s="5">
        <v>-0.218540730372104</v>
      </c>
      <c r="J908" s="5">
        <v>-0.218540730372104</v>
      </c>
      <c r="K908" s="5">
        <v>-2.89597583530066</v>
      </c>
      <c r="L908" s="5">
        <v>-2.89597583530066</v>
      </c>
      <c r="M908" s="5">
        <v>-2.89597583530066</v>
      </c>
      <c r="N908" s="5">
        <v>2.67743510492856</v>
      </c>
      <c r="O908" s="5">
        <v>2.67743510492856</v>
      </c>
      <c r="P908" s="5">
        <v>2.67743510492856</v>
      </c>
      <c r="Q908" s="5">
        <v>0.0</v>
      </c>
      <c r="R908" s="5">
        <v>0.0</v>
      </c>
      <c r="S908" s="5">
        <v>0.0</v>
      </c>
      <c r="T908" s="5">
        <v>233.56834073625</v>
      </c>
    </row>
    <row r="909">
      <c r="A909" s="5">
        <v>907.0</v>
      </c>
      <c r="B909" s="6">
        <v>45148.0</v>
      </c>
      <c r="C909" s="5">
        <v>233.633046037862</v>
      </c>
      <c r="D909" s="5">
        <v>195.770401016876</v>
      </c>
      <c r="E909" s="5">
        <v>271.480837573978</v>
      </c>
      <c r="F909" s="5">
        <v>233.633046037862</v>
      </c>
      <c r="G909" s="5">
        <v>233.633046037862</v>
      </c>
      <c r="H909" s="5">
        <v>-0.838838287422315</v>
      </c>
      <c r="I909" s="5">
        <v>-0.838838287422315</v>
      </c>
      <c r="J909" s="5">
        <v>-0.838838287422315</v>
      </c>
      <c r="K909" s="5">
        <v>-3.81984217889911</v>
      </c>
      <c r="L909" s="5">
        <v>-3.81984217889911</v>
      </c>
      <c r="M909" s="5">
        <v>-3.81984217889911</v>
      </c>
      <c r="N909" s="5">
        <v>2.98100389147679</v>
      </c>
      <c r="O909" s="5">
        <v>2.98100389147679</v>
      </c>
      <c r="P909" s="5">
        <v>2.98100389147679</v>
      </c>
      <c r="Q909" s="5">
        <v>0.0</v>
      </c>
      <c r="R909" s="5">
        <v>0.0</v>
      </c>
      <c r="S909" s="5">
        <v>0.0</v>
      </c>
      <c r="T909" s="5">
        <v>232.79420775044</v>
      </c>
    </row>
    <row r="910">
      <c r="A910" s="5">
        <v>908.0</v>
      </c>
      <c r="B910" s="6">
        <v>45149.0</v>
      </c>
      <c r="C910" s="5">
        <v>233.479210609103</v>
      </c>
      <c r="D910" s="5">
        <v>195.034273387493</v>
      </c>
      <c r="E910" s="5">
        <v>268.568877266436</v>
      </c>
      <c r="F910" s="5">
        <v>233.479210609103</v>
      </c>
      <c r="G910" s="5">
        <v>233.479210609103</v>
      </c>
      <c r="H910" s="5">
        <v>-1.03863337852703</v>
      </c>
      <c r="I910" s="5">
        <v>-1.03863337852703</v>
      </c>
      <c r="J910" s="5">
        <v>-1.03863337852703</v>
      </c>
      <c r="K910" s="5">
        <v>-4.30979350809539</v>
      </c>
      <c r="L910" s="5">
        <v>-4.30979350809539</v>
      </c>
      <c r="M910" s="5">
        <v>-4.30979350809539</v>
      </c>
      <c r="N910" s="5">
        <v>3.27116012956835</v>
      </c>
      <c r="O910" s="5">
        <v>3.27116012956835</v>
      </c>
      <c r="P910" s="5">
        <v>3.27116012956835</v>
      </c>
      <c r="Q910" s="5">
        <v>0.0</v>
      </c>
      <c r="R910" s="5">
        <v>0.0</v>
      </c>
      <c r="S910" s="5">
        <v>0.0</v>
      </c>
      <c r="T910" s="5">
        <v>232.440577230576</v>
      </c>
    </row>
    <row r="911">
      <c r="A911" s="5">
        <v>909.0</v>
      </c>
      <c r="B911" s="6">
        <v>45152.0</v>
      </c>
      <c r="C911" s="5">
        <v>233.017704322825</v>
      </c>
      <c r="D911" s="5">
        <v>197.421634593591</v>
      </c>
      <c r="E911" s="5">
        <v>274.15684943042</v>
      </c>
      <c r="F911" s="5">
        <v>233.017704322825</v>
      </c>
      <c r="G911" s="5">
        <v>233.017704322825</v>
      </c>
      <c r="H911" s="5">
        <v>1.66717925799976</v>
      </c>
      <c r="I911" s="5">
        <v>1.66717925799976</v>
      </c>
      <c r="J911" s="5">
        <v>1.66717925799976</v>
      </c>
      <c r="K911" s="5">
        <v>-2.38141692801336</v>
      </c>
      <c r="L911" s="5">
        <v>-2.38141692801336</v>
      </c>
      <c r="M911" s="5">
        <v>-2.38141692801336</v>
      </c>
      <c r="N911" s="5">
        <v>4.04859618601313</v>
      </c>
      <c r="O911" s="5">
        <v>4.04859618601313</v>
      </c>
      <c r="P911" s="5">
        <v>4.04859618601313</v>
      </c>
      <c r="Q911" s="5">
        <v>0.0</v>
      </c>
      <c r="R911" s="5">
        <v>0.0</v>
      </c>
      <c r="S911" s="5">
        <v>0.0</v>
      </c>
      <c r="T911" s="5">
        <v>234.684883580824</v>
      </c>
    </row>
    <row r="912">
      <c r="A912" s="5">
        <v>910.0</v>
      </c>
      <c r="B912" s="6">
        <v>45153.0</v>
      </c>
      <c r="C912" s="5">
        <v>232.863868894065</v>
      </c>
      <c r="D912" s="5">
        <v>194.244530268919</v>
      </c>
      <c r="E912" s="5">
        <v>269.242346091124</v>
      </c>
      <c r="F912" s="5">
        <v>232.863868894065</v>
      </c>
      <c r="G912" s="5">
        <v>232.863868894065</v>
      </c>
      <c r="H912" s="5">
        <v>1.12573018508838</v>
      </c>
      <c r="I912" s="5">
        <v>1.12573018508838</v>
      </c>
      <c r="J912" s="5">
        <v>1.12573018508838</v>
      </c>
      <c r="K912" s="5">
        <v>-3.15186846716173</v>
      </c>
      <c r="L912" s="5">
        <v>-3.15186846716173</v>
      </c>
      <c r="M912" s="5">
        <v>-3.15186846716173</v>
      </c>
      <c r="N912" s="5">
        <v>4.27759865225011</v>
      </c>
      <c r="O912" s="5">
        <v>4.27759865225011</v>
      </c>
      <c r="P912" s="5">
        <v>4.27759865225011</v>
      </c>
      <c r="Q912" s="5">
        <v>0.0</v>
      </c>
      <c r="R912" s="5">
        <v>0.0</v>
      </c>
      <c r="S912" s="5">
        <v>0.0</v>
      </c>
      <c r="T912" s="5">
        <v>233.989599079154</v>
      </c>
    </row>
    <row r="913">
      <c r="A913" s="5">
        <v>911.0</v>
      </c>
      <c r="B913" s="6">
        <v>45154.0</v>
      </c>
      <c r="C913" s="5">
        <v>232.710033465306</v>
      </c>
      <c r="D913" s="5">
        <v>196.469571217636</v>
      </c>
      <c r="E913" s="5">
        <v>270.268186073653</v>
      </c>
      <c r="F913" s="5">
        <v>232.710033465306</v>
      </c>
      <c r="G913" s="5">
        <v>232.710033465306</v>
      </c>
      <c r="H913" s="5">
        <v>1.59876907868211</v>
      </c>
      <c r="I913" s="5">
        <v>1.59876907868211</v>
      </c>
      <c r="J913" s="5">
        <v>1.59876907868211</v>
      </c>
      <c r="K913" s="5">
        <v>-2.89597583530415</v>
      </c>
      <c r="L913" s="5">
        <v>-2.89597583530415</v>
      </c>
      <c r="M913" s="5">
        <v>-2.89597583530415</v>
      </c>
      <c r="N913" s="5">
        <v>4.49474491398627</v>
      </c>
      <c r="O913" s="5">
        <v>4.49474491398627</v>
      </c>
      <c r="P913" s="5">
        <v>4.49474491398627</v>
      </c>
      <c r="Q913" s="5">
        <v>0.0</v>
      </c>
      <c r="R913" s="5">
        <v>0.0</v>
      </c>
      <c r="S913" s="5">
        <v>0.0</v>
      </c>
      <c r="T913" s="5">
        <v>234.308802543988</v>
      </c>
    </row>
    <row r="914">
      <c r="A914" s="5">
        <v>912.0</v>
      </c>
      <c r="B914" s="6">
        <v>45155.0</v>
      </c>
      <c r="C914" s="5">
        <v>232.556198036546</v>
      </c>
      <c r="D914" s="5">
        <v>197.937260751202</v>
      </c>
      <c r="E914" s="5">
        <v>272.636218473224</v>
      </c>
      <c r="F914" s="5">
        <v>232.556198036546</v>
      </c>
      <c r="G914" s="5">
        <v>232.556198036546</v>
      </c>
      <c r="H914" s="5">
        <v>0.883817934266074</v>
      </c>
      <c r="I914" s="5">
        <v>0.883817934266074</v>
      </c>
      <c r="J914" s="5">
        <v>0.883817934266074</v>
      </c>
      <c r="K914" s="5">
        <v>-3.81984217890053</v>
      </c>
      <c r="L914" s="5">
        <v>-3.81984217890053</v>
      </c>
      <c r="M914" s="5">
        <v>-3.81984217890053</v>
      </c>
      <c r="N914" s="5">
        <v>4.7036601131666</v>
      </c>
      <c r="O914" s="5">
        <v>4.7036601131666</v>
      </c>
      <c r="P914" s="5">
        <v>4.7036601131666</v>
      </c>
      <c r="Q914" s="5">
        <v>0.0</v>
      </c>
      <c r="R914" s="5">
        <v>0.0</v>
      </c>
      <c r="S914" s="5">
        <v>0.0</v>
      </c>
      <c r="T914" s="5">
        <v>233.440015970812</v>
      </c>
    </row>
    <row r="915">
      <c r="A915" s="5">
        <v>913.0</v>
      </c>
      <c r="B915" s="6">
        <v>45156.0</v>
      </c>
      <c r="C915" s="5">
        <v>232.402362607787</v>
      </c>
      <c r="D915" s="5">
        <v>195.040609458117</v>
      </c>
      <c r="E915" s="5">
        <v>267.66077606426</v>
      </c>
      <c r="F915" s="5">
        <v>232.402362607787</v>
      </c>
      <c r="G915" s="5">
        <v>232.402362607787</v>
      </c>
      <c r="H915" s="5">
        <v>0.599236289378439</v>
      </c>
      <c r="I915" s="5">
        <v>0.599236289378439</v>
      </c>
      <c r="J915" s="5">
        <v>0.599236289378439</v>
      </c>
      <c r="K915" s="5">
        <v>-4.30979350809348</v>
      </c>
      <c r="L915" s="5">
        <v>-4.30979350809348</v>
      </c>
      <c r="M915" s="5">
        <v>-4.30979350809348</v>
      </c>
      <c r="N915" s="5">
        <v>4.90902979747192</v>
      </c>
      <c r="O915" s="5">
        <v>4.90902979747192</v>
      </c>
      <c r="P915" s="5">
        <v>4.90902979747192</v>
      </c>
      <c r="Q915" s="5">
        <v>0.0</v>
      </c>
      <c r="R915" s="5">
        <v>0.0</v>
      </c>
      <c r="S915" s="5">
        <v>0.0</v>
      </c>
      <c r="T915" s="5">
        <v>233.001598897165</v>
      </c>
    </row>
    <row r="916">
      <c r="A916" s="5">
        <v>914.0</v>
      </c>
      <c r="B916" s="6">
        <v>45159.0</v>
      </c>
      <c r="C916" s="5">
        <v>231.940856321509</v>
      </c>
      <c r="D916" s="5">
        <v>194.423352694858</v>
      </c>
      <c r="E916" s="5">
        <v>271.734702901767</v>
      </c>
      <c r="F916" s="5">
        <v>231.940856321509</v>
      </c>
      <c r="G916" s="5">
        <v>231.940856321509</v>
      </c>
      <c r="H916" s="5">
        <v>3.18252085806493</v>
      </c>
      <c r="I916" s="5">
        <v>3.18252085806493</v>
      </c>
      <c r="J916" s="5">
        <v>3.18252085806493</v>
      </c>
      <c r="K916" s="5">
        <v>-2.38141692801276</v>
      </c>
      <c r="L916" s="5">
        <v>-2.38141692801276</v>
      </c>
      <c r="M916" s="5">
        <v>-2.38141692801276</v>
      </c>
      <c r="N916" s="5">
        <v>5.56393778607769</v>
      </c>
      <c r="O916" s="5">
        <v>5.56393778607769</v>
      </c>
      <c r="P916" s="5">
        <v>5.56393778607769</v>
      </c>
      <c r="Q916" s="5">
        <v>0.0</v>
      </c>
      <c r="R916" s="5">
        <v>0.0</v>
      </c>
      <c r="S916" s="5">
        <v>0.0</v>
      </c>
      <c r="T916" s="5">
        <v>235.123377179574</v>
      </c>
    </row>
    <row r="917">
      <c r="A917" s="5">
        <v>915.0</v>
      </c>
      <c r="B917" s="6">
        <v>45160.0</v>
      </c>
      <c r="C917" s="5">
        <v>231.787020892749</v>
      </c>
      <c r="D917" s="5">
        <v>197.080430313066</v>
      </c>
      <c r="E917" s="5">
        <v>270.239988883546</v>
      </c>
      <c r="F917" s="5">
        <v>231.787020892749</v>
      </c>
      <c r="G917" s="5">
        <v>231.787020892749</v>
      </c>
      <c r="H917" s="5">
        <v>2.66644385003973</v>
      </c>
      <c r="I917" s="5">
        <v>2.66644385003973</v>
      </c>
      <c r="J917" s="5">
        <v>2.66644385003973</v>
      </c>
      <c r="K917" s="5">
        <v>-3.15186846715812</v>
      </c>
      <c r="L917" s="5">
        <v>-3.15186846715812</v>
      </c>
      <c r="M917" s="5">
        <v>-3.15186846715812</v>
      </c>
      <c r="N917" s="5">
        <v>5.81831231719785</v>
      </c>
      <c r="O917" s="5">
        <v>5.81831231719785</v>
      </c>
      <c r="P917" s="5">
        <v>5.81831231719785</v>
      </c>
      <c r="Q917" s="5">
        <v>0.0</v>
      </c>
      <c r="R917" s="5">
        <v>0.0</v>
      </c>
      <c r="S917" s="5">
        <v>0.0</v>
      </c>
      <c r="T917" s="5">
        <v>234.453464742789</v>
      </c>
    </row>
    <row r="918">
      <c r="A918" s="5">
        <v>916.0</v>
      </c>
      <c r="B918" s="6">
        <v>45161.0</v>
      </c>
      <c r="C918" s="5">
        <v>231.63318546399</v>
      </c>
      <c r="D918" s="5">
        <v>199.030025379793</v>
      </c>
      <c r="E918" s="5">
        <v>271.270616936666</v>
      </c>
      <c r="F918" s="5">
        <v>231.63318546399</v>
      </c>
      <c r="G918" s="5">
        <v>231.63318546399</v>
      </c>
      <c r="H918" s="5">
        <v>3.20706258405656</v>
      </c>
      <c r="I918" s="5">
        <v>3.20706258405656</v>
      </c>
      <c r="J918" s="5">
        <v>3.20706258405656</v>
      </c>
      <c r="K918" s="5">
        <v>-2.89597583530258</v>
      </c>
      <c r="L918" s="5">
        <v>-2.89597583530258</v>
      </c>
      <c r="M918" s="5">
        <v>-2.89597583530258</v>
      </c>
      <c r="N918" s="5">
        <v>6.10303841935915</v>
      </c>
      <c r="O918" s="5">
        <v>6.10303841935915</v>
      </c>
      <c r="P918" s="5">
        <v>6.10303841935915</v>
      </c>
      <c r="Q918" s="5">
        <v>0.0</v>
      </c>
      <c r="R918" s="5">
        <v>0.0</v>
      </c>
      <c r="S918" s="5">
        <v>0.0</v>
      </c>
      <c r="T918" s="5">
        <v>234.840248048046</v>
      </c>
    </row>
    <row r="919">
      <c r="A919" s="5">
        <v>917.0</v>
      </c>
      <c r="B919" s="6">
        <v>45162.0</v>
      </c>
      <c r="C919" s="5">
        <v>231.47935003523</v>
      </c>
      <c r="D919" s="5">
        <v>194.196410023796</v>
      </c>
      <c r="E919" s="5">
        <v>272.122840989862</v>
      </c>
      <c r="F919" s="5">
        <v>231.47935003523</v>
      </c>
      <c r="G919" s="5">
        <v>231.47935003523</v>
      </c>
      <c r="H919" s="5">
        <v>2.60554946558734</v>
      </c>
      <c r="I919" s="5">
        <v>2.60554946558734</v>
      </c>
      <c r="J919" s="5">
        <v>2.60554946558734</v>
      </c>
      <c r="K919" s="5">
        <v>-3.8198421789037</v>
      </c>
      <c r="L919" s="5">
        <v>-3.8198421789037</v>
      </c>
      <c r="M919" s="5">
        <v>-3.8198421789037</v>
      </c>
      <c r="N919" s="5">
        <v>6.42539164449104</v>
      </c>
      <c r="O919" s="5">
        <v>6.42539164449104</v>
      </c>
      <c r="P919" s="5">
        <v>6.42539164449104</v>
      </c>
      <c r="Q919" s="5">
        <v>0.0</v>
      </c>
      <c r="R919" s="5">
        <v>0.0</v>
      </c>
      <c r="S919" s="5">
        <v>0.0</v>
      </c>
      <c r="T919" s="5">
        <v>234.084899500818</v>
      </c>
    </row>
    <row r="920">
      <c r="A920" s="5">
        <v>918.0</v>
      </c>
      <c r="B920" s="6">
        <v>45163.0</v>
      </c>
      <c r="C920" s="5">
        <v>231.325514606471</v>
      </c>
      <c r="D920" s="5">
        <v>197.073067670129</v>
      </c>
      <c r="E920" s="5">
        <v>275.215773171571</v>
      </c>
      <c r="F920" s="5">
        <v>231.325514606471</v>
      </c>
      <c r="G920" s="5">
        <v>231.325514606471</v>
      </c>
      <c r="H920" s="5">
        <v>2.48237375166629</v>
      </c>
      <c r="I920" s="5">
        <v>2.48237375166629</v>
      </c>
      <c r="J920" s="5">
        <v>2.48237375166629</v>
      </c>
      <c r="K920" s="5">
        <v>-4.3097935080802</v>
      </c>
      <c r="L920" s="5">
        <v>-4.3097935080802</v>
      </c>
      <c r="M920" s="5">
        <v>-4.3097935080802</v>
      </c>
      <c r="N920" s="5">
        <v>6.79216725974649</v>
      </c>
      <c r="O920" s="5">
        <v>6.79216725974649</v>
      </c>
      <c r="P920" s="5">
        <v>6.79216725974649</v>
      </c>
      <c r="Q920" s="5">
        <v>0.0</v>
      </c>
      <c r="R920" s="5">
        <v>0.0</v>
      </c>
      <c r="S920" s="5">
        <v>0.0</v>
      </c>
      <c r="T920" s="5">
        <v>233.807888358137</v>
      </c>
    </row>
    <row r="921">
      <c r="A921" s="5">
        <v>919.0</v>
      </c>
      <c r="B921" s="6">
        <v>45166.0</v>
      </c>
      <c r="C921" s="5">
        <v>230.864008320192</v>
      </c>
      <c r="D921" s="5">
        <v>196.851151160607</v>
      </c>
      <c r="E921" s="5">
        <v>272.826565560386</v>
      </c>
      <c r="F921" s="5">
        <v>230.864008320192</v>
      </c>
      <c r="G921" s="5">
        <v>230.864008320192</v>
      </c>
      <c r="H921" s="5">
        <v>5.83224644464208</v>
      </c>
      <c r="I921" s="5">
        <v>5.83224644464208</v>
      </c>
      <c r="J921" s="5">
        <v>5.83224644464208</v>
      </c>
      <c r="K921" s="5">
        <v>-2.38141692801215</v>
      </c>
      <c r="L921" s="5">
        <v>-2.38141692801215</v>
      </c>
      <c r="M921" s="5">
        <v>-2.38141692801215</v>
      </c>
      <c r="N921" s="5">
        <v>8.21366337265423</v>
      </c>
      <c r="O921" s="5">
        <v>8.21366337265423</v>
      </c>
      <c r="P921" s="5">
        <v>8.21366337265423</v>
      </c>
      <c r="Q921" s="5">
        <v>0.0</v>
      </c>
      <c r="R921" s="5">
        <v>0.0</v>
      </c>
      <c r="S921" s="5">
        <v>0.0</v>
      </c>
      <c r="T921" s="5">
        <v>236.696254764835</v>
      </c>
    </row>
    <row r="922">
      <c r="A922" s="5">
        <v>920.0</v>
      </c>
      <c r="B922" s="6">
        <v>45167.0</v>
      </c>
      <c r="C922" s="5">
        <v>230.710172891433</v>
      </c>
      <c r="D922" s="5">
        <v>197.524190781928</v>
      </c>
      <c r="E922" s="5">
        <v>273.685529929489</v>
      </c>
      <c r="F922" s="5">
        <v>230.710172891433</v>
      </c>
      <c r="G922" s="5">
        <v>230.710172891433</v>
      </c>
      <c r="H922" s="5">
        <v>5.65454985186708</v>
      </c>
      <c r="I922" s="5">
        <v>5.65454985186708</v>
      </c>
      <c r="J922" s="5">
        <v>5.65454985186708</v>
      </c>
      <c r="K922" s="5">
        <v>-3.15186846716082</v>
      </c>
      <c r="L922" s="5">
        <v>-3.15186846716082</v>
      </c>
      <c r="M922" s="5">
        <v>-3.15186846716082</v>
      </c>
      <c r="N922" s="5">
        <v>8.8064183190279</v>
      </c>
      <c r="O922" s="5">
        <v>8.8064183190279</v>
      </c>
      <c r="P922" s="5">
        <v>8.8064183190279</v>
      </c>
      <c r="Q922" s="5">
        <v>0.0</v>
      </c>
      <c r="R922" s="5">
        <v>0.0</v>
      </c>
      <c r="S922" s="5">
        <v>0.0</v>
      </c>
      <c r="T922" s="5">
        <v>236.3647227433</v>
      </c>
    </row>
    <row r="923">
      <c r="A923" s="5">
        <v>921.0</v>
      </c>
      <c r="B923" s="6">
        <v>45168.0</v>
      </c>
      <c r="C923" s="5">
        <v>230.556337462674</v>
      </c>
      <c r="D923" s="5">
        <v>198.572830989338</v>
      </c>
      <c r="E923" s="5">
        <v>274.618746742181</v>
      </c>
      <c r="F923" s="5">
        <v>230.556337462674</v>
      </c>
      <c r="G923" s="5">
        <v>230.556337462674</v>
      </c>
      <c r="H923" s="5">
        <v>6.56459054723828</v>
      </c>
      <c r="I923" s="5">
        <v>6.56459054723828</v>
      </c>
      <c r="J923" s="5">
        <v>6.56459054723828</v>
      </c>
      <c r="K923" s="5">
        <v>-2.89597583530354</v>
      </c>
      <c r="L923" s="5">
        <v>-2.89597583530354</v>
      </c>
      <c r="M923" s="5">
        <v>-2.89597583530354</v>
      </c>
      <c r="N923" s="5">
        <v>9.46056638254183</v>
      </c>
      <c r="O923" s="5">
        <v>9.46056638254183</v>
      </c>
      <c r="P923" s="5">
        <v>9.46056638254183</v>
      </c>
      <c r="Q923" s="5">
        <v>0.0</v>
      </c>
      <c r="R923" s="5">
        <v>0.0</v>
      </c>
      <c r="S923" s="5">
        <v>0.0</v>
      </c>
      <c r="T923" s="5">
        <v>237.120928009912</v>
      </c>
    </row>
    <row r="924">
      <c r="A924" s="5">
        <v>922.0</v>
      </c>
      <c r="B924" s="6">
        <v>45169.0</v>
      </c>
      <c r="C924" s="5">
        <v>230.402502033914</v>
      </c>
      <c r="D924" s="5">
        <v>200.594932762964</v>
      </c>
      <c r="E924" s="5">
        <v>276.829378621884</v>
      </c>
      <c r="F924" s="5">
        <v>230.402502033914</v>
      </c>
      <c r="G924" s="5">
        <v>230.402502033914</v>
      </c>
      <c r="H924" s="5">
        <v>6.35463257773527</v>
      </c>
      <c r="I924" s="5">
        <v>6.35463257773527</v>
      </c>
      <c r="J924" s="5">
        <v>6.35463257773527</v>
      </c>
      <c r="K924" s="5">
        <v>-3.81984217888985</v>
      </c>
      <c r="L924" s="5">
        <v>-3.81984217888985</v>
      </c>
      <c r="M924" s="5">
        <v>-3.81984217888985</v>
      </c>
      <c r="N924" s="5">
        <v>10.1744747566251</v>
      </c>
      <c r="O924" s="5">
        <v>10.1744747566251</v>
      </c>
      <c r="P924" s="5">
        <v>10.1744747566251</v>
      </c>
      <c r="Q924" s="5">
        <v>0.0</v>
      </c>
      <c r="R924" s="5">
        <v>0.0</v>
      </c>
      <c r="S924" s="5">
        <v>0.0</v>
      </c>
      <c r="T924" s="5">
        <v>236.757134611649</v>
      </c>
    </row>
    <row r="925">
      <c r="A925" s="5">
        <v>923.0</v>
      </c>
      <c r="B925" s="6">
        <v>45170.0</v>
      </c>
      <c r="C925" s="5">
        <v>230.248666605155</v>
      </c>
      <c r="D925" s="5">
        <v>199.323188777847</v>
      </c>
      <c r="E925" s="5">
        <v>273.20708826101</v>
      </c>
      <c r="F925" s="5">
        <v>230.248666605155</v>
      </c>
      <c r="G925" s="5">
        <v>230.248666605155</v>
      </c>
      <c r="H925" s="5">
        <v>6.63468499294814</v>
      </c>
      <c r="I925" s="5">
        <v>6.63468499294814</v>
      </c>
      <c r="J925" s="5">
        <v>6.63468499294814</v>
      </c>
      <c r="K925" s="5">
        <v>-4.30979350807829</v>
      </c>
      <c r="L925" s="5">
        <v>-4.30979350807829</v>
      </c>
      <c r="M925" s="5">
        <v>-4.30979350807829</v>
      </c>
      <c r="N925" s="5">
        <v>10.9444785010264</v>
      </c>
      <c r="O925" s="5">
        <v>10.9444785010264</v>
      </c>
      <c r="P925" s="5">
        <v>10.9444785010264</v>
      </c>
      <c r="Q925" s="5">
        <v>0.0</v>
      </c>
      <c r="R925" s="5">
        <v>0.0</v>
      </c>
      <c r="S925" s="5">
        <v>0.0</v>
      </c>
      <c r="T925" s="5">
        <v>236.883351598103</v>
      </c>
    </row>
    <row r="926">
      <c r="A926" s="5">
        <v>924.0</v>
      </c>
      <c r="B926" s="6">
        <v>45174.0</v>
      </c>
      <c r="C926" s="5">
        <v>229.633324890117</v>
      </c>
      <c r="D926" s="5">
        <v>202.678416324308</v>
      </c>
      <c r="E926" s="5">
        <v>277.430904922885</v>
      </c>
      <c r="F926" s="5">
        <v>229.633324890117</v>
      </c>
      <c r="G926" s="5">
        <v>229.633324890117</v>
      </c>
      <c r="H926" s="5">
        <v>11.2882274268368</v>
      </c>
      <c r="I926" s="5">
        <v>11.2882274268368</v>
      </c>
      <c r="J926" s="5">
        <v>11.2882274268368</v>
      </c>
      <c r="K926" s="5">
        <v>-3.15186846716287</v>
      </c>
      <c r="L926" s="5">
        <v>-3.15186846716287</v>
      </c>
      <c r="M926" s="5">
        <v>-3.15186846716287</v>
      </c>
      <c r="N926" s="5">
        <v>14.4400958939997</v>
      </c>
      <c r="O926" s="5">
        <v>14.4400958939997</v>
      </c>
      <c r="P926" s="5">
        <v>14.4400958939997</v>
      </c>
      <c r="Q926" s="5">
        <v>0.0</v>
      </c>
      <c r="R926" s="5">
        <v>0.0</v>
      </c>
      <c r="S926" s="5">
        <v>0.0</v>
      </c>
      <c r="T926" s="5">
        <v>240.921552316954</v>
      </c>
    </row>
    <row r="927">
      <c r="A927" s="5">
        <v>925.0</v>
      </c>
      <c r="B927" s="6">
        <v>45175.0</v>
      </c>
      <c r="C927" s="5">
        <v>229.479489461358</v>
      </c>
      <c r="D927" s="5">
        <v>203.229801372855</v>
      </c>
      <c r="E927" s="5">
        <v>278.23406948395</v>
      </c>
      <c r="F927" s="5">
        <v>229.479489461358</v>
      </c>
      <c r="G927" s="5">
        <v>229.479489461358</v>
      </c>
      <c r="H927" s="5">
        <v>12.468654165808</v>
      </c>
      <c r="I927" s="5">
        <v>12.468654165808</v>
      </c>
      <c r="J927" s="5">
        <v>12.468654165808</v>
      </c>
      <c r="K927" s="5">
        <v>-2.8959758353045</v>
      </c>
      <c r="L927" s="5">
        <v>-2.8959758353045</v>
      </c>
      <c r="M927" s="5">
        <v>-2.8959758353045</v>
      </c>
      <c r="N927" s="5">
        <v>15.3646300011125</v>
      </c>
      <c r="O927" s="5">
        <v>15.3646300011125</v>
      </c>
      <c r="P927" s="5">
        <v>15.3646300011125</v>
      </c>
      <c r="Q927" s="5">
        <v>0.0</v>
      </c>
      <c r="R927" s="5">
        <v>0.0</v>
      </c>
      <c r="S927" s="5">
        <v>0.0</v>
      </c>
      <c r="T927" s="5">
        <v>241.948143627166</v>
      </c>
    </row>
    <row r="928">
      <c r="A928" s="5">
        <v>926.0</v>
      </c>
      <c r="B928" s="6">
        <v>45176.0</v>
      </c>
      <c r="C928" s="5">
        <v>229.325654032598</v>
      </c>
      <c r="D928" s="5">
        <v>203.917932810436</v>
      </c>
      <c r="E928" s="5">
        <v>281.039643850269</v>
      </c>
      <c r="F928" s="5">
        <v>229.325654032598</v>
      </c>
      <c r="G928" s="5">
        <v>229.325654032598</v>
      </c>
      <c r="H928" s="5">
        <v>12.4624473990544</v>
      </c>
      <c r="I928" s="5">
        <v>12.4624473990544</v>
      </c>
      <c r="J928" s="5">
        <v>12.4624473990544</v>
      </c>
      <c r="K928" s="5">
        <v>-3.81984217889478</v>
      </c>
      <c r="L928" s="5">
        <v>-3.81984217889478</v>
      </c>
      <c r="M928" s="5">
        <v>-3.81984217889478</v>
      </c>
      <c r="N928" s="5">
        <v>16.2822895779492</v>
      </c>
      <c r="O928" s="5">
        <v>16.2822895779492</v>
      </c>
      <c r="P928" s="5">
        <v>16.2822895779492</v>
      </c>
      <c r="Q928" s="5">
        <v>0.0</v>
      </c>
      <c r="R928" s="5">
        <v>0.0</v>
      </c>
      <c r="S928" s="5">
        <v>0.0</v>
      </c>
      <c r="T928" s="5">
        <v>241.788101431653</v>
      </c>
    </row>
    <row r="929">
      <c r="A929" s="5">
        <v>927.0</v>
      </c>
      <c r="B929" s="6">
        <v>45177.0</v>
      </c>
      <c r="C929" s="5">
        <v>229.171818603839</v>
      </c>
      <c r="D929" s="5">
        <v>206.890977105117</v>
      </c>
      <c r="E929" s="5">
        <v>278.025276606065</v>
      </c>
      <c r="F929" s="5">
        <v>229.171818603839</v>
      </c>
      <c r="G929" s="5">
        <v>229.171818603839</v>
      </c>
      <c r="H929" s="5">
        <v>12.8675311998408</v>
      </c>
      <c r="I929" s="5">
        <v>12.8675311998408</v>
      </c>
      <c r="J929" s="5">
        <v>12.8675311998408</v>
      </c>
      <c r="K929" s="5">
        <v>-4.30979350807638</v>
      </c>
      <c r="L929" s="5">
        <v>-4.30979350807638</v>
      </c>
      <c r="M929" s="5">
        <v>-4.30979350807638</v>
      </c>
      <c r="N929" s="5">
        <v>17.1773247079172</v>
      </c>
      <c r="O929" s="5">
        <v>17.1773247079172</v>
      </c>
      <c r="P929" s="5">
        <v>17.1773247079172</v>
      </c>
      <c r="Q929" s="5">
        <v>0.0</v>
      </c>
      <c r="R929" s="5">
        <v>0.0</v>
      </c>
      <c r="S929" s="5">
        <v>0.0</v>
      </c>
      <c r="T929" s="5">
        <v>242.03934980368</v>
      </c>
    </row>
    <row r="930">
      <c r="A930" s="5">
        <v>928.0</v>
      </c>
      <c r="B930" s="6">
        <v>45180.0</v>
      </c>
      <c r="C930" s="5">
        <v>228.71031231756</v>
      </c>
      <c r="D930" s="5">
        <v>210.162834143175</v>
      </c>
      <c r="E930" s="5">
        <v>283.5584598236</v>
      </c>
      <c r="F930" s="5">
        <v>228.71031231756</v>
      </c>
      <c r="G930" s="5">
        <v>228.71031231756</v>
      </c>
      <c r="H930" s="5">
        <v>17.1794244143534</v>
      </c>
      <c r="I930" s="5">
        <v>17.1794244143534</v>
      </c>
      <c r="J930" s="5">
        <v>17.1794244143534</v>
      </c>
      <c r="K930" s="5">
        <v>-2.3814169279855</v>
      </c>
      <c r="L930" s="5">
        <v>-2.3814169279855</v>
      </c>
      <c r="M930" s="5">
        <v>-2.3814169279855</v>
      </c>
      <c r="N930" s="5">
        <v>19.5608413423389</v>
      </c>
      <c r="O930" s="5">
        <v>19.5608413423389</v>
      </c>
      <c r="P930" s="5">
        <v>19.5608413423389</v>
      </c>
      <c r="Q930" s="5">
        <v>0.0</v>
      </c>
      <c r="R930" s="5">
        <v>0.0</v>
      </c>
      <c r="S930" s="5">
        <v>0.0</v>
      </c>
      <c r="T930" s="5">
        <v>245.889736731914</v>
      </c>
    </row>
    <row r="931">
      <c r="A931" s="5">
        <v>929.0</v>
      </c>
      <c r="B931" s="6">
        <v>45181.0</v>
      </c>
      <c r="C931" s="5">
        <v>228.556476888801</v>
      </c>
      <c r="D931" s="5">
        <v>209.328679886932</v>
      </c>
      <c r="E931" s="5">
        <v>282.064473928084</v>
      </c>
      <c r="F931" s="5">
        <v>228.556476888801</v>
      </c>
      <c r="G931" s="5">
        <v>228.556476888801</v>
      </c>
      <c r="H931" s="5">
        <v>17.0477497109506</v>
      </c>
      <c r="I931" s="5">
        <v>17.0477497109506</v>
      </c>
      <c r="J931" s="5">
        <v>17.0477497109506</v>
      </c>
      <c r="K931" s="5">
        <v>-3.15186846716557</v>
      </c>
      <c r="L931" s="5">
        <v>-3.15186846716557</v>
      </c>
      <c r="M931" s="5">
        <v>-3.15186846716557</v>
      </c>
      <c r="N931" s="5">
        <v>20.1996181781162</v>
      </c>
      <c r="O931" s="5">
        <v>20.1996181781162</v>
      </c>
      <c r="P931" s="5">
        <v>20.1996181781162</v>
      </c>
      <c r="Q931" s="5">
        <v>0.0</v>
      </c>
      <c r="R931" s="5">
        <v>0.0</v>
      </c>
      <c r="S931" s="5">
        <v>0.0</v>
      </c>
      <c r="T931" s="5">
        <v>245.604226599752</v>
      </c>
    </row>
    <row r="932">
      <c r="A932" s="5">
        <v>930.0</v>
      </c>
      <c r="B932" s="6">
        <v>45182.0</v>
      </c>
      <c r="C932" s="5">
        <v>228.402641460041</v>
      </c>
      <c r="D932" s="5">
        <v>209.303144944817</v>
      </c>
      <c r="E932" s="5">
        <v>286.776967797249</v>
      </c>
      <c r="F932" s="5">
        <v>228.402641460041</v>
      </c>
      <c r="G932" s="5">
        <v>228.402641460041</v>
      </c>
      <c r="H932" s="5">
        <v>17.8385018607399</v>
      </c>
      <c r="I932" s="5">
        <v>17.8385018607399</v>
      </c>
      <c r="J932" s="5">
        <v>17.8385018607399</v>
      </c>
      <c r="K932" s="5">
        <v>-2.89597583530546</v>
      </c>
      <c r="L932" s="5">
        <v>-2.89597583530546</v>
      </c>
      <c r="M932" s="5">
        <v>-2.89597583530546</v>
      </c>
      <c r="N932" s="5">
        <v>20.7344776960454</v>
      </c>
      <c r="O932" s="5">
        <v>20.7344776960454</v>
      </c>
      <c r="P932" s="5">
        <v>20.7344776960454</v>
      </c>
      <c r="Q932" s="5">
        <v>0.0</v>
      </c>
      <c r="R932" s="5">
        <v>0.0</v>
      </c>
      <c r="S932" s="5">
        <v>0.0</v>
      </c>
      <c r="T932" s="5">
        <v>246.241143320781</v>
      </c>
    </row>
    <row r="933">
      <c r="A933" s="5">
        <v>931.0</v>
      </c>
      <c r="B933" s="6">
        <v>45183.0</v>
      </c>
      <c r="C933" s="5">
        <v>228.248806031282</v>
      </c>
      <c r="D933" s="5">
        <v>211.176522767795</v>
      </c>
      <c r="E933" s="5">
        <v>286.743220081495</v>
      </c>
      <c r="F933" s="5">
        <v>228.248806031282</v>
      </c>
      <c r="G933" s="5">
        <v>228.248806031282</v>
      </c>
      <c r="H933" s="5">
        <v>17.3317794289493</v>
      </c>
      <c r="I933" s="5">
        <v>17.3317794289493</v>
      </c>
      <c r="J933" s="5">
        <v>17.3317794289493</v>
      </c>
      <c r="K933" s="5">
        <v>-3.81984217889619</v>
      </c>
      <c r="L933" s="5">
        <v>-3.81984217889619</v>
      </c>
      <c r="M933" s="5">
        <v>-3.81984217889619</v>
      </c>
      <c r="N933" s="5">
        <v>21.1516216078455</v>
      </c>
      <c r="O933" s="5">
        <v>21.1516216078455</v>
      </c>
      <c r="P933" s="5">
        <v>21.1516216078455</v>
      </c>
      <c r="Q933" s="5">
        <v>0.0</v>
      </c>
      <c r="R933" s="5">
        <v>0.0</v>
      </c>
      <c r="S933" s="5">
        <v>0.0</v>
      </c>
      <c r="T933" s="5">
        <v>245.580585460231</v>
      </c>
    </row>
    <row r="934">
      <c r="A934" s="5">
        <v>932.0</v>
      </c>
      <c r="B934" s="6">
        <v>45184.0</v>
      </c>
      <c r="C934" s="5">
        <v>228.094970602523</v>
      </c>
      <c r="D934" s="5">
        <v>206.637089385924</v>
      </c>
      <c r="E934" s="5">
        <v>282.799539382125</v>
      </c>
      <c r="F934" s="5">
        <v>228.094970602523</v>
      </c>
      <c r="G934" s="5">
        <v>228.094970602523</v>
      </c>
      <c r="H934" s="5">
        <v>17.1292560557257</v>
      </c>
      <c r="I934" s="5">
        <v>17.1292560557257</v>
      </c>
      <c r="J934" s="5">
        <v>17.1292560557257</v>
      </c>
      <c r="K934" s="5">
        <v>-4.30979350806879</v>
      </c>
      <c r="L934" s="5">
        <v>-4.30979350806879</v>
      </c>
      <c r="M934" s="5">
        <v>-4.30979350806879</v>
      </c>
      <c r="N934" s="5">
        <v>21.4390495637945</v>
      </c>
      <c r="O934" s="5">
        <v>21.4390495637945</v>
      </c>
      <c r="P934" s="5">
        <v>21.4390495637945</v>
      </c>
      <c r="Q934" s="5">
        <v>0.0</v>
      </c>
      <c r="R934" s="5">
        <v>0.0</v>
      </c>
      <c r="S934" s="5">
        <v>0.0</v>
      </c>
      <c r="T934" s="5">
        <v>245.224226658248</v>
      </c>
    </row>
    <row r="935">
      <c r="A935" s="5">
        <v>933.0</v>
      </c>
      <c r="B935" s="6">
        <v>45187.0</v>
      </c>
      <c r="C935" s="5">
        <v>227.633464316244</v>
      </c>
      <c r="D935" s="5">
        <v>208.802739117998</v>
      </c>
      <c r="E935" s="5">
        <v>282.6818239531</v>
      </c>
      <c r="F935" s="5">
        <v>227.633464316244</v>
      </c>
      <c r="G935" s="5">
        <v>227.633464316244</v>
      </c>
      <c r="H935" s="5">
        <v>19.0560353146186</v>
      </c>
      <c r="I935" s="5">
        <v>19.0560353146186</v>
      </c>
      <c r="J935" s="5">
        <v>19.0560353146186</v>
      </c>
      <c r="K935" s="5">
        <v>-2.38141692800258</v>
      </c>
      <c r="L935" s="5">
        <v>-2.38141692800258</v>
      </c>
      <c r="M935" s="5">
        <v>-2.38141692800258</v>
      </c>
      <c r="N935" s="5">
        <v>21.4374522426211</v>
      </c>
      <c r="O935" s="5">
        <v>21.4374522426211</v>
      </c>
      <c r="P935" s="5">
        <v>21.4374522426211</v>
      </c>
      <c r="Q935" s="5">
        <v>0.0</v>
      </c>
      <c r="R935" s="5">
        <v>0.0</v>
      </c>
      <c r="S935" s="5">
        <v>0.0</v>
      </c>
      <c r="T935" s="5">
        <v>246.689499630863</v>
      </c>
    </row>
    <row r="936">
      <c r="A936" s="5">
        <v>934.0</v>
      </c>
      <c r="B936" s="6">
        <v>45188.0</v>
      </c>
      <c r="C936" s="5">
        <v>227.479628887485</v>
      </c>
      <c r="D936" s="5">
        <v>207.686694406493</v>
      </c>
      <c r="E936" s="5">
        <v>280.625117148154</v>
      </c>
      <c r="F936" s="5">
        <v>227.479628887485</v>
      </c>
      <c r="G936" s="5">
        <v>227.479628887485</v>
      </c>
      <c r="H936" s="5">
        <v>17.9820419271733</v>
      </c>
      <c r="I936" s="5">
        <v>17.9820419271733</v>
      </c>
      <c r="J936" s="5">
        <v>17.9820419271733</v>
      </c>
      <c r="K936" s="5">
        <v>-3.15186846715565</v>
      </c>
      <c r="L936" s="5">
        <v>-3.15186846715565</v>
      </c>
      <c r="M936" s="5">
        <v>-3.15186846715565</v>
      </c>
      <c r="N936" s="5">
        <v>21.1339103943289</v>
      </c>
      <c r="O936" s="5">
        <v>21.1339103943289</v>
      </c>
      <c r="P936" s="5">
        <v>21.1339103943289</v>
      </c>
      <c r="Q936" s="5">
        <v>0.0</v>
      </c>
      <c r="R936" s="5">
        <v>0.0</v>
      </c>
      <c r="S936" s="5">
        <v>0.0</v>
      </c>
      <c r="T936" s="5">
        <v>245.461670814658</v>
      </c>
    </row>
    <row r="937">
      <c r="A937" s="5">
        <v>935.0</v>
      </c>
      <c r="B937" s="6">
        <v>45189.0</v>
      </c>
      <c r="C937" s="5">
        <v>227.325793458725</v>
      </c>
      <c r="D937" s="5">
        <v>206.367770537594</v>
      </c>
      <c r="E937" s="5">
        <v>279.41864325939</v>
      </c>
      <c r="F937" s="5">
        <v>227.325793458725</v>
      </c>
      <c r="G937" s="5">
        <v>227.325793458725</v>
      </c>
      <c r="H937" s="5">
        <v>17.7828137392197</v>
      </c>
      <c r="I937" s="5">
        <v>17.7828137392197</v>
      </c>
      <c r="J937" s="5">
        <v>17.7828137392197</v>
      </c>
      <c r="K937" s="5">
        <v>-2.89597583530389</v>
      </c>
      <c r="L937" s="5">
        <v>-2.89597583530389</v>
      </c>
      <c r="M937" s="5">
        <v>-2.89597583530389</v>
      </c>
      <c r="N937" s="5">
        <v>20.6787895745236</v>
      </c>
      <c r="O937" s="5">
        <v>20.6787895745236</v>
      </c>
      <c r="P937" s="5">
        <v>20.6787895745236</v>
      </c>
      <c r="Q937" s="5">
        <v>0.0</v>
      </c>
      <c r="R937" s="5">
        <v>0.0</v>
      </c>
      <c r="S937" s="5">
        <v>0.0</v>
      </c>
      <c r="T937" s="5">
        <v>245.108607197945</v>
      </c>
    </row>
    <row r="938">
      <c r="A938" s="5">
        <v>936.0</v>
      </c>
      <c r="B938" s="6">
        <v>45190.0</v>
      </c>
      <c r="C938" s="5">
        <v>227.171958029966</v>
      </c>
      <c r="D938" s="5">
        <v>209.457751555595</v>
      </c>
      <c r="E938" s="5">
        <v>282.492263371065</v>
      </c>
      <c r="F938" s="5">
        <v>227.171958029966</v>
      </c>
      <c r="G938" s="5">
        <v>227.171958029966</v>
      </c>
      <c r="H938" s="5">
        <v>16.2568981407844</v>
      </c>
      <c r="I938" s="5">
        <v>16.2568981407844</v>
      </c>
      <c r="J938" s="5">
        <v>16.2568981407844</v>
      </c>
      <c r="K938" s="5">
        <v>-3.81984217889936</v>
      </c>
      <c r="L938" s="5">
        <v>-3.81984217889936</v>
      </c>
      <c r="M938" s="5">
        <v>-3.81984217889936</v>
      </c>
      <c r="N938" s="5">
        <v>20.0767403196838</v>
      </c>
      <c r="O938" s="5">
        <v>20.0767403196838</v>
      </c>
      <c r="P938" s="5">
        <v>20.0767403196838</v>
      </c>
      <c r="Q938" s="5">
        <v>0.0</v>
      </c>
      <c r="R938" s="5">
        <v>0.0</v>
      </c>
      <c r="S938" s="5">
        <v>0.0</v>
      </c>
      <c r="T938" s="5">
        <v>243.42885617075</v>
      </c>
    </row>
    <row r="939">
      <c r="A939" s="5">
        <v>937.0</v>
      </c>
      <c r="B939" s="6">
        <v>45191.0</v>
      </c>
      <c r="C939" s="5">
        <v>227.018122601207</v>
      </c>
      <c r="D939" s="5">
        <v>204.519381889571</v>
      </c>
      <c r="E939" s="5">
        <v>279.136939625338</v>
      </c>
      <c r="F939" s="5">
        <v>227.018122601207</v>
      </c>
      <c r="G939" s="5">
        <v>227.018122601207</v>
      </c>
      <c r="H939" s="5">
        <v>15.0257540935706</v>
      </c>
      <c r="I939" s="5">
        <v>15.0257540935706</v>
      </c>
      <c r="J939" s="5">
        <v>15.0257540935706</v>
      </c>
      <c r="K939" s="5">
        <v>-4.30979350809589</v>
      </c>
      <c r="L939" s="5">
        <v>-4.30979350809589</v>
      </c>
      <c r="M939" s="5">
        <v>-4.30979350809589</v>
      </c>
      <c r="N939" s="5">
        <v>19.3355476016665</v>
      </c>
      <c r="O939" s="5">
        <v>19.3355476016665</v>
      </c>
      <c r="P939" s="5">
        <v>19.3355476016665</v>
      </c>
      <c r="Q939" s="5">
        <v>0.0</v>
      </c>
      <c r="R939" s="5">
        <v>0.0</v>
      </c>
      <c r="S939" s="5">
        <v>0.0</v>
      </c>
      <c r="T939" s="5">
        <v>242.043876694777</v>
      </c>
    </row>
    <row r="940">
      <c r="A940" s="5">
        <v>938.0</v>
      </c>
      <c r="B940" s="6">
        <v>45194.0</v>
      </c>
      <c r="C940" s="5">
        <v>226.556616314928</v>
      </c>
      <c r="D940" s="5">
        <v>199.213036443306</v>
      </c>
      <c r="E940" s="5">
        <v>280.097170673447</v>
      </c>
      <c r="F940" s="5">
        <v>226.556616314928</v>
      </c>
      <c r="G940" s="5">
        <v>226.556616314928</v>
      </c>
      <c r="H940" s="5">
        <v>14.0178090350328</v>
      </c>
      <c r="I940" s="5">
        <v>14.0178090350328</v>
      </c>
      <c r="J940" s="5">
        <v>14.0178090350328</v>
      </c>
      <c r="K940" s="5">
        <v>-2.38141692800197</v>
      </c>
      <c r="L940" s="5">
        <v>-2.38141692800197</v>
      </c>
      <c r="M940" s="5">
        <v>-2.38141692800197</v>
      </c>
      <c r="N940" s="5">
        <v>16.3992259630348</v>
      </c>
      <c r="O940" s="5">
        <v>16.3992259630348</v>
      </c>
      <c r="P940" s="5">
        <v>16.3992259630348</v>
      </c>
      <c r="Q940" s="5">
        <v>0.0</v>
      </c>
      <c r="R940" s="5">
        <v>0.0</v>
      </c>
      <c r="S940" s="5">
        <v>0.0</v>
      </c>
      <c r="T940" s="5">
        <v>240.574425349961</v>
      </c>
    </row>
    <row r="941">
      <c r="A941" s="5">
        <v>939.0</v>
      </c>
      <c r="B941" s="6">
        <v>45195.0</v>
      </c>
      <c r="C941" s="5">
        <v>226.402780886169</v>
      </c>
      <c r="D941" s="5">
        <v>201.19147346377</v>
      </c>
      <c r="E941" s="5">
        <v>274.350238975774</v>
      </c>
      <c r="F941" s="5">
        <v>226.402780886169</v>
      </c>
      <c r="G941" s="5">
        <v>226.402780886169</v>
      </c>
      <c r="H941" s="5">
        <v>12.0848239779481</v>
      </c>
      <c r="I941" s="5">
        <v>12.0848239779481</v>
      </c>
      <c r="J941" s="5">
        <v>12.0848239779481</v>
      </c>
      <c r="K941" s="5">
        <v>-3.15186846715835</v>
      </c>
      <c r="L941" s="5">
        <v>-3.15186846715835</v>
      </c>
      <c r="M941" s="5">
        <v>-3.15186846715835</v>
      </c>
      <c r="N941" s="5">
        <v>15.2366924451064</v>
      </c>
      <c r="O941" s="5">
        <v>15.2366924451064</v>
      </c>
      <c r="P941" s="5">
        <v>15.2366924451064</v>
      </c>
      <c r="Q941" s="5">
        <v>0.0</v>
      </c>
      <c r="R941" s="5">
        <v>0.0</v>
      </c>
      <c r="S941" s="5">
        <v>0.0</v>
      </c>
      <c r="T941" s="5">
        <v>238.487604864117</v>
      </c>
    </row>
    <row r="942">
      <c r="A942" s="5">
        <v>940.0</v>
      </c>
      <c r="B942" s="6">
        <v>45196.0</v>
      </c>
      <c r="C942" s="5">
        <v>226.248945457409</v>
      </c>
      <c r="D942" s="5">
        <v>200.256588213958</v>
      </c>
      <c r="E942" s="5">
        <v>273.665043377488</v>
      </c>
      <c r="F942" s="5">
        <v>226.248945457409</v>
      </c>
      <c r="G942" s="5">
        <v>226.248945457409</v>
      </c>
      <c r="H942" s="5">
        <v>11.118620880774</v>
      </c>
      <c r="I942" s="5">
        <v>11.118620880774</v>
      </c>
      <c r="J942" s="5">
        <v>11.118620880774</v>
      </c>
      <c r="K942" s="5">
        <v>-2.89597583530274</v>
      </c>
      <c r="L942" s="5">
        <v>-2.89597583530274</v>
      </c>
      <c r="M942" s="5">
        <v>-2.89597583530274</v>
      </c>
      <c r="N942" s="5">
        <v>14.0145967160768</v>
      </c>
      <c r="O942" s="5">
        <v>14.0145967160768</v>
      </c>
      <c r="P942" s="5">
        <v>14.0145967160768</v>
      </c>
      <c r="Q942" s="5">
        <v>0.0</v>
      </c>
      <c r="R942" s="5">
        <v>0.0</v>
      </c>
      <c r="S942" s="5">
        <v>0.0</v>
      </c>
      <c r="T942" s="5">
        <v>237.367566338183</v>
      </c>
    </row>
    <row r="943">
      <c r="A943" s="5">
        <v>941.0</v>
      </c>
      <c r="B943" s="6">
        <v>45197.0</v>
      </c>
      <c r="C943" s="5">
        <v>226.09511002865</v>
      </c>
      <c r="D943" s="5">
        <v>197.664997582983</v>
      </c>
      <c r="E943" s="5">
        <v>272.396976873816</v>
      </c>
      <c r="F943" s="5">
        <v>226.09511002865</v>
      </c>
      <c r="G943" s="5">
        <v>226.09511002865</v>
      </c>
      <c r="H943" s="5">
        <v>8.93486989267598</v>
      </c>
      <c r="I943" s="5">
        <v>8.93486989267598</v>
      </c>
      <c r="J943" s="5">
        <v>8.93486989267598</v>
      </c>
      <c r="K943" s="5">
        <v>-3.81984217890253</v>
      </c>
      <c r="L943" s="5">
        <v>-3.81984217890253</v>
      </c>
      <c r="M943" s="5">
        <v>-3.81984217890253</v>
      </c>
      <c r="N943" s="5">
        <v>12.7547120715785</v>
      </c>
      <c r="O943" s="5">
        <v>12.7547120715785</v>
      </c>
      <c r="P943" s="5">
        <v>12.7547120715785</v>
      </c>
      <c r="Q943" s="5">
        <v>0.0</v>
      </c>
      <c r="R943" s="5">
        <v>0.0</v>
      </c>
      <c r="S943" s="5">
        <v>0.0</v>
      </c>
      <c r="T943" s="5">
        <v>235.029979921326</v>
      </c>
    </row>
    <row r="944">
      <c r="A944" s="5">
        <v>942.0</v>
      </c>
      <c r="B944" s="6">
        <v>45198.0</v>
      </c>
      <c r="C944" s="5">
        <v>225.94127459989</v>
      </c>
      <c r="D944" s="5">
        <v>194.745760721919</v>
      </c>
      <c r="E944" s="5">
        <v>269.478042178513</v>
      </c>
      <c r="F944" s="5">
        <v>225.94127459989</v>
      </c>
      <c r="G944" s="5">
        <v>225.94127459989</v>
      </c>
      <c r="H944" s="5">
        <v>7.16994273172687</v>
      </c>
      <c r="I944" s="5">
        <v>7.16994273172687</v>
      </c>
      <c r="J944" s="5">
        <v>7.16994273172687</v>
      </c>
      <c r="K944" s="5">
        <v>-4.30979350808261</v>
      </c>
      <c r="L944" s="5">
        <v>-4.30979350808261</v>
      </c>
      <c r="M944" s="5">
        <v>-4.30979350808261</v>
      </c>
      <c r="N944" s="5">
        <v>11.4797362398094</v>
      </c>
      <c r="O944" s="5">
        <v>11.4797362398094</v>
      </c>
      <c r="P944" s="5">
        <v>11.4797362398094</v>
      </c>
      <c r="Q944" s="5">
        <v>0.0</v>
      </c>
      <c r="R944" s="5">
        <v>0.0</v>
      </c>
      <c r="S944" s="5">
        <v>0.0</v>
      </c>
      <c r="T944" s="5">
        <v>233.111217331617</v>
      </c>
    </row>
    <row r="945">
      <c r="A945" s="5">
        <v>943.0</v>
      </c>
      <c r="B945" s="6">
        <v>45201.0</v>
      </c>
      <c r="C945" s="5">
        <v>225.479768313612</v>
      </c>
      <c r="D945" s="5">
        <v>191.269323509094</v>
      </c>
      <c r="E945" s="5">
        <v>268.133976930437</v>
      </c>
      <c r="F945" s="5">
        <v>225.479768313612</v>
      </c>
      <c r="G945" s="5">
        <v>225.479768313612</v>
      </c>
      <c r="H945" s="5">
        <v>5.41271319716421</v>
      </c>
      <c r="I945" s="5">
        <v>5.41271319716421</v>
      </c>
      <c r="J945" s="5">
        <v>5.41271319716421</v>
      </c>
      <c r="K945" s="5">
        <v>-2.38141692801021</v>
      </c>
      <c r="L945" s="5">
        <v>-2.38141692801021</v>
      </c>
      <c r="M945" s="5">
        <v>-2.38141692801021</v>
      </c>
      <c r="N945" s="5">
        <v>7.79413012517442</v>
      </c>
      <c r="O945" s="5">
        <v>7.79413012517442</v>
      </c>
      <c r="P945" s="5">
        <v>7.79413012517442</v>
      </c>
      <c r="Q945" s="5">
        <v>0.0</v>
      </c>
      <c r="R945" s="5">
        <v>0.0</v>
      </c>
      <c r="S945" s="5">
        <v>0.0</v>
      </c>
      <c r="T945" s="5">
        <v>230.892481510776</v>
      </c>
    </row>
    <row r="946">
      <c r="A946" s="5">
        <v>944.0</v>
      </c>
      <c r="B946" s="6">
        <v>45202.0</v>
      </c>
      <c r="C946" s="5">
        <v>225.325932884853</v>
      </c>
      <c r="D946" s="5">
        <v>190.766143437121</v>
      </c>
      <c r="E946" s="5">
        <v>264.962015595671</v>
      </c>
      <c r="F946" s="5">
        <v>225.325932884853</v>
      </c>
      <c r="G946" s="5">
        <v>225.325932884853</v>
      </c>
      <c r="H946" s="5">
        <v>3.53402395450586</v>
      </c>
      <c r="I946" s="5">
        <v>3.53402395450586</v>
      </c>
      <c r="J946" s="5">
        <v>3.53402395450586</v>
      </c>
      <c r="K946" s="5">
        <v>-3.15186846716105</v>
      </c>
      <c r="L946" s="5">
        <v>-3.15186846716105</v>
      </c>
      <c r="M946" s="5">
        <v>-3.15186846716105</v>
      </c>
      <c r="N946" s="5">
        <v>6.68589242166691</v>
      </c>
      <c r="O946" s="5">
        <v>6.68589242166691</v>
      </c>
      <c r="P946" s="5">
        <v>6.68589242166691</v>
      </c>
      <c r="Q946" s="5">
        <v>0.0</v>
      </c>
      <c r="R946" s="5">
        <v>0.0</v>
      </c>
      <c r="S946" s="5">
        <v>0.0</v>
      </c>
      <c r="T946" s="5">
        <v>228.859956839359</v>
      </c>
    </row>
    <row r="947">
      <c r="A947" s="5">
        <v>945.0</v>
      </c>
      <c r="B947" s="6">
        <v>45203.0</v>
      </c>
      <c r="C947" s="5">
        <v>225.172097456093</v>
      </c>
      <c r="D947" s="5">
        <v>189.760066949576</v>
      </c>
      <c r="E947" s="5">
        <v>262.191292121513</v>
      </c>
      <c r="F947" s="5">
        <v>225.172097456093</v>
      </c>
      <c r="G947" s="5">
        <v>225.172097456093</v>
      </c>
      <c r="H947" s="5">
        <v>2.77555873327932</v>
      </c>
      <c r="I947" s="5">
        <v>2.77555873327932</v>
      </c>
      <c r="J947" s="5">
        <v>2.77555873327932</v>
      </c>
      <c r="K947" s="5">
        <v>-2.89597583530116</v>
      </c>
      <c r="L947" s="5">
        <v>-2.89597583530116</v>
      </c>
      <c r="M947" s="5">
        <v>-2.89597583530116</v>
      </c>
      <c r="N947" s="5">
        <v>5.67153456858049</v>
      </c>
      <c r="O947" s="5">
        <v>5.67153456858049</v>
      </c>
      <c r="P947" s="5">
        <v>5.67153456858049</v>
      </c>
      <c r="Q947" s="5">
        <v>0.0</v>
      </c>
      <c r="R947" s="5">
        <v>0.0</v>
      </c>
      <c r="S947" s="5">
        <v>0.0</v>
      </c>
      <c r="T947" s="5">
        <v>227.947656189373</v>
      </c>
    </row>
    <row r="948">
      <c r="A948" s="5">
        <v>946.0</v>
      </c>
      <c r="B948" s="6">
        <v>45204.0</v>
      </c>
      <c r="C948" s="5">
        <v>225.018262027334</v>
      </c>
      <c r="D948" s="5">
        <v>186.67628487695</v>
      </c>
      <c r="E948" s="5">
        <v>263.523141787131</v>
      </c>
      <c r="F948" s="5">
        <v>225.018262027334</v>
      </c>
      <c r="G948" s="5">
        <v>225.018262027334</v>
      </c>
      <c r="H948" s="5">
        <v>0.948526029534808</v>
      </c>
      <c r="I948" s="5">
        <v>0.948526029534808</v>
      </c>
      <c r="J948" s="5">
        <v>0.948526029534808</v>
      </c>
      <c r="K948" s="5">
        <v>-3.8198421789057</v>
      </c>
      <c r="L948" s="5">
        <v>-3.8198421789057</v>
      </c>
      <c r="M948" s="5">
        <v>-3.8198421789057</v>
      </c>
      <c r="N948" s="5">
        <v>4.76836820844051</v>
      </c>
      <c r="O948" s="5">
        <v>4.76836820844051</v>
      </c>
      <c r="P948" s="5">
        <v>4.76836820844051</v>
      </c>
      <c r="Q948" s="5">
        <v>0.0</v>
      </c>
      <c r="R948" s="5">
        <v>0.0</v>
      </c>
      <c r="S948" s="5">
        <v>0.0</v>
      </c>
      <c r="T948" s="5">
        <v>225.966788056869</v>
      </c>
    </row>
    <row r="949">
      <c r="A949" s="5">
        <v>947.0</v>
      </c>
      <c r="B949" s="6">
        <v>45205.0</v>
      </c>
      <c r="C949" s="5">
        <v>224.864426598574</v>
      </c>
      <c r="D949" s="5">
        <v>189.112875153777</v>
      </c>
      <c r="E949" s="5">
        <v>260.881329087536</v>
      </c>
      <c r="F949" s="5">
        <v>224.864426598574</v>
      </c>
      <c r="G949" s="5">
        <v>224.864426598574</v>
      </c>
      <c r="H949" s="5">
        <v>-0.31862676483688</v>
      </c>
      <c r="I949" s="5">
        <v>-0.31862676483688</v>
      </c>
      <c r="J949" s="5">
        <v>-0.31862676483688</v>
      </c>
      <c r="K949" s="5">
        <v>-4.3097935080807</v>
      </c>
      <c r="L949" s="5">
        <v>-4.3097935080807</v>
      </c>
      <c r="M949" s="5">
        <v>-4.3097935080807</v>
      </c>
      <c r="N949" s="5">
        <v>3.99116674324382</v>
      </c>
      <c r="O949" s="5">
        <v>3.99116674324382</v>
      </c>
      <c r="P949" s="5">
        <v>3.99116674324382</v>
      </c>
      <c r="Q949" s="5">
        <v>0.0</v>
      </c>
      <c r="R949" s="5">
        <v>0.0</v>
      </c>
      <c r="S949" s="5">
        <v>0.0</v>
      </c>
      <c r="T949" s="5">
        <v>224.545799833737</v>
      </c>
    </row>
    <row r="950">
      <c r="A950" s="5">
        <v>948.0</v>
      </c>
      <c r="B950" s="6">
        <v>45208.0</v>
      </c>
      <c r="C950" s="5">
        <v>224.402920312296</v>
      </c>
      <c r="D950" s="5">
        <v>186.868925054444</v>
      </c>
      <c r="E950" s="5">
        <v>261.915694349655</v>
      </c>
      <c r="F950" s="5">
        <v>224.402920312296</v>
      </c>
      <c r="G950" s="5">
        <v>224.402920312296</v>
      </c>
      <c r="H950" s="5">
        <v>0.137019566987037</v>
      </c>
      <c r="I950" s="5">
        <v>0.137019566987037</v>
      </c>
      <c r="J950" s="5">
        <v>0.137019566987037</v>
      </c>
      <c r="K950" s="5">
        <v>-2.38141692798417</v>
      </c>
      <c r="L950" s="5">
        <v>-2.38141692798417</v>
      </c>
      <c r="M950" s="5">
        <v>-2.38141692798417</v>
      </c>
      <c r="N950" s="5">
        <v>2.51843649497121</v>
      </c>
      <c r="O950" s="5">
        <v>2.51843649497121</v>
      </c>
      <c r="P950" s="5">
        <v>2.51843649497121</v>
      </c>
      <c r="Q950" s="5">
        <v>0.0</v>
      </c>
      <c r="R950" s="5">
        <v>0.0</v>
      </c>
      <c r="S950" s="5">
        <v>0.0</v>
      </c>
      <c r="T950" s="5">
        <v>224.539939879283</v>
      </c>
    </row>
    <row r="951">
      <c r="A951" s="5">
        <v>949.0</v>
      </c>
      <c r="B951" s="6">
        <v>45209.0</v>
      </c>
      <c r="C951" s="5">
        <v>224.249084883537</v>
      </c>
      <c r="D951" s="5">
        <v>185.397150624611</v>
      </c>
      <c r="E951" s="5">
        <v>259.386580318109</v>
      </c>
      <c r="F951" s="5">
        <v>224.249084883537</v>
      </c>
      <c r="G951" s="5">
        <v>224.249084883537</v>
      </c>
      <c r="H951" s="5">
        <v>-0.820039268913909</v>
      </c>
      <c r="I951" s="5">
        <v>-0.820039268913909</v>
      </c>
      <c r="J951" s="5">
        <v>-0.820039268913909</v>
      </c>
      <c r="K951" s="5">
        <v>-3.15186846715113</v>
      </c>
      <c r="L951" s="5">
        <v>-3.15186846715113</v>
      </c>
      <c r="M951" s="5">
        <v>-3.15186846715113</v>
      </c>
      <c r="N951" s="5">
        <v>2.33182919823722</v>
      </c>
      <c r="O951" s="5">
        <v>2.33182919823722</v>
      </c>
      <c r="P951" s="5">
        <v>2.33182919823722</v>
      </c>
      <c r="Q951" s="5">
        <v>0.0</v>
      </c>
      <c r="R951" s="5">
        <v>0.0</v>
      </c>
      <c r="S951" s="5">
        <v>0.0</v>
      </c>
      <c r="T951" s="5">
        <v>223.429045614623</v>
      </c>
    </row>
    <row r="952">
      <c r="A952" s="5">
        <v>950.0</v>
      </c>
      <c r="B952" s="6">
        <v>45210.0</v>
      </c>
      <c r="C952" s="5">
        <v>224.095249454777</v>
      </c>
      <c r="D952" s="5">
        <v>185.426724850848</v>
      </c>
      <c r="E952" s="5">
        <v>258.838855951909</v>
      </c>
      <c r="F952" s="5">
        <v>224.095249454777</v>
      </c>
      <c r="G952" s="5">
        <v>224.095249454777</v>
      </c>
      <c r="H952" s="5">
        <v>-0.598108300288468</v>
      </c>
      <c r="I952" s="5">
        <v>-0.598108300288468</v>
      </c>
      <c r="J952" s="5">
        <v>-0.598108300288468</v>
      </c>
      <c r="K952" s="5">
        <v>-2.89597583530466</v>
      </c>
      <c r="L952" s="5">
        <v>-2.89597583530466</v>
      </c>
      <c r="M952" s="5">
        <v>-2.89597583530466</v>
      </c>
      <c r="N952" s="5">
        <v>2.29786753501619</v>
      </c>
      <c r="O952" s="5">
        <v>2.29786753501619</v>
      </c>
      <c r="P952" s="5">
        <v>2.29786753501619</v>
      </c>
      <c r="Q952" s="5">
        <v>0.0</v>
      </c>
      <c r="R952" s="5">
        <v>0.0</v>
      </c>
      <c r="S952" s="5">
        <v>0.0</v>
      </c>
      <c r="T952" s="5">
        <v>223.497141154489</v>
      </c>
    </row>
    <row r="953">
      <c r="A953" s="5">
        <v>951.0</v>
      </c>
      <c r="B953" s="6">
        <v>45211.0</v>
      </c>
      <c r="C953" s="5">
        <v>223.941414026018</v>
      </c>
      <c r="D953" s="5">
        <v>186.694186176314</v>
      </c>
      <c r="E953" s="5">
        <v>258.523592547827</v>
      </c>
      <c r="F953" s="5">
        <v>223.941414026018</v>
      </c>
      <c r="G953" s="5">
        <v>223.941414026018</v>
      </c>
      <c r="H953" s="5">
        <v>-1.40805417185476</v>
      </c>
      <c r="I953" s="5">
        <v>-1.40805417185476</v>
      </c>
      <c r="J953" s="5">
        <v>-1.40805417185476</v>
      </c>
      <c r="K953" s="5">
        <v>-3.81984217890712</v>
      </c>
      <c r="L953" s="5">
        <v>-3.81984217890712</v>
      </c>
      <c r="M953" s="5">
        <v>-3.81984217890712</v>
      </c>
      <c r="N953" s="5">
        <v>2.41178800705235</v>
      </c>
      <c r="O953" s="5">
        <v>2.41178800705235</v>
      </c>
      <c r="P953" s="5">
        <v>2.41178800705235</v>
      </c>
      <c r="Q953" s="5">
        <v>0.0</v>
      </c>
      <c r="R953" s="5">
        <v>0.0</v>
      </c>
      <c r="S953" s="5">
        <v>0.0</v>
      </c>
      <c r="T953" s="5">
        <v>222.533359854163</v>
      </c>
    </row>
    <row r="954">
      <c r="A954" s="5">
        <v>952.0</v>
      </c>
      <c r="B954" s="6">
        <v>45212.0</v>
      </c>
      <c r="C954" s="5">
        <v>223.787578597258</v>
      </c>
      <c r="D954" s="5">
        <v>184.671329810541</v>
      </c>
      <c r="E954" s="5">
        <v>259.938517584218</v>
      </c>
      <c r="F954" s="5">
        <v>223.787578597258</v>
      </c>
      <c r="G954" s="5">
        <v>223.787578597258</v>
      </c>
      <c r="H954" s="5">
        <v>-1.64414325622264</v>
      </c>
      <c r="I954" s="5">
        <v>-1.64414325622264</v>
      </c>
      <c r="J954" s="5">
        <v>-1.64414325622264</v>
      </c>
      <c r="K954" s="5">
        <v>-4.3097935081078</v>
      </c>
      <c r="L954" s="5">
        <v>-4.3097935081078</v>
      </c>
      <c r="M954" s="5">
        <v>-4.3097935081078</v>
      </c>
      <c r="N954" s="5">
        <v>2.66565025188516</v>
      </c>
      <c r="O954" s="5">
        <v>2.66565025188516</v>
      </c>
      <c r="P954" s="5">
        <v>2.66565025188516</v>
      </c>
      <c r="Q954" s="5">
        <v>0.0</v>
      </c>
      <c r="R954" s="5">
        <v>0.0</v>
      </c>
      <c r="S954" s="5">
        <v>0.0</v>
      </c>
      <c r="T954" s="5">
        <v>222.143435341036</v>
      </c>
    </row>
    <row r="955">
      <c r="A955" s="5">
        <v>953.0</v>
      </c>
      <c r="B955" s="6">
        <v>45215.0</v>
      </c>
      <c r="C955" s="5">
        <v>223.32607231098</v>
      </c>
      <c r="D955" s="5">
        <v>185.959439230296</v>
      </c>
      <c r="E955" s="5">
        <v>261.857586527779</v>
      </c>
      <c r="F955" s="5">
        <v>223.32607231098</v>
      </c>
      <c r="G955" s="5">
        <v>223.32607231098</v>
      </c>
      <c r="H955" s="5">
        <v>1.76424585106257</v>
      </c>
      <c r="I955" s="5">
        <v>1.76424585106257</v>
      </c>
      <c r="J955" s="5">
        <v>1.76424585106257</v>
      </c>
      <c r="K955" s="5">
        <v>-2.38141692799241</v>
      </c>
      <c r="L955" s="5">
        <v>-2.38141692799241</v>
      </c>
      <c r="M955" s="5">
        <v>-2.38141692799241</v>
      </c>
      <c r="N955" s="5">
        <v>4.14566277905498</v>
      </c>
      <c r="O955" s="5">
        <v>4.14566277905498</v>
      </c>
      <c r="P955" s="5">
        <v>4.14566277905498</v>
      </c>
      <c r="Q955" s="5">
        <v>0.0</v>
      </c>
      <c r="R955" s="5">
        <v>0.0</v>
      </c>
      <c r="S955" s="5">
        <v>0.0</v>
      </c>
      <c r="T955" s="5">
        <v>225.090318162043</v>
      </c>
    </row>
    <row r="956">
      <c r="A956" s="5">
        <v>954.0</v>
      </c>
      <c r="B956" s="6">
        <v>45216.0</v>
      </c>
      <c r="C956" s="5">
        <v>223.172236882221</v>
      </c>
      <c r="D956" s="5">
        <v>187.144482315991</v>
      </c>
      <c r="E956" s="5">
        <v>262.931273664686</v>
      </c>
      <c r="F956" s="5">
        <v>223.172236882221</v>
      </c>
      <c r="G956" s="5">
        <v>223.172236882221</v>
      </c>
      <c r="H956" s="5">
        <v>1.67486314405967</v>
      </c>
      <c r="I956" s="5">
        <v>1.67486314405967</v>
      </c>
      <c r="J956" s="5">
        <v>1.67486314405967</v>
      </c>
      <c r="K956" s="5">
        <v>-3.15186846715383</v>
      </c>
      <c r="L956" s="5">
        <v>-3.15186846715383</v>
      </c>
      <c r="M956" s="5">
        <v>-3.15186846715383</v>
      </c>
      <c r="N956" s="5">
        <v>4.82673161121351</v>
      </c>
      <c r="O956" s="5">
        <v>4.82673161121351</v>
      </c>
      <c r="P956" s="5">
        <v>4.82673161121351</v>
      </c>
      <c r="Q956" s="5">
        <v>0.0</v>
      </c>
      <c r="R956" s="5">
        <v>0.0</v>
      </c>
      <c r="S956" s="5">
        <v>0.0</v>
      </c>
      <c r="T956" s="5">
        <v>224.84710002628</v>
      </c>
    </row>
    <row r="957">
      <c r="A957" s="5">
        <v>955.0</v>
      </c>
      <c r="B957" s="6">
        <v>45217.0</v>
      </c>
      <c r="C957" s="5">
        <v>223.018401453461</v>
      </c>
      <c r="D957" s="5">
        <v>190.112176923424</v>
      </c>
      <c r="E957" s="5">
        <v>265.879487314889</v>
      </c>
      <c r="F957" s="5">
        <v>223.018401453461</v>
      </c>
      <c r="G957" s="5">
        <v>223.018401453461</v>
      </c>
      <c r="H957" s="5">
        <v>2.67572056455601</v>
      </c>
      <c r="I957" s="5">
        <v>2.67572056455601</v>
      </c>
      <c r="J957" s="5">
        <v>2.67572056455601</v>
      </c>
      <c r="K957" s="5">
        <v>-2.89597583530308</v>
      </c>
      <c r="L957" s="5">
        <v>-2.89597583530308</v>
      </c>
      <c r="M957" s="5">
        <v>-2.89597583530308</v>
      </c>
      <c r="N957" s="5">
        <v>5.5716963998591</v>
      </c>
      <c r="O957" s="5">
        <v>5.5716963998591</v>
      </c>
      <c r="P957" s="5">
        <v>5.5716963998591</v>
      </c>
      <c r="Q957" s="5">
        <v>0.0</v>
      </c>
      <c r="R957" s="5">
        <v>0.0</v>
      </c>
      <c r="S957" s="5">
        <v>0.0</v>
      </c>
      <c r="T957" s="5">
        <v>225.694122018017</v>
      </c>
    </row>
    <row r="958">
      <c r="A958" s="5">
        <v>956.0</v>
      </c>
      <c r="B958" s="6">
        <v>45218.0</v>
      </c>
      <c r="C958" s="5">
        <v>222.864566024702</v>
      </c>
      <c r="D958" s="5">
        <v>186.953048372604</v>
      </c>
      <c r="E958" s="5">
        <v>263.208485347958</v>
      </c>
      <c r="F958" s="5">
        <v>222.864566024702</v>
      </c>
      <c r="G958" s="5">
        <v>222.864566024702</v>
      </c>
      <c r="H958" s="5">
        <v>2.54133218981169</v>
      </c>
      <c r="I958" s="5">
        <v>2.54133218981169</v>
      </c>
      <c r="J958" s="5">
        <v>2.54133218981169</v>
      </c>
      <c r="K958" s="5">
        <v>-3.81984217889678</v>
      </c>
      <c r="L958" s="5">
        <v>-3.81984217889678</v>
      </c>
      <c r="M958" s="5">
        <v>-3.81984217889678</v>
      </c>
      <c r="N958" s="5">
        <v>6.36117436870848</v>
      </c>
      <c r="O958" s="5">
        <v>6.36117436870848</v>
      </c>
      <c r="P958" s="5">
        <v>6.36117436870848</v>
      </c>
      <c r="Q958" s="5">
        <v>0.0</v>
      </c>
      <c r="R958" s="5">
        <v>0.0</v>
      </c>
      <c r="S958" s="5">
        <v>0.0</v>
      </c>
      <c r="T958" s="5">
        <v>225.405898214513</v>
      </c>
    </row>
    <row r="959">
      <c r="A959" s="5">
        <v>957.0</v>
      </c>
      <c r="B959" s="6">
        <v>45219.0</v>
      </c>
      <c r="C959" s="5">
        <v>222.710730595942</v>
      </c>
      <c r="D959" s="5">
        <v>187.391730079429</v>
      </c>
      <c r="E959" s="5">
        <v>264.03402163569</v>
      </c>
      <c r="F959" s="5">
        <v>222.710730595942</v>
      </c>
      <c r="G959" s="5">
        <v>222.710730595942</v>
      </c>
      <c r="H959" s="5">
        <v>2.86580382787498</v>
      </c>
      <c r="I959" s="5">
        <v>2.86580382787498</v>
      </c>
      <c r="J959" s="5">
        <v>2.86580382787498</v>
      </c>
      <c r="K959" s="5">
        <v>-4.30979350810589</v>
      </c>
      <c r="L959" s="5">
        <v>-4.30979350810589</v>
      </c>
      <c r="M959" s="5">
        <v>-4.30979350810589</v>
      </c>
      <c r="N959" s="5">
        <v>7.17559733598088</v>
      </c>
      <c r="O959" s="5">
        <v>7.17559733598088</v>
      </c>
      <c r="P959" s="5">
        <v>7.17559733598088</v>
      </c>
      <c r="Q959" s="5">
        <v>0.0</v>
      </c>
      <c r="R959" s="5">
        <v>0.0</v>
      </c>
      <c r="S959" s="5">
        <v>0.0</v>
      </c>
      <c r="T959" s="5">
        <v>225.576534423817</v>
      </c>
    </row>
    <row r="960">
      <c r="A960" s="5">
        <v>958.0</v>
      </c>
      <c r="B960" s="6">
        <v>45222.0</v>
      </c>
      <c r="C960" s="5">
        <v>222.249224309664</v>
      </c>
      <c r="D960" s="5">
        <v>189.95544407402</v>
      </c>
      <c r="E960" s="5">
        <v>268.97344263183</v>
      </c>
      <c r="F960" s="5">
        <v>222.249224309664</v>
      </c>
      <c r="G960" s="5">
        <v>222.249224309664</v>
      </c>
      <c r="H960" s="5">
        <v>7.19987537172736</v>
      </c>
      <c r="I960" s="5">
        <v>7.19987537172736</v>
      </c>
      <c r="J960" s="5">
        <v>7.19987537172736</v>
      </c>
      <c r="K960" s="5">
        <v>-2.38141692800065</v>
      </c>
      <c r="L960" s="5">
        <v>-2.38141692800065</v>
      </c>
      <c r="M960" s="5">
        <v>-2.38141692800065</v>
      </c>
      <c r="N960" s="5">
        <v>9.58129229972802</v>
      </c>
      <c r="O960" s="5">
        <v>9.58129229972802</v>
      </c>
      <c r="P960" s="5">
        <v>9.58129229972802</v>
      </c>
      <c r="Q960" s="5">
        <v>0.0</v>
      </c>
      <c r="R960" s="5">
        <v>0.0</v>
      </c>
      <c r="S960" s="5">
        <v>0.0</v>
      </c>
      <c r="T960" s="5">
        <v>229.449099681391</v>
      </c>
    </row>
    <row r="961">
      <c r="A961" s="5">
        <v>959.0</v>
      </c>
      <c r="B961" s="6">
        <v>45223.0</v>
      </c>
      <c r="C961" s="5">
        <v>222.095388880904</v>
      </c>
      <c r="D961" s="5">
        <v>191.251455249795</v>
      </c>
      <c r="E961" s="5">
        <v>268.332018922278</v>
      </c>
      <c r="F961" s="5">
        <v>222.095388880904</v>
      </c>
      <c r="G961" s="5">
        <v>222.095388880904</v>
      </c>
      <c r="H961" s="5">
        <v>7.16271234833156</v>
      </c>
      <c r="I961" s="5">
        <v>7.16271234833156</v>
      </c>
      <c r="J961" s="5">
        <v>7.16271234833156</v>
      </c>
      <c r="K961" s="5">
        <v>-3.15186846716219</v>
      </c>
      <c r="L961" s="5">
        <v>-3.15186846716219</v>
      </c>
      <c r="M961" s="5">
        <v>-3.15186846716219</v>
      </c>
      <c r="N961" s="5">
        <v>10.3145808154937</v>
      </c>
      <c r="O961" s="5">
        <v>10.3145808154937</v>
      </c>
      <c r="P961" s="5">
        <v>10.3145808154937</v>
      </c>
      <c r="Q961" s="5">
        <v>0.0</v>
      </c>
      <c r="R961" s="5">
        <v>0.0</v>
      </c>
      <c r="S961" s="5">
        <v>0.0</v>
      </c>
      <c r="T961" s="5">
        <v>229.258101229236</v>
      </c>
    </row>
    <row r="962">
      <c r="A962" s="5">
        <v>960.0</v>
      </c>
      <c r="B962" s="6">
        <v>45224.0</v>
      </c>
      <c r="C962" s="5">
        <v>221.941553452145</v>
      </c>
      <c r="D962" s="5">
        <v>191.428342540082</v>
      </c>
      <c r="E962" s="5">
        <v>270.208631817424</v>
      </c>
      <c r="F962" s="5">
        <v>221.941553452145</v>
      </c>
      <c r="G962" s="5">
        <v>221.941553452145</v>
      </c>
      <c r="H962" s="5">
        <v>8.09427303450902</v>
      </c>
      <c r="I962" s="5">
        <v>8.09427303450902</v>
      </c>
      <c r="J962" s="5">
        <v>8.09427303450902</v>
      </c>
      <c r="K962" s="5">
        <v>-2.89597583530151</v>
      </c>
      <c r="L962" s="5">
        <v>-2.89597583530151</v>
      </c>
      <c r="M962" s="5">
        <v>-2.89597583530151</v>
      </c>
      <c r="N962" s="5">
        <v>10.9902488698105</v>
      </c>
      <c r="O962" s="5">
        <v>10.9902488698105</v>
      </c>
      <c r="P962" s="5">
        <v>10.9902488698105</v>
      </c>
      <c r="Q962" s="5">
        <v>0.0</v>
      </c>
      <c r="R962" s="5">
        <v>0.0</v>
      </c>
      <c r="S962" s="5">
        <v>0.0</v>
      </c>
      <c r="T962" s="5">
        <v>230.035826486654</v>
      </c>
    </row>
    <row r="963">
      <c r="A963" s="5">
        <v>961.0</v>
      </c>
      <c r="B963" s="6">
        <v>45225.0</v>
      </c>
      <c r="C963" s="5">
        <v>221.787718023386</v>
      </c>
      <c r="D963" s="5">
        <v>191.30963296253</v>
      </c>
      <c r="E963" s="5">
        <v>269.92775804835</v>
      </c>
      <c r="F963" s="5">
        <v>221.787718023386</v>
      </c>
      <c r="G963" s="5">
        <v>221.787718023386</v>
      </c>
      <c r="H963" s="5">
        <v>7.77807534801273</v>
      </c>
      <c r="I963" s="5">
        <v>7.77807534801273</v>
      </c>
      <c r="J963" s="5">
        <v>7.77807534801273</v>
      </c>
      <c r="K963" s="5">
        <v>-3.8198421788982</v>
      </c>
      <c r="L963" s="5">
        <v>-3.8198421788982</v>
      </c>
      <c r="M963" s="5">
        <v>-3.8198421788982</v>
      </c>
      <c r="N963" s="5">
        <v>11.5979175269109</v>
      </c>
      <c r="O963" s="5">
        <v>11.5979175269109</v>
      </c>
      <c r="P963" s="5">
        <v>11.5979175269109</v>
      </c>
      <c r="Q963" s="5">
        <v>0.0</v>
      </c>
      <c r="R963" s="5">
        <v>0.0</v>
      </c>
      <c r="S963" s="5">
        <v>0.0</v>
      </c>
      <c r="T963" s="5">
        <v>229.565793371398</v>
      </c>
    </row>
    <row r="964">
      <c r="A964" s="5">
        <v>962.0</v>
      </c>
      <c r="B964" s="6">
        <v>45226.0</v>
      </c>
      <c r="C964" s="5">
        <v>221.633882594626</v>
      </c>
      <c r="D964" s="5">
        <v>193.62855820473</v>
      </c>
      <c r="E964" s="5">
        <v>270.284469902495</v>
      </c>
      <c r="F964" s="5">
        <v>221.633882594626</v>
      </c>
      <c r="G964" s="5">
        <v>221.633882594626</v>
      </c>
      <c r="H964" s="5">
        <v>7.82020320719019</v>
      </c>
      <c r="I964" s="5">
        <v>7.82020320719019</v>
      </c>
      <c r="J964" s="5">
        <v>7.82020320719019</v>
      </c>
      <c r="K964" s="5">
        <v>-4.3097935080983</v>
      </c>
      <c r="L964" s="5">
        <v>-4.3097935080983</v>
      </c>
      <c r="M964" s="5">
        <v>-4.3097935080983</v>
      </c>
      <c r="N964" s="5">
        <v>12.1299967152885</v>
      </c>
      <c r="O964" s="5">
        <v>12.1299967152885</v>
      </c>
      <c r="P964" s="5">
        <v>12.1299967152885</v>
      </c>
      <c r="Q964" s="5">
        <v>0.0</v>
      </c>
      <c r="R964" s="5">
        <v>0.0</v>
      </c>
      <c r="S964" s="5">
        <v>0.0</v>
      </c>
      <c r="T964" s="5">
        <v>229.454085801816</v>
      </c>
    </row>
    <row r="965">
      <c r="A965" s="5">
        <v>963.0</v>
      </c>
      <c r="B965" s="6">
        <v>45229.0</v>
      </c>
      <c r="C965" s="5">
        <v>221.172376308348</v>
      </c>
      <c r="D965" s="5">
        <v>195.930804160528</v>
      </c>
      <c r="E965" s="5">
        <v>269.786775056353</v>
      </c>
      <c r="F965" s="5">
        <v>221.172376308348</v>
      </c>
      <c r="G965" s="5">
        <v>221.172376308348</v>
      </c>
      <c r="H965" s="5">
        <v>10.8600148608297</v>
      </c>
      <c r="I965" s="5">
        <v>10.8600148608297</v>
      </c>
      <c r="J965" s="5">
        <v>10.8600148608297</v>
      </c>
      <c r="K965" s="5">
        <v>-2.38141692800888</v>
      </c>
      <c r="L965" s="5">
        <v>-2.38141692800888</v>
      </c>
      <c r="M965" s="5">
        <v>-2.38141692800888</v>
      </c>
      <c r="N965" s="5">
        <v>13.2414317888386</v>
      </c>
      <c r="O965" s="5">
        <v>13.2414317888386</v>
      </c>
      <c r="P965" s="5">
        <v>13.2414317888386</v>
      </c>
      <c r="Q965" s="5">
        <v>0.0</v>
      </c>
      <c r="R965" s="5">
        <v>0.0</v>
      </c>
      <c r="S965" s="5">
        <v>0.0</v>
      </c>
      <c r="T965" s="5">
        <v>232.032391169178</v>
      </c>
    </row>
    <row r="966">
      <c r="A966" s="5">
        <v>964.0</v>
      </c>
      <c r="B966" s="6">
        <v>45230.0</v>
      </c>
      <c r="C966" s="5">
        <v>221.018540879588</v>
      </c>
      <c r="D966" s="5">
        <v>192.395046439936</v>
      </c>
      <c r="E966" s="5">
        <v>266.377237153385</v>
      </c>
      <c r="F966" s="5">
        <v>221.018540879588</v>
      </c>
      <c r="G966" s="5">
        <v>221.018540879588</v>
      </c>
      <c r="H966" s="5">
        <v>10.3029939966084</v>
      </c>
      <c r="I966" s="5">
        <v>10.3029939966084</v>
      </c>
      <c r="J966" s="5">
        <v>10.3029939966084</v>
      </c>
      <c r="K966" s="5">
        <v>-3.15186846716489</v>
      </c>
      <c r="L966" s="5">
        <v>-3.15186846716489</v>
      </c>
      <c r="M966" s="5">
        <v>-3.15186846716489</v>
      </c>
      <c r="N966" s="5">
        <v>13.4548624637733</v>
      </c>
      <c r="O966" s="5">
        <v>13.4548624637733</v>
      </c>
      <c r="P966" s="5">
        <v>13.4548624637733</v>
      </c>
      <c r="Q966" s="5">
        <v>0.0</v>
      </c>
      <c r="R966" s="5">
        <v>0.0</v>
      </c>
      <c r="S966" s="5">
        <v>0.0</v>
      </c>
      <c r="T966" s="5">
        <v>231.321534876197</v>
      </c>
    </row>
    <row r="967">
      <c r="A967" s="5">
        <v>965.0</v>
      </c>
      <c r="B967" s="6">
        <v>45231.0</v>
      </c>
      <c r="C967" s="5">
        <v>220.864705450829</v>
      </c>
      <c r="D967" s="5">
        <v>192.379488208398</v>
      </c>
      <c r="E967" s="5">
        <v>269.66020833849</v>
      </c>
      <c r="F967" s="5">
        <v>220.864705450829</v>
      </c>
      <c r="G967" s="5">
        <v>220.864705450829</v>
      </c>
      <c r="H967" s="5">
        <v>10.703187180178</v>
      </c>
      <c r="I967" s="5">
        <v>10.703187180178</v>
      </c>
      <c r="J967" s="5">
        <v>10.703187180178</v>
      </c>
      <c r="K967" s="5">
        <v>-2.895975835305</v>
      </c>
      <c r="L967" s="5">
        <v>-2.895975835305</v>
      </c>
      <c r="M967" s="5">
        <v>-2.895975835305</v>
      </c>
      <c r="N967" s="5">
        <v>13.599163015483</v>
      </c>
      <c r="O967" s="5">
        <v>13.599163015483</v>
      </c>
      <c r="P967" s="5">
        <v>13.599163015483</v>
      </c>
      <c r="Q967" s="5">
        <v>0.0</v>
      </c>
      <c r="R967" s="5">
        <v>0.0</v>
      </c>
      <c r="S967" s="5">
        <v>0.0</v>
      </c>
      <c r="T967" s="5">
        <v>231.567892631007</v>
      </c>
    </row>
    <row r="968">
      <c r="A968" s="5">
        <v>966.0</v>
      </c>
      <c r="B968" s="6">
        <v>45232.0</v>
      </c>
      <c r="C968" s="5">
        <v>220.71087002207</v>
      </c>
      <c r="D968" s="5">
        <v>193.79384438904</v>
      </c>
      <c r="E968" s="5">
        <v>266.187378195282</v>
      </c>
      <c r="F968" s="5">
        <v>220.71087002207</v>
      </c>
      <c r="G968" s="5">
        <v>220.71087002207</v>
      </c>
      <c r="H968" s="5">
        <v>9.86393602000136</v>
      </c>
      <c r="I968" s="5">
        <v>9.86393602000136</v>
      </c>
      <c r="J968" s="5">
        <v>9.86393602000136</v>
      </c>
      <c r="K968" s="5">
        <v>-3.81984217890312</v>
      </c>
      <c r="L968" s="5">
        <v>-3.81984217890312</v>
      </c>
      <c r="M968" s="5">
        <v>-3.81984217890312</v>
      </c>
      <c r="N968" s="5">
        <v>13.6837781989044</v>
      </c>
      <c r="O968" s="5">
        <v>13.6837781989044</v>
      </c>
      <c r="P968" s="5">
        <v>13.6837781989044</v>
      </c>
      <c r="Q968" s="5">
        <v>0.0</v>
      </c>
      <c r="R968" s="5">
        <v>0.0</v>
      </c>
      <c r="S968" s="5">
        <v>0.0</v>
      </c>
      <c r="T968" s="5">
        <v>230.574806042071</v>
      </c>
    </row>
    <row r="969">
      <c r="A969" s="5">
        <v>967.0</v>
      </c>
      <c r="B969" s="6">
        <v>45233.0</v>
      </c>
      <c r="C969" s="5">
        <v>220.55703459331</v>
      </c>
      <c r="D969" s="5">
        <v>192.279207886945</v>
      </c>
      <c r="E969" s="5">
        <v>267.983651072418</v>
      </c>
      <c r="F969" s="5">
        <v>220.55703459331</v>
      </c>
      <c r="G969" s="5">
        <v>220.55703459331</v>
      </c>
      <c r="H969" s="5">
        <v>9.41044605478697</v>
      </c>
      <c r="I969" s="5">
        <v>9.41044605478697</v>
      </c>
      <c r="J969" s="5">
        <v>9.41044605478697</v>
      </c>
      <c r="K969" s="5">
        <v>-4.3097935080907</v>
      </c>
      <c r="L969" s="5">
        <v>-4.3097935080907</v>
      </c>
      <c r="M969" s="5">
        <v>-4.3097935080907</v>
      </c>
      <c r="N969" s="5">
        <v>13.7202395628776</v>
      </c>
      <c r="O969" s="5">
        <v>13.7202395628776</v>
      </c>
      <c r="P969" s="5">
        <v>13.7202395628776</v>
      </c>
      <c r="Q969" s="5">
        <v>0.0</v>
      </c>
      <c r="R969" s="5">
        <v>0.0</v>
      </c>
      <c r="S969" s="5">
        <v>0.0</v>
      </c>
      <c r="T969" s="5">
        <v>229.967480648097</v>
      </c>
    </row>
    <row r="970">
      <c r="A970" s="5">
        <v>968.0</v>
      </c>
      <c r="B970" s="6">
        <v>45236.0</v>
      </c>
      <c r="C970" s="5">
        <v>220.095528307032</v>
      </c>
      <c r="D970" s="5">
        <v>194.692915867471</v>
      </c>
      <c r="E970" s="5">
        <v>270.715884363934</v>
      </c>
      <c r="F970" s="5">
        <v>220.095528307032</v>
      </c>
      <c r="G970" s="5">
        <v>220.095528307032</v>
      </c>
      <c r="H970" s="5">
        <v>11.2969461407522</v>
      </c>
      <c r="I970" s="5">
        <v>11.2969461407522</v>
      </c>
      <c r="J970" s="5">
        <v>11.2969461407522</v>
      </c>
      <c r="K970" s="5">
        <v>-2.38141692800828</v>
      </c>
      <c r="L970" s="5">
        <v>-2.38141692800828</v>
      </c>
      <c r="M970" s="5">
        <v>-2.38141692800828</v>
      </c>
      <c r="N970" s="5">
        <v>13.6783630687604</v>
      </c>
      <c r="O970" s="5">
        <v>13.6783630687604</v>
      </c>
      <c r="P970" s="5">
        <v>13.6783630687604</v>
      </c>
      <c r="Q970" s="5">
        <v>0.0</v>
      </c>
      <c r="R970" s="5">
        <v>0.0</v>
      </c>
      <c r="S970" s="5">
        <v>0.0</v>
      </c>
      <c r="T970" s="5">
        <v>231.392474447784</v>
      </c>
    </row>
    <row r="971">
      <c r="A971" s="5">
        <v>969.0</v>
      </c>
      <c r="B971" s="6">
        <v>45237.0</v>
      </c>
      <c r="C971" s="5">
        <v>219.941692878272</v>
      </c>
      <c r="D971" s="5">
        <v>193.422580821504</v>
      </c>
      <c r="E971" s="5">
        <v>266.719022625482</v>
      </c>
      <c r="F971" s="5">
        <v>219.941692878272</v>
      </c>
      <c r="G971" s="5">
        <v>219.941692878272</v>
      </c>
      <c r="H971" s="5">
        <v>10.5120709974769</v>
      </c>
      <c r="I971" s="5">
        <v>10.5120709974769</v>
      </c>
      <c r="J971" s="5">
        <v>10.5120709974769</v>
      </c>
      <c r="K971" s="5">
        <v>-3.15186846716128</v>
      </c>
      <c r="L971" s="5">
        <v>-3.15186846716128</v>
      </c>
      <c r="M971" s="5">
        <v>-3.15186846716128</v>
      </c>
      <c r="N971" s="5">
        <v>13.6639394646382</v>
      </c>
      <c r="O971" s="5">
        <v>13.6639394646382</v>
      </c>
      <c r="P971" s="5">
        <v>13.6639394646382</v>
      </c>
      <c r="Q971" s="5">
        <v>0.0</v>
      </c>
      <c r="R971" s="5">
        <v>0.0</v>
      </c>
      <c r="S971" s="5">
        <v>0.0</v>
      </c>
      <c r="T971" s="5">
        <v>230.453763875749</v>
      </c>
    </row>
    <row r="972">
      <c r="A972" s="5">
        <v>970.0</v>
      </c>
      <c r="B972" s="6">
        <v>45238.0</v>
      </c>
      <c r="C972" s="5">
        <v>219.787857449513</v>
      </c>
      <c r="D972" s="5">
        <v>192.481778614111</v>
      </c>
      <c r="E972" s="5">
        <v>270.09411525001</v>
      </c>
      <c r="F972" s="5">
        <v>219.787857449513</v>
      </c>
      <c r="G972" s="5">
        <v>219.787857449513</v>
      </c>
      <c r="H972" s="5">
        <v>10.7785177605593</v>
      </c>
      <c r="I972" s="5">
        <v>10.7785177605593</v>
      </c>
      <c r="J972" s="5">
        <v>10.7785177605593</v>
      </c>
      <c r="K972" s="5">
        <v>-2.89597583530343</v>
      </c>
      <c r="L972" s="5">
        <v>-2.89597583530343</v>
      </c>
      <c r="M972" s="5">
        <v>-2.89597583530343</v>
      </c>
      <c r="N972" s="5">
        <v>13.6744935958627</v>
      </c>
      <c r="O972" s="5">
        <v>13.6744935958627</v>
      </c>
      <c r="P972" s="5">
        <v>13.6744935958627</v>
      </c>
      <c r="Q972" s="5">
        <v>0.0</v>
      </c>
      <c r="R972" s="5">
        <v>0.0</v>
      </c>
      <c r="S972" s="5">
        <v>0.0</v>
      </c>
      <c r="T972" s="5">
        <v>230.566375210072</v>
      </c>
    </row>
    <row r="973">
      <c r="A973" s="5">
        <v>971.0</v>
      </c>
      <c r="B973" s="6">
        <v>45239.0</v>
      </c>
      <c r="C973" s="5">
        <v>219.634022020753</v>
      </c>
      <c r="D973" s="5">
        <v>190.180898182442</v>
      </c>
      <c r="E973" s="5">
        <v>268.122642915636</v>
      </c>
      <c r="F973" s="5">
        <v>219.634022020753</v>
      </c>
      <c r="G973" s="5">
        <v>219.634022020753</v>
      </c>
      <c r="H973" s="5">
        <v>9.90435662479346</v>
      </c>
      <c r="I973" s="5">
        <v>9.90435662479346</v>
      </c>
      <c r="J973" s="5">
        <v>9.90435662479346</v>
      </c>
      <c r="K973" s="5">
        <v>-3.81984217888928</v>
      </c>
      <c r="L973" s="5">
        <v>-3.81984217888928</v>
      </c>
      <c r="M973" s="5">
        <v>-3.81984217888928</v>
      </c>
      <c r="N973" s="5">
        <v>13.7241988036827</v>
      </c>
      <c r="O973" s="5">
        <v>13.7241988036827</v>
      </c>
      <c r="P973" s="5">
        <v>13.7241988036827</v>
      </c>
      <c r="Q973" s="5">
        <v>0.0</v>
      </c>
      <c r="R973" s="5">
        <v>0.0</v>
      </c>
      <c r="S973" s="5">
        <v>0.0</v>
      </c>
      <c r="T973" s="5">
        <v>229.538378645547</v>
      </c>
    </row>
    <row r="974">
      <c r="A974" s="5">
        <v>972.0</v>
      </c>
      <c r="B974" s="6">
        <v>45240.0</v>
      </c>
      <c r="C974" s="5">
        <v>219.480186591994</v>
      </c>
      <c r="D974" s="5">
        <v>189.150900195857</v>
      </c>
      <c r="E974" s="5">
        <v>265.758371396757</v>
      </c>
      <c r="F974" s="5">
        <v>219.480186591994</v>
      </c>
      <c r="G974" s="5">
        <v>219.480186591994</v>
      </c>
      <c r="H974" s="5">
        <v>9.51610167523519</v>
      </c>
      <c r="I974" s="5">
        <v>9.51610167523519</v>
      </c>
      <c r="J974" s="5">
        <v>9.51610167523519</v>
      </c>
      <c r="K974" s="5">
        <v>-4.30979350808311</v>
      </c>
      <c r="L974" s="5">
        <v>-4.30979350808311</v>
      </c>
      <c r="M974" s="5">
        <v>-4.30979350808311</v>
      </c>
      <c r="N974" s="5">
        <v>13.8258951833183</v>
      </c>
      <c r="O974" s="5">
        <v>13.8258951833183</v>
      </c>
      <c r="P974" s="5">
        <v>13.8258951833183</v>
      </c>
      <c r="Q974" s="5">
        <v>0.0</v>
      </c>
      <c r="R974" s="5">
        <v>0.0</v>
      </c>
      <c r="S974" s="5">
        <v>0.0</v>
      </c>
      <c r="T974" s="5">
        <v>228.996288267229</v>
      </c>
    </row>
    <row r="975">
      <c r="A975" s="5">
        <v>973.0</v>
      </c>
      <c r="B975" s="6">
        <v>45243.0</v>
      </c>
      <c r="C975" s="5">
        <v>219.018680305716</v>
      </c>
      <c r="D975" s="5">
        <v>189.95343149137</v>
      </c>
      <c r="E975" s="5">
        <v>266.425550994216</v>
      </c>
      <c r="F975" s="5">
        <v>219.018680305716</v>
      </c>
      <c r="G975" s="5">
        <v>219.018680305716</v>
      </c>
      <c r="H975" s="5">
        <v>12.1608294099961</v>
      </c>
      <c r="I975" s="5">
        <v>12.1608294099961</v>
      </c>
      <c r="J975" s="5">
        <v>12.1608294099961</v>
      </c>
      <c r="K975" s="5">
        <v>-2.38141692802536</v>
      </c>
      <c r="L975" s="5">
        <v>-2.38141692802536</v>
      </c>
      <c r="M975" s="5">
        <v>-2.38141692802536</v>
      </c>
      <c r="N975" s="5">
        <v>14.5422463380214</v>
      </c>
      <c r="O975" s="5">
        <v>14.5422463380214</v>
      </c>
      <c r="P975" s="5">
        <v>14.5422463380214</v>
      </c>
      <c r="Q975" s="5">
        <v>0.0</v>
      </c>
      <c r="R975" s="5">
        <v>0.0</v>
      </c>
      <c r="S975" s="5">
        <v>0.0</v>
      </c>
      <c r="T975" s="5">
        <v>231.179509715712</v>
      </c>
    </row>
    <row r="976">
      <c r="A976" s="5">
        <v>974.0</v>
      </c>
      <c r="B976" s="6">
        <v>45244.0</v>
      </c>
      <c r="C976" s="5">
        <v>218.864844876956</v>
      </c>
      <c r="D976" s="5">
        <v>194.576658260348</v>
      </c>
      <c r="E976" s="5">
        <v>270.144592267818</v>
      </c>
      <c r="F976" s="5">
        <v>218.864844876956</v>
      </c>
      <c r="G976" s="5">
        <v>218.864844876956</v>
      </c>
      <c r="H976" s="5">
        <v>11.7871933799098</v>
      </c>
      <c r="I976" s="5">
        <v>11.7871933799098</v>
      </c>
      <c r="J976" s="5">
        <v>11.7871933799098</v>
      </c>
      <c r="K976" s="5">
        <v>-3.15186846715767</v>
      </c>
      <c r="L976" s="5">
        <v>-3.15186846715767</v>
      </c>
      <c r="M976" s="5">
        <v>-3.15186846715767</v>
      </c>
      <c r="N976" s="5">
        <v>14.9390618470674</v>
      </c>
      <c r="O976" s="5">
        <v>14.9390618470674</v>
      </c>
      <c r="P976" s="5">
        <v>14.9390618470674</v>
      </c>
      <c r="Q976" s="5">
        <v>0.0</v>
      </c>
      <c r="R976" s="5">
        <v>0.0</v>
      </c>
      <c r="S976" s="5">
        <v>0.0</v>
      </c>
      <c r="T976" s="5">
        <v>230.652038256866</v>
      </c>
    </row>
    <row r="977">
      <c r="A977" s="5">
        <v>975.0</v>
      </c>
      <c r="B977" s="6">
        <v>45245.0</v>
      </c>
      <c r="C977" s="5">
        <v>218.711009448197</v>
      </c>
      <c r="D977" s="5">
        <v>193.475805642785</v>
      </c>
      <c r="E977" s="5">
        <v>267.401470019641</v>
      </c>
      <c r="F977" s="5">
        <v>218.711009448197</v>
      </c>
      <c r="G977" s="5">
        <v>218.711009448197</v>
      </c>
      <c r="H977" s="5">
        <v>12.5224233521067</v>
      </c>
      <c r="I977" s="5">
        <v>12.5224233521067</v>
      </c>
      <c r="J977" s="5">
        <v>12.5224233521067</v>
      </c>
      <c r="K977" s="5">
        <v>-2.89597583530228</v>
      </c>
      <c r="L977" s="5">
        <v>-2.89597583530228</v>
      </c>
      <c r="M977" s="5">
        <v>-2.89597583530228</v>
      </c>
      <c r="N977" s="5">
        <v>15.418399187409</v>
      </c>
      <c r="O977" s="5">
        <v>15.418399187409</v>
      </c>
      <c r="P977" s="5">
        <v>15.418399187409</v>
      </c>
      <c r="Q977" s="5">
        <v>0.0</v>
      </c>
      <c r="R977" s="5">
        <v>0.0</v>
      </c>
      <c r="S977" s="5">
        <v>0.0</v>
      </c>
      <c r="T977" s="5">
        <v>231.233432800304</v>
      </c>
    </row>
    <row r="978">
      <c r="A978" s="5">
        <v>976.0</v>
      </c>
      <c r="B978" s="6">
        <v>45246.0</v>
      </c>
      <c r="C978" s="5">
        <v>218.557174019437</v>
      </c>
      <c r="D978" s="5">
        <v>194.176939181905</v>
      </c>
      <c r="E978" s="5">
        <v>269.884561769536</v>
      </c>
      <c r="F978" s="5">
        <v>218.557174019437</v>
      </c>
      <c r="G978" s="5">
        <v>218.557174019437</v>
      </c>
      <c r="H978" s="5">
        <v>12.1580454372205</v>
      </c>
      <c r="I978" s="5">
        <v>12.1580454372205</v>
      </c>
      <c r="J978" s="5">
        <v>12.1580454372205</v>
      </c>
      <c r="K978" s="5">
        <v>-3.81984217889245</v>
      </c>
      <c r="L978" s="5">
        <v>-3.81984217889245</v>
      </c>
      <c r="M978" s="5">
        <v>-3.81984217889245</v>
      </c>
      <c r="N978" s="5">
        <v>15.9778876161129</v>
      </c>
      <c r="O978" s="5">
        <v>15.9778876161129</v>
      </c>
      <c r="P978" s="5">
        <v>15.9778876161129</v>
      </c>
      <c r="Q978" s="5">
        <v>0.0</v>
      </c>
      <c r="R978" s="5">
        <v>0.0</v>
      </c>
      <c r="S978" s="5">
        <v>0.0</v>
      </c>
      <c r="T978" s="5">
        <v>230.715219456658</v>
      </c>
    </row>
    <row r="979">
      <c r="A979" s="5">
        <v>977.0</v>
      </c>
      <c r="B979" s="6">
        <v>45247.0</v>
      </c>
      <c r="C979" s="5">
        <v>218.403338590678</v>
      </c>
      <c r="D979" s="5">
        <v>195.205806906228</v>
      </c>
      <c r="E979" s="5">
        <v>265.099108733873</v>
      </c>
      <c r="F979" s="5">
        <v>218.403338590678</v>
      </c>
      <c r="G979" s="5">
        <v>218.403338590678</v>
      </c>
      <c r="H979" s="5">
        <v>12.3023537752043</v>
      </c>
      <c r="I979" s="5">
        <v>12.3023537752043</v>
      </c>
      <c r="J979" s="5">
        <v>12.3023537752043</v>
      </c>
      <c r="K979" s="5">
        <v>-4.3097935080812</v>
      </c>
      <c r="L979" s="5">
        <v>-4.3097935080812</v>
      </c>
      <c r="M979" s="5">
        <v>-4.3097935080812</v>
      </c>
      <c r="N979" s="5">
        <v>16.6121472832855</v>
      </c>
      <c r="O979" s="5">
        <v>16.6121472832855</v>
      </c>
      <c r="P979" s="5">
        <v>16.6121472832855</v>
      </c>
      <c r="Q979" s="5">
        <v>0.0</v>
      </c>
      <c r="R979" s="5">
        <v>0.0</v>
      </c>
      <c r="S979" s="5">
        <v>0.0</v>
      </c>
      <c r="T979" s="5">
        <v>230.705692365882</v>
      </c>
    </row>
    <row r="980">
      <c r="A980" s="5">
        <v>978.0</v>
      </c>
      <c r="B980" s="6">
        <v>45250.0</v>
      </c>
      <c r="C980" s="5">
        <v>217.9418323044</v>
      </c>
      <c r="D980" s="5">
        <v>194.473998658473</v>
      </c>
      <c r="E980" s="5">
        <v>271.88627455489</v>
      </c>
      <c r="F980" s="5">
        <v>217.9418323044</v>
      </c>
      <c r="G980" s="5">
        <v>217.9418323044</v>
      </c>
      <c r="H980" s="5">
        <v>16.4860541884412</v>
      </c>
      <c r="I980" s="5">
        <v>16.4860541884412</v>
      </c>
      <c r="J980" s="5">
        <v>16.4860541884412</v>
      </c>
      <c r="K980" s="5">
        <v>-2.38141692799047</v>
      </c>
      <c r="L980" s="5">
        <v>-2.38141692799047</v>
      </c>
      <c r="M980" s="5">
        <v>-2.38141692799047</v>
      </c>
      <c r="N980" s="5">
        <v>18.8674711164316</v>
      </c>
      <c r="O980" s="5">
        <v>18.8674711164316</v>
      </c>
      <c r="P980" s="5">
        <v>18.8674711164316</v>
      </c>
      <c r="Q980" s="5">
        <v>0.0</v>
      </c>
      <c r="R980" s="5">
        <v>0.0</v>
      </c>
      <c r="S980" s="5">
        <v>0.0</v>
      </c>
      <c r="T980" s="5">
        <v>234.427886492841</v>
      </c>
    </row>
    <row r="981">
      <c r="A981" s="5">
        <v>979.0</v>
      </c>
      <c r="B981" s="6">
        <v>45251.0</v>
      </c>
      <c r="C981" s="5">
        <v>217.78799687564</v>
      </c>
      <c r="D981" s="5">
        <v>199.011329490026</v>
      </c>
      <c r="E981" s="5">
        <v>270.359530148753</v>
      </c>
      <c r="F981" s="5">
        <v>217.78799687564</v>
      </c>
      <c r="G981" s="5">
        <v>217.78799687564</v>
      </c>
      <c r="H981" s="5">
        <v>16.5405414646123</v>
      </c>
      <c r="I981" s="5">
        <v>16.5405414646123</v>
      </c>
      <c r="J981" s="5">
        <v>16.5405414646123</v>
      </c>
      <c r="K981" s="5">
        <v>-3.15186846715406</v>
      </c>
      <c r="L981" s="5">
        <v>-3.15186846715406</v>
      </c>
      <c r="M981" s="5">
        <v>-3.15186846715406</v>
      </c>
      <c r="N981" s="5">
        <v>19.6924099317664</v>
      </c>
      <c r="O981" s="5">
        <v>19.6924099317664</v>
      </c>
      <c r="P981" s="5">
        <v>19.6924099317664</v>
      </c>
      <c r="Q981" s="5">
        <v>0.0</v>
      </c>
      <c r="R981" s="5">
        <v>0.0</v>
      </c>
      <c r="S981" s="5">
        <v>0.0</v>
      </c>
      <c r="T981" s="5">
        <v>234.328538340253</v>
      </c>
    </row>
    <row r="982">
      <c r="A982" s="5">
        <v>980.0</v>
      </c>
      <c r="B982" s="6">
        <v>45252.0</v>
      </c>
      <c r="C982" s="5">
        <v>217.634161446881</v>
      </c>
      <c r="D982" s="5">
        <v>199.978868577151</v>
      </c>
      <c r="E982" s="5">
        <v>272.370402614519</v>
      </c>
      <c r="F982" s="5">
        <v>217.634161446881</v>
      </c>
      <c r="G982" s="5">
        <v>217.634161446881</v>
      </c>
      <c r="H982" s="5">
        <v>17.6308720821491</v>
      </c>
      <c r="I982" s="5">
        <v>17.6308720821491</v>
      </c>
      <c r="J982" s="5">
        <v>17.6308720821491</v>
      </c>
      <c r="K982" s="5">
        <v>-2.89597583530324</v>
      </c>
      <c r="L982" s="5">
        <v>-2.89597583530324</v>
      </c>
      <c r="M982" s="5">
        <v>-2.89597583530324</v>
      </c>
      <c r="N982" s="5">
        <v>20.5268479174524</v>
      </c>
      <c r="O982" s="5">
        <v>20.5268479174524</v>
      </c>
      <c r="P982" s="5">
        <v>20.5268479174524</v>
      </c>
      <c r="Q982" s="5">
        <v>0.0</v>
      </c>
      <c r="R982" s="5">
        <v>0.0</v>
      </c>
      <c r="S982" s="5">
        <v>0.0</v>
      </c>
      <c r="T982" s="5">
        <v>235.26503352903</v>
      </c>
    </row>
    <row r="983">
      <c r="A983" s="5">
        <v>981.0</v>
      </c>
      <c r="B983" s="6">
        <v>45254.0</v>
      </c>
      <c r="C983" s="5">
        <v>217.326490589362</v>
      </c>
      <c r="D983" s="5">
        <v>200.413584816976</v>
      </c>
      <c r="E983" s="5">
        <v>272.982558258645</v>
      </c>
      <c r="F983" s="5">
        <v>217.326490589362</v>
      </c>
      <c r="G983" s="5">
        <v>217.326490589362</v>
      </c>
      <c r="H983" s="5">
        <v>17.8407810949527</v>
      </c>
      <c r="I983" s="5">
        <v>17.8407810949527</v>
      </c>
      <c r="J983" s="5">
        <v>17.8407810949527</v>
      </c>
      <c r="K983" s="5">
        <v>-4.30979350806792</v>
      </c>
      <c r="L983" s="5">
        <v>-4.30979350806792</v>
      </c>
      <c r="M983" s="5">
        <v>-4.30979350806792</v>
      </c>
      <c r="N983" s="5">
        <v>22.1505746030206</v>
      </c>
      <c r="O983" s="5">
        <v>22.1505746030206</v>
      </c>
      <c r="P983" s="5">
        <v>22.1505746030206</v>
      </c>
      <c r="Q983" s="5">
        <v>0.0</v>
      </c>
      <c r="R983" s="5">
        <v>0.0</v>
      </c>
      <c r="S983" s="5">
        <v>0.0</v>
      </c>
      <c r="T983" s="5">
        <v>235.167271684315</v>
      </c>
    </row>
    <row r="984">
      <c r="A984" s="5">
        <v>982.0</v>
      </c>
      <c r="B984" s="6">
        <v>45257.0</v>
      </c>
      <c r="C984" s="5">
        <v>216.864984303084</v>
      </c>
      <c r="D984" s="5">
        <v>199.621414822</v>
      </c>
      <c r="E984" s="5">
        <v>275.325290675575</v>
      </c>
      <c r="F984" s="5">
        <v>216.864984303084</v>
      </c>
      <c r="G984" s="5">
        <v>216.864984303084</v>
      </c>
      <c r="H984" s="5">
        <v>21.8111460279138</v>
      </c>
      <c r="I984" s="5">
        <v>21.8111460279138</v>
      </c>
      <c r="J984" s="5">
        <v>21.8111460279138</v>
      </c>
      <c r="K984" s="5">
        <v>-2.38141692799871</v>
      </c>
      <c r="L984" s="5">
        <v>-2.38141692799871</v>
      </c>
      <c r="M984" s="5">
        <v>-2.38141692799871</v>
      </c>
      <c r="N984" s="5">
        <v>24.1925629559126</v>
      </c>
      <c r="O984" s="5">
        <v>24.1925629559126</v>
      </c>
      <c r="P984" s="5">
        <v>24.1925629559126</v>
      </c>
      <c r="Q984" s="5">
        <v>0.0</v>
      </c>
      <c r="R984" s="5">
        <v>0.0</v>
      </c>
      <c r="S984" s="5">
        <v>0.0</v>
      </c>
      <c r="T984" s="5">
        <v>238.676130330997</v>
      </c>
    </row>
    <row r="985">
      <c r="A985" s="5">
        <v>983.0</v>
      </c>
      <c r="B985" s="6">
        <v>45258.0</v>
      </c>
      <c r="C985" s="5">
        <v>216.711148874324</v>
      </c>
      <c r="D985" s="5">
        <v>201.74383709177</v>
      </c>
      <c r="E985" s="5">
        <v>275.46045316872</v>
      </c>
      <c r="F985" s="5">
        <v>216.711148874324</v>
      </c>
      <c r="G985" s="5">
        <v>216.711148874324</v>
      </c>
      <c r="H985" s="5">
        <v>21.5465818309806</v>
      </c>
      <c r="I985" s="5">
        <v>21.5465818309806</v>
      </c>
      <c r="J985" s="5">
        <v>21.5465818309806</v>
      </c>
      <c r="K985" s="5">
        <v>-3.15186846715676</v>
      </c>
      <c r="L985" s="5">
        <v>-3.15186846715676</v>
      </c>
      <c r="M985" s="5">
        <v>-3.15186846715676</v>
      </c>
      <c r="N985" s="5">
        <v>24.6984502981373</v>
      </c>
      <c r="O985" s="5">
        <v>24.6984502981373</v>
      </c>
      <c r="P985" s="5">
        <v>24.6984502981373</v>
      </c>
      <c r="Q985" s="5">
        <v>0.0</v>
      </c>
      <c r="R985" s="5">
        <v>0.0</v>
      </c>
      <c r="S985" s="5">
        <v>0.0</v>
      </c>
      <c r="T985" s="5">
        <v>238.257730705305</v>
      </c>
    </row>
    <row r="986">
      <c r="A986" s="5">
        <v>984.0</v>
      </c>
      <c r="B986" s="6">
        <v>45259.0</v>
      </c>
      <c r="C986" s="5">
        <v>216.557313445565</v>
      </c>
      <c r="D986" s="5">
        <v>200.245155475504</v>
      </c>
      <c r="E986" s="5">
        <v>276.566848455117</v>
      </c>
      <c r="F986" s="5">
        <v>216.557313445565</v>
      </c>
      <c r="G986" s="5">
        <v>216.557313445565</v>
      </c>
      <c r="H986" s="5">
        <v>22.1965062284945</v>
      </c>
      <c r="I986" s="5">
        <v>22.1965062284945</v>
      </c>
      <c r="J986" s="5">
        <v>22.1965062284945</v>
      </c>
      <c r="K986" s="5">
        <v>-2.8959758353042</v>
      </c>
      <c r="L986" s="5">
        <v>-2.8959758353042</v>
      </c>
      <c r="M986" s="5">
        <v>-2.8959758353042</v>
      </c>
      <c r="N986" s="5">
        <v>25.0924820637987</v>
      </c>
      <c r="O986" s="5">
        <v>25.0924820637987</v>
      </c>
      <c r="P986" s="5">
        <v>25.0924820637987</v>
      </c>
      <c r="Q986" s="5">
        <v>0.0</v>
      </c>
      <c r="R986" s="5">
        <v>0.0</v>
      </c>
      <c r="S986" s="5">
        <v>0.0</v>
      </c>
      <c r="T986" s="5">
        <v>238.753819674059</v>
      </c>
    </row>
    <row r="987">
      <c r="A987" s="5">
        <v>985.0</v>
      </c>
      <c r="B987" s="6">
        <v>45260.0</v>
      </c>
      <c r="C987" s="5">
        <v>216.403478016805</v>
      </c>
      <c r="D987" s="5">
        <v>198.353092139277</v>
      </c>
      <c r="E987" s="5">
        <v>276.450784274832</v>
      </c>
      <c r="F987" s="5">
        <v>216.403478016805</v>
      </c>
      <c r="G987" s="5">
        <v>216.403478016805</v>
      </c>
      <c r="H987" s="5">
        <v>21.5436792248591</v>
      </c>
      <c r="I987" s="5">
        <v>21.5436792248591</v>
      </c>
      <c r="J987" s="5">
        <v>21.5436792248591</v>
      </c>
      <c r="K987" s="5">
        <v>-3.81984217889528</v>
      </c>
      <c r="L987" s="5">
        <v>-3.81984217889528</v>
      </c>
      <c r="M987" s="5">
        <v>-3.81984217889528</v>
      </c>
      <c r="N987" s="5">
        <v>25.3635214037544</v>
      </c>
      <c r="O987" s="5">
        <v>25.3635214037544</v>
      </c>
      <c r="P987" s="5">
        <v>25.3635214037544</v>
      </c>
      <c r="Q987" s="5">
        <v>0.0</v>
      </c>
      <c r="R987" s="5">
        <v>0.0</v>
      </c>
      <c r="S987" s="5">
        <v>0.0</v>
      </c>
      <c r="T987" s="5">
        <v>237.947157241664</v>
      </c>
    </row>
    <row r="988">
      <c r="A988" s="5">
        <v>986.0</v>
      </c>
      <c r="B988" s="6">
        <v>45261.0</v>
      </c>
      <c r="C988" s="5">
        <v>216.249642588046</v>
      </c>
      <c r="D988" s="5">
        <v>199.972351731146</v>
      </c>
      <c r="E988" s="5">
        <v>273.224415987143</v>
      </c>
      <c r="F988" s="5">
        <v>216.249642588046</v>
      </c>
      <c r="G988" s="5">
        <v>216.249642588046</v>
      </c>
      <c r="H988" s="5">
        <v>21.1935614979</v>
      </c>
      <c r="I988" s="5">
        <v>21.1935614979</v>
      </c>
      <c r="J988" s="5">
        <v>21.1935614979</v>
      </c>
      <c r="K988" s="5">
        <v>-4.30979350810071</v>
      </c>
      <c r="L988" s="5">
        <v>-4.30979350810071</v>
      </c>
      <c r="M988" s="5">
        <v>-4.30979350810071</v>
      </c>
      <c r="N988" s="5">
        <v>25.5033550060007</v>
      </c>
      <c r="O988" s="5">
        <v>25.5033550060007</v>
      </c>
      <c r="P988" s="5">
        <v>25.5033550060007</v>
      </c>
      <c r="Q988" s="5">
        <v>0.0</v>
      </c>
      <c r="R988" s="5">
        <v>0.0</v>
      </c>
      <c r="S988" s="5">
        <v>0.0</v>
      </c>
      <c r="T988" s="5">
        <v>237.443204085946</v>
      </c>
    </row>
    <row r="989">
      <c r="A989" s="5">
        <v>987.0</v>
      </c>
      <c r="B989" s="6">
        <v>45264.0</v>
      </c>
      <c r="C989" s="5">
        <v>215.788136301767</v>
      </c>
      <c r="D989" s="5">
        <v>199.109430522219</v>
      </c>
      <c r="E989" s="5">
        <v>276.270836444391</v>
      </c>
      <c r="F989" s="5">
        <v>215.788136301767</v>
      </c>
      <c r="G989" s="5">
        <v>215.788136301767</v>
      </c>
      <c r="H989" s="5">
        <v>22.7215983026636</v>
      </c>
      <c r="I989" s="5">
        <v>22.7215983026636</v>
      </c>
      <c r="J989" s="5">
        <v>22.7215983026636</v>
      </c>
      <c r="K989" s="5">
        <v>-2.3814169279981</v>
      </c>
      <c r="L989" s="5">
        <v>-2.3814169279981</v>
      </c>
      <c r="M989" s="5">
        <v>-2.3814169279981</v>
      </c>
      <c r="N989" s="5">
        <v>25.1030152306617</v>
      </c>
      <c r="O989" s="5">
        <v>25.1030152306617</v>
      </c>
      <c r="P989" s="5">
        <v>25.1030152306617</v>
      </c>
      <c r="Q989" s="5">
        <v>0.0</v>
      </c>
      <c r="R989" s="5">
        <v>0.0</v>
      </c>
      <c r="S989" s="5">
        <v>0.0</v>
      </c>
      <c r="T989" s="5">
        <v>238.509734604431</v>
      </c>
    </row>
    <row r="990">
      <c r="A990" s="5">
        <v>988.0</v>
      </c>
      <c r="B990" s="6">
        <v>45265.0</v>
      </c>
      <c r="C990" s="5">
        <v>215.634300873008</v>
      </c>
      <c r="D990" s="5">
        <v>202.377381237366</v>
      </c>
      <c r="E990" s="5">
        <v>274.723811844049</v>
      </c>
      <c r="F990" s="5">
        <v>215.634300873008</v>
      </c>
      <c r="G990" s="5">
        <v>215.634300873008</v>
      </c>
      <c r="H990" s="5">
        <v>21.5510893602256</v>
      </c>
      <c r="I990" s="5">
        <v>21.5510893602256</v>
      </c>
      <c r="J990" s="5">
        <v>21.5510893602256</v>
      </c>
      <c r="K990" s="5">
        <v>-3.15186846714684</v>
      </c>
      <c r="L990" s="5">
        <v>-3.15186846714684</v>
      </c>
      <c r="M990" s="5">
        <v>-3.15186846714684</v>
      </c>
      <c r="N990" s="5">
        <v>24.7029578273724</v>
      </c>
      <c r="O990" s="5">
        <v>24.7029578273724</v>
      </c>
      <c r="P990" s="5">
        <v>24.7029578273724</v>
      </c>
      <c r="Q990" s="5">
        <v>0.0</v>
      </c>
      <c r="R990" s="5">
        <v>0.0</v>
      </c>
      <c r="S990" s="5">
        <v>0.0</v>
      </c>
      <c r="T990" s="5">
        <v>237.185390233234</v>
      </c>
    </row>
    <row r="991">
      <c r="A991" s="5">
        <v>989.0</v>
      </c>
      <c r="B991" s="6">
        <v>45266.0</v>
      </c>
      <c r="C991" s="5">
        <v>215.480465444249</v>
      </c>
      <c r="D991" s="5">
        <v>197.658619461514</v>
      </c>
      <c r="E991" s="5">
        <v>272.599867808976</v>
      </c>
      <c r="F991" s="5">
        <v>215.480465444249</v>
      </c>
      <c r="G991" s="5">
        <v>215.480465444249</v>
      </c>
      <c r="H991" s="5">
        <v>21.2857756989536</v>
      </c>
      <c r="I991" s="5">
        <v>21.2857756989536</v>
      </c>
      <c r="J991" s="5">
        <v>21.2857756989536</v>
      </c>
      <c r="K991" s="5">
        <v>-2.89597583530305</v>
      </c>
      <c r="L991" s="5">
        <v>-2.89597583530305</v>
      </c>
      <c r="M991" s="5">
        <v>-2.89597583530305</v>
      </c>
      <c r="N991" s="5">
        <v>24.1817515342566</v>
      </c>
      <c r="O991" s="5">
        <v>24.1817515342566</v>
      </c>
      <c r="P991" s="5">
        <v>24.1817515342566</v>
      </c>
      <c r="Q991" s="5">
        <v>0.0</v>
      </c>
      <c r="R991" s="5">
        <v>0.0</v>
      </c>
      <c r="S991" s="5">
        <v>0.0</v>
      </c>
      <c r="T991" s="5">
        <v>236.766241143202</v>
      </c>
    </row>
    <row r="992">
      <c r="A992" s="5">
        <v>990.0</v>
      </c>
      <c r="B992" s="6">
        <v>45267.0</v>
      </c>
      <c r="C992" s="5">
        <v>215.326630015489</v>
      </c>
      <c r="D992" s="5">
        <v>194.396405424772</v>
      </c>
      <c r="E992" s="5">
        <v>272.046149181778</v>
      </c>
      <c r="F992" s="5">
        <v>215.326630015489</v>
      </c>
      <c r="G992" s="5">
        <v>215.326630015489</v>
      </c>
      <c r="H992" s="5">
        <v>19.7318900451268</v>
      </c>
      <c r="I992" s="5">
        <v>19.7318900451268</v>
      </c>
      <c r="J992" s="5">
        <v>19.7318900451268</v>
      </c>
      <c r="K992" s="5">
        <v>-3.81984217890021</v>
      </c>
      <c r="L992" s="5">
        <v>-3.81984217890021</v>
      </c>
      <c r="M992" s="5">
        <v>-3.81984217890021</v>
      </c>
      <c r="N992" s="5">
        <v>23.551732224027</v>
      </c>
      <c r="O992" s="5">
        <v>23.551732224027</v>
      </c>
      <c r="P992" s="5">
        <v>23.551732224027</v>
      </c>
      <c r="Q992" s="5">
        <v>0.0</v>
      </c>
      <c r="R992" s="5">
        <v>0.0</v>
      </c>
      <c r="S992" s="5">
        <v>0.0</v>
      </c>
      <c r="T992" s="5">
        <v>235.058520060616</v>
      </c>
    </row>
    <row r="993">
      <c r="A993" s="5">
        <v>991.0</v>
      </c>
      <c r="B993" s="6">
        <v>45268.0</v>
      </c>
      <c r="C993" s="5">
        <v>215.17279458673</v>
      </c>
      <c r="D993" s="5">
        <v>193.53333150844</v>
      </c>
      <c r="E993" s="5">
        <v>270.629882569878</v>
      </c>
      <c r="F993" s="5">
        <v>215.17279458673</v>
      </c>
      <c r="G993" s="5">
        <v>215.17279458673</v>
      </c>
      <c r="H993" s="5">
        <v>18.5184525018782</v>
      </c>
      <c r="I993" s="5">
        <v>18.5184525018782</v>
      </c>
      <c r="J993" s="5">
        <v>18.5184525018782</v>
      </c>
      <c r="K993" s="5">
        <v>-4.30979350809312</v>
      </c>
      <c r="L993" s="5">
        <v>-4.30979350809312</v>
      </c>
      <c r="M993" s="5">
        <v>-4.30979350809312</v>
      </c>
      <c r="N993" s="5">
        <v>22.8282460099714</v>
      </c>
      <c r="O993" s="5">
        <v>22.8282460099714</v>
      </c>
      <c r="P993" s="5">
        <v>22.8282460099714</v>
      </c>
      <c r="Q993" s="5">
        <v>0.0</v>
      </c>
      <c r="R993" s="5">
        <v>0.0</v>
      </c>
      <c r="S993" s="5">
        <v>0.0</v>
      </c>
      <c r="T993" s="5">
        <v>233.691247088608</v>
      </c>
    </row>
    <row r="994">
      <c r="A994" s="5">
        <v>992.0</v>
      </c>
      <c r="B994" s="6">
        <v>45271.0</v>
      </c>
      <c r="C994" s="5">
        <v>214.711288300451</v>
      </c>
      <c r="D994" s="5">
        <v>194.036831557181</v>
      </c>
      <c r="E994" s="5">
        <v>269.711714353462</v>
      </c>
      <c r="F994" s="5">
        <v>214.711288300451</v>
      </c>
      <c r="G994" s="5">
        <v>214.711288300451</v>
      </c>
      <c r="H994" s="5">
        <v>17.9058196379951</v>
      </c>
      <c r="I994" s="5">
        <v>17.9058196379951</v>
      </c>
      <c r="J994" s="5">
        <v>17.9058196379951</v>
      </c>
      <c r="K994" s="5">
        <v>-2.38141692799749</v>
      </c>
      <c r="L994" s="5">
        <v>-2.38141692799749</v>
      </c>
      <c r="M994" s="5">
        <v>-2.38141692799749</v>
      </c>
      <c r="N994" s="5">
        <v>20.2872365659926</v>
      </c>
      <c r="O994" s="5">
        <v>20.2872365659926</v>
      </c>
      <c r="P994" s="5">
        <v>20.2872365659926</v>
      </c>
      <c r="Q994" s="5">
        <v>0.0</v>
      </c>
      <c r="R994" s="5">
        <v>0.0</v>
      </c>
      <c r="S994" s="5">
        <v>0.0</v>
      </c>
      <c r="T994" s="5">
        <v>232.617107938446</v>
      </c>
    </row>
    <row r="995">
      <c r="A995" s="5">
        <v>993.0</v>
      </c>
      <c r="B995" s="6">
        <v>45272.0</v>
      </c>
      <c r="C995" s="5">
        <v>214.557452871692</v>
      </c>
      <c r="D995" s="5">
        <v>195.984319919826</v>
      </c>
      <c r="E995" s="5">
        <v>265.116901440355</v>
      </c>
      <c r="F995" s="5">
        <v>214.557452871692</v>
      </c>
      <c r="G995" s="5">
        <v>214.557452871692</v>
      </c>
      <c r="H995" s="5">
        <v>16.2370629646819</v>
      </c>
      <c r="I995" s="5">
        <v>16.2370629646819</v>
      </c>
      <c r="J995" s="5">
        <v>16.2370629646819</v>
      </c>
      <c r="K995" s="5">
        <v>-3.15186846716151</v>
      </c>
      <c r="L995" s="5">
        <v>-3.15186846716151</v>
      </c>
      <c r="M995" s="5">
        <v>-3.15186846716151</v>
      </c>
      <c r="N995" s="5">
        <v>19.3889314318434</v>
      </c>
      <c r="O995" s="5">
        <v>19.3889314318434</v>
      </c>
      <c r="P995" s="5">
        <v>19.3889314318434</v>
      </c>
      <c r="Q995" s="5">
        <v>0.0</v>
      </c>
      <c r="R995" s="5">
        <v>0.0</v>
      </c>
      <c r="S995" s="5">
        <v>0.0</v>
      </c>
      <c r="T995" s="5">
        <v>230.794515836374</v>
      </c>
    </row>
    <row r="996">
      <c r="A996" s="5">
        <v>994.0</v>
      </c>
      <c r="B996" s="6">
        <v>45273.0</v>
      </c>
      <c r="C996" s="5">
        <v>214.403617442932</v>
      </c>
      <c r="D996" s="5">
        <v>193.591914323201</v>
      </c>
      <c r="E996" s="5">
        <v>264.923574786072</v>
      </c>
      <c r="F996" s="5">
        <v>214.403617442932</v>
      </c>
      <c r="G996" s="5">
        <v>214.403617442932</v>
      </c>
      <c r="H996" s="5">
        <v>15.6075157445748</v>
      </c>
      <c r="I996" s="5">
        <v>15.6075157445748</v>
      </c>
      <c r="J996" s="5">
        <v>15.6075157445748</v>
      </c>
      <c r="K996" s="5">
        <v>-2.89597583530401</v>
      </c>
      <c r="L996" s="5">
        <v>-2.89597583530401</v>
      </c>
      <c r="M996" s="5">
        <v>-2.89597583530401</v>
      </c>
      <c r="N996" s="5">
        <v>18.5034915798788</v>
      </c>
      <c r="O996" s="5">
        <v>18.5034915798788</v>
      </c>
      <c r="P996" s="5">
        <v>18.5034915798788</v>
      </c>
      <c r="Q996" s="5">
        <v>0.0</v>
      </c>
      <c r="R996" s="5">
        <v>0.0</v>
      </c>
      <c r="S996" s="5">
        <v>0.0</v>
      </c>
      <c r="T996" s="5">
        <v>230.011133187507</v>
      </c>
    </row>
    <row r="997">
      <c r="A997" s="5">
        <v>995.0</v>
      </c>
      <c r="B997" s="6">
        <v>45274.0</v>
      </c>
      <c r="C997" s="5">
        <v>214.249782014173</v>
      </c>
      <c r="D997" s="5">
        <v>191.82826371</v>
      </c>
      <c r="E997" s="5">
        <v>265.089775060944</v>
      </c>
      <c r="F997" s="5">
        <v>214.249782014173</v>
      </c>
      <c r="G997" s="5">
        <v>214.249782014173</v>
      </c>
      <c r="H997" s="5">
        <v>13.8343371915376</v>
      </c>
      <c r="I997" s="5">
        <v>13.8343371915376</v>
      </c>
      <c r="J997" s="5">
        <v>13.8343371915376</v>
      </c>
      <c r="K997" s="5">
        <v>-3.81984217890162</v>
      </c>
      <c r="L997" s="5">
        <v>-3.81984217890162</v>
      </c>
      <c r="M997" s="5">
        <v>-3.81984217890162</v>
      </c>
      <c r="N997" s="5">
        <v>17.6541793704392</v>
      </c>
      <c r="O997" s="5">
        <v>17.6541793704392</v>
      </c>
      <c r="P997" s="5">
        <v>17.6541793704392</v>
      </c>
      <c r="Q997" s="5">
        <v>0.0</v>
      </c>
      <c r="R997" s="5">
        <v>0.0</v>
      </c>
      <c r="S997" s="5">
        <v>0.0</v>
      </c>
      <c r="T997" s="5">
        <v>228.084119205711</v>
      </c>
    </row>
    <row r="998">
      <c r="A998" s="5">
        <v>996.0</v>
      </c>
      <c r="B998" s="6">
        <v>45275.0</v>
      </c>
      <c r="C998" s="5">
        <v>214.095946585414</v>
      </c>
      <c r="D998" s="5">
        <v>188.293510541328</v>
      </c>
      <c r="E998" s="5">
        <v>265.770314628967</v>
      </c>
      <c r="F998" s="5">
        <v>214.095946585414</v>
      </c>
      <c r="G998" s="5">
        <v>214.095946585414</v>
      </c>
      <c r="H998" s="5">
        <v>12.5536787360011</v>
      </c>
      <c r="I998" s="5">
        <v>12.5536787360011</v>
      </c>
      <c r="J998" s="5">
        <v>12.5536787360011</v>
      </c>
      <c r="K998" s="5">
        <v>-4.30979350809121</v>
      </c>
      <c r="L998" s="5">
        <v>-4.30979350809121</v>
      </c>
      <c r="M998" s="5">
        <v>-4.30979350809121</v>
      </c>
      <c r="N998" s="5">
        <v>16.8634722440923</v>
      </c>
      <c r="O998" s="5">
        <v>16.8634722440923</v>
      </c>
      <c r="P998" s="5">
        <v>16.8634722440923</v>
      </c>
      <c r="Q998" s="5">
        <v>0.0</v>
      </c>
      <c r="R998" s="5">
        <v>0.0</v>
      </c>
      <c r="S998" s="5">
        <v>0.0</v>
      </c>
      <c r="T998" s="5">
        <v>226.649625321415</v>
      </c>
    </row>
    <row r="999">
      <c r="A999" s="5">
        <v>997.0</v>
      </c>
      <c r="B999" s="6">
        <v>45278.0</v>
      </c>
      <c r="C999" s="5">
        <v>213.634440299135</v>
      </c>
      <c r="D999" s="5">
        <v>190.714686617309</v>
      </c>
      <c r="E999" s="5">
        <v>266.095356641162</v>
      </c>
      <c r="F999" s="5">
        <v>213.634440299135</v>
      </c>
      <c r="G999" s="5">
        <v>213.634440299135</v>
      </c>
      <c r="H999" s="5">
        <v>12.6617727966864</v>
      </c>
      <c r="I999" s="5">
        <v>12.6617727966864</v>
      </c>
      <c r="J999" s="5">
        <v>12.6617727966864</v>
      </c>
      <c r="K999" s="5">
        <v>-2.38141692801458</v>
      </c>
      <c r="L999" s="5">
        <v>-2.38141692801458</v>
      </c>
      <c r="M999" s="5">
        <v>-2.38141692801458</v>
      </c>
      <c r="N999" s="5">
        <v>15.043189724701</v>
      </c>
      <c r="O999" s="5">
        <v>15.043189724701</v>
      </c>
      <c r="P999" s="5">
        <v>15.043189724701</v>
      </c>
      <c r="Q999" s="5">
        <v>0.0</v>
      </c>
      <c r="R999" s="5">
        <v>0.0</v>
      </c>
      <c r="S999" s="5">
        <v>0.0</v>
      </c>
      <c r="T999" s="5">
        <v>226.296213095822</v>
      </c>
    </row>
    <row r="1000">
      <c r="A1000" s="5">
        <v>998.0</v>
      </c>
      <c r="B1000" s="6">
        <v>45279.0</v>
      </c>
      <c r="C1000" s="5">
        <v>213.480604870376</v>
      </c>
      <c r="D1000" s="5">
        <v>188.727431711157</v>
      </c>
      <c r="E1000" s="5">
        <v>262.417516286501</v>
      </c>
      <c r="F1000" s="5">
        <v>213.480604870376</v>
      </c>
      <c r="G1000" s="5">
        <v>213.480604870376</v>
      </c>
      <c r="H1000" s="5">
        <v>11.5231791685929</v>
      </c>
      <c r="I1000" s="5">
        <v>11.5231791685929</v>
      </c>
      <c r="J1000" s="5">
        <v>11.5231791685929</v>
      </c>
      <c r="K1000" s="5">
        <v>-3.15186846715159</v>
      </c>
      <c r="L1000" s="5">
        <v>-3.15186846715159</v>
      </c>
      <c r="M1000" s="5">
        <v>-3.15186846715159</v>
      </c>
      <c r="N1000" s="5">
        <v>14.6750476357445</v>
      </c>
      <c r="O1000" s="5">
        <v>14.6750476357445</v>
      </c>
      <c r="P1000" s="5">
        <v>14.6750476357445</v>
      </c>
      <c r="Q1000" s="5">
        <v>0.0</v>
      </c>
      <c r="R1000" s="5">
        <v>0.0</v>
      </c>
      <c r="S1000" s="5">
        <v>0.0</v>
      </c>
      <c r="T1000" s="5">
        <v>225.003784038969</v>
      </c>
    </row>
    <row r="1001">
      <c r="A1001" s="5">
        <v>999.0</v>
      </c>
      <c r="B1001" s="6">
        <v>45280.0</v>
      </c>
      <c r="C1001" s="5">
        <v>213.326769441616</v>
      </c>
      <c r="D1001" s="5">
        <v>189.143218263253</v>
      </c>
      <c r="E1001" s="5">
        <v>264.3816708354</v>
      </c>
      <c r="F1001" s="5">
        <v>213.326769441616</v>
      </c>
      <c r="G1001" s="5">
        <v>213.326769441616</v>
      </c>
      <c r="H1001" s="5">
        <v>11.5498955467326</v>
      </c>
      <c r="I1001" s="5">
        <v>11.5498955467326</v>
      </c>
      <c r="J1001" s="5">
        <v>11.5498955467326</v>
      </c>
      <c r="K1001" s="5">
        <v>-2.89597583530244</v>
      </c>
      <c r="L1001" s="5">
        <v>-2.89597583530244</v>
      </c>
      <c r="M1001" s="5">
        <v>-2.89597583530244</v>
      </c>
      <c r="N1001" s="5">
        <v>14.445871382035</v>
      </c>
      <c r="O1001" s="5">
        <v>14.445871382035</v>
      </c>
      <c r="P1001" s="5">
        <v>14.445871382035</v>
      </c>
      <c r="Q1001" s="5">
        <v>0.0</v>
      </c>
      <c r="R1001" s="5">
        <v>0.0</v>
      </c>
      <c r="S1001" s="5">
        <v>0.0</v>
      </c>
      <c r="T1001" s="5">
        <v>224.876664988349</v>
      </c>
    </row>
    <row r="1002">
      <c r="A1002" s="5">
        <v>1000.0</v>
      </c>
      <c r="B1002" s="6">
        <v>45281.0</v>
      </c>
      <c r="C1002" s="5">
        <v>213.172934012857</v>
      </c>
      <c r="D1002" s="5">
        <v>188.580801276237</v>
      </c>
      <c r="E1002" s="5">
        <v>264.624096832776</v>
      </c>
      <c r="F1002" s="5">
        <v>213.172934012857</v>
      </c>
      <c r="G1002" s="5">
        <v>213.172934012857</v>
      </c>
      <c r="H1002" s="5">
        <v>10.5422393386638</v>
      </c>
      <c r="I1002" s="5">
        <v>10.5422393386638</v>
      </c>
      <c r="J1002" s="5">
        <v>10.5422393386638</v>
      </c>
      <c r="K1002" s="5">
        <v>-3.81984217890479</v>
      </c>
      <c r="L1002" s="5">
        <v>-3.81984217890479</v>
      </c>
      <c r="M1002" s="5">
        <v>-3.81984217890479</v>
      </c>
      <c r="N1002" s="5">
        <v>14.3620815175686</v>
      </c>
      <c r="O1002" s="5">
        <v>14.3620815175686</v>
      </c>
      <c r="P1002" s="5">
        <v>14.3620815175686</v>
      </c>
      <c r="Q1002" s="5">
        <v>0.0</v>
      </c>
      <c r="R1002" s="5">
        <v>0.0</v>
      </c>
      <c r="S1002" s="5">
        <v>0.0</v>
      </c>
      <c r="T1002" s="5">
        <v>223.715173351521</v>
      </c>
    </row>
    <row r="1003">
      <c r="A1003" s="5">
        <v>1001.0</v>
      </c>
      <c r="B1003" s="6">
        <v>45282.0</v>
      </c>
      <c r="C1003" s="5">
        <v>213.019098584098</v>
      </c>
      <c r="D1003" s="5">
        <v>185.921940546761</v>
      </c>
      <c r="E1003" s="5">
        <v>259.771728342863</v>
      </c>
      <c r="F1003" s="5">
        <v>213.019098584098</v>
      </c>
      <c r="G1003" s="5">
        <v>213.019098584098</v>
      </c>
      <c r="H1003" s="5">
        <v>10.1163880798936</v>
      </c>
      <c r="I1003" s="5">
        <v>10.1163880798936</v>
      </c>
      <c r="J1003" s="5">
        <v>10.1163880798936</v>
      </c>
      <c r="K1003" s="5">
        <v>-4.3097935080893</v>
      </c>
      <c r="L1003" s="5">
        <v>-4.3097935080893</v>
      </c>
      <c r="M1003" s="5">
        <v>-4.3097935080893</v>
      </c>
      <c r="N1003" s="5">
        <v>14.4261815879829</v>
      </c>
      <c r="O1003" s="5">
        <v>14.4261815879829</v>
      </c>
      <c r="P1003" s="5">
        <v>14.4261815879829</v>
      </c>
      <c r="Q1003" s="5">
        <v>0.0</v>
      </c>
      <c r="R1003" s="5">
        <v>0.0</v>
      </c>
      <c r="S1003" s="5">
        <v>0.0</v>
      </c>
      <c r="T1003" s="5">
        <v>223.135486663991</v>
      </c>
    </row>
    <row r="1004">
      <c r="A1004" s="5">
        <v>1002.0</v>
      </c>
      <c r="B1004" s="6">
        <v>45286.0</v>
      </c>
      <c r="C1004" s="5">
        <v>212.40375686906</v>
      </c>
      <c r="D1004" s="5">
        <v>185.848688195322</v>
      </c>
      <c r="E1004" s="5">
        <v>261.723162689489</v>
      </c>
      <c r="F1004" s="5">
        <v>212.40375686906</v>
      </c>
      <c r="G1004" s="5">
        <v>212.40375686906</v>
      </c>
      <c r="H1004" s="5">
        <v>12.9200536751904</v>
      </c>
      <c r="I1004" s="5">
        <v>12.9200536751904</v>
      </c>
      <c r="J1004" s="5">
        <v>12.9200536751904</v>
      </c>
      <c r="K1004" s="5">
        <v>-3.15186846715429</v>
      </c>
      <c r="L1004" s="5">
        <v>-3.15186846715429</v>
      </c>
      <c r="M1004" s="5">
        <v>-3.15186846715429</v>
      </c>
      <c r="N1004" s="5">
        <v>16.0719221423447</v>
      </c>
      <c r="O1004" s="5">
        <v>16.0719221423447</v>
      </c>
      <c r="P1004" s="5">
        <v>16.0719221423447</v>
      </c>
      <c r="Q1004" s="5">
        <v>0.0</v>
      </c>
      <c r="R1004" s="5">
        <v>0.0</v>
      </c>
      <c r="S1004" s="5">
        <v>0.0</v>
      </c>
      <c r="T1004" s="5">
        <v>225.32381054425</v>
      </c>
    </row>
    <row r="1005">
      <c r="A1005" s="5">
        <v>1003.0</v>
      </c>
      <c r="B1005" s="6">
        <v>45287.0</v>
      </c>
      <c r="C1005" s="5">
        <v>212.2499214403</v>
      </c>
      <c r="D1005" s="5">
        <v>190.360417541505</v>
      </c>
      <c r="E1005" s="5">
        <v>265.064144206437</v>
      </c>
      <c r="F1005" s="5">
        <v>212.2499214403</v>
      </c>
      <c r="G1005" s="5">
        <v>212.2499214403</v>
      </c>
      <c r="H1005" s="5">
        <v>13.8790810602823</v>
      </c>
      <c r="I1005" s="5">
        <v>13.8790810602823</v>
      </c>
      <c r="J1005" s="5">
        <v>13.8790810602823</v>
      </c>
      <c r="K1005" s="5">
        <v>-2.8959758353034</v>
      </c>
      <c r="L1005" s="5">
        <v>-2.8959758353034</v>
      </c>
      <c r="M1005" s="5">
        <v>-2.8959758353034</v>
      </c>
      <c r="N1005" s="5">
        <v>16.7750568955857</v>
      </c>
      <c r="O1005" s="5">
        <v>16.7750568955857</v>
      </c>
      <c r="P1005" s="5">
        <v>16.7750568955857</v>
      </c>
      <c r="Q1005" s="5">
        <v>0.0</v>
      </c>
      <c r="R1005" s="5">
        <v>0.0</v>
      </c>
      <c r="S1005" s="5">
        <v>0.0</v>
      </c>
      <c r="T1005" s="5">
        <v>226.129002500583</v>
      </c>
    </row>
    <row r="1006">
      <c r="A1006" s="5">
        <v>1004.0</v>
      </c>
      <c r="B1006" s="6">
        <v>45288.0</v>
      </c>
      <c r="C1006" s="5">
        <v>212.096086011541</v>
      </c>
      <c r="D1006" s="5">
        <v>187.533660749344</v>
      </c>
      <c r="E1006" s="5">
        <v>263.875617185498</v>
      </c>
      <c r="F1006" s="5">
        <v>212.096086011541</v>
      </c>
      <c r="G1006" s="5">
        <v>212.096086011541</v>
      </c>
      <c r="H1006" s="5">
        <v>13.7410251976464</v>
      </c>
      <c r="I1006" s="5">
        <v>13.7410251976464</v>
      </c>
      <c r="J1006" s="5">
        <v>13.7410251976464</v>
      </c>
      <c r="K1006" s="5">
        <v>-3.8198421788927</v>
      </c>
      <c r="L1006" s="5">
        <v>-3.8198421788927</v>
      </c>
      <c r="M1006" s="5">
        <v>-3.8198421788927</v>
      </c>
      <c r="N1006" s="5">
        <v>17.5608673765391</v>
      </c>
      <c r="O1006" s="5">
        <v>17.5608673765391</v>
      </c>
      <c r="P1006" s="5">
        <v>17.5608673765391</v>
      </c>
      <c r="Q1006" s="5">
        <v>0.0</v>
      </c>
      <c r="R1006" s="5">
        <v>0.0</v>
      </c>
      <c r="S1006" s="5">
        <v>0.0</v>
      </c>
      <c r="T1006" s="5">
        <v>225.837111209187</v>
      </c>
    </row>
    <row r="1007">
      <c r="A1007" s="5">
        <v>1005.0</v>
      </c>
      <c r="B1007" s="6">
        <v>45289.0</v>
      </c>
      <c r="C1007" s="5">
        <v>211.942250582781</v>
      </c>
      <c r="D1007" s="5">
        <v>188.813152046913</v>
      </c>
      <c r="E1007" s="5">
        <v>261.446136934053</v>
      </c>
      <c r="F1007" s="5">
        <v>211.942250582781</v>
      </c>
      <c r="G1007" s="5">
        <v>211.942250582781</v>
      </c>
      <c r="H1007" s="5">
        <v>14.0978572388709</v>
      </c>
      <c r="I1007" s="5">
        <v>14.0978572388709</v>
      </c>
      <c r="J1007" s="5">
        <v>14.0978572388709</v>
      </c>
      <c r="K1007" s="5">
        <v>-4.30979350807602</v>
      </c>
      <c r="L1007" s="5">
        <v>-4.30979350807602</v>
      </c>
      <c r="M1007" s="5">
        <v>-4.30979350807602</v>
      </c>
      <c r="N1007" s="5">
        <v>18.4076507469469</v>
      </c>
      <c r="O1007" s="5">
        <v>18.4076507469469</v>
      </c>
      <c r="P1007" s="5">
        <v>18.4076507469469</v>
      </c>
      <c r="Q1007" s="5">
        <v>0.0</v>
      </c>
      <c r="R1007" s="5">
        <v>0.0</v>
      </c>
      <c r="S1007" s="5">
        <v>0.0</v>
      </c>
      <c r="T1007" s="5">
        <v>226.040107821652</v>
      </c>
    </row>
    <row r="1008">
      <c r="A1008" s="5">
        <v>1006.0</v>
      </c>
      <c r="B1008" s="6">
        <v>45293.0</v>
      </c>
      <c r="C1008" s="5">
        <v>211.326908867744</v>
      </c>
      <c r="D1008" s="5">
        <v>193.117012830098</v>
      </c>
      <c r="E1008" s="5">
        <v>268.609123054817</v>
      </c>
      <c r="F1008" s="5">
        <v>211.326908867744</v>
      </c>
      <c r="G1008" s="5">
        <v>211.326908867744</v>
      </c>
      <c r="H1008" s="5">
        <v>18.7682212387084</v>
      </c>
      <c r="I1008" s="5">
        <v>18.7682212387084</v>
      </c>
      <c r="J1008" s="5">
        <v>18.7682212387084</v>
      </c>
      <c r="K1008" s="5">
        <v>-3.15186846716265</v>
      </c>
      <c r="L1008" s="5">
        <v>-3.15186846716265</v>
      </c>
      <c r="M1008" s="5">
        <v>-3.15186846716265</v>
      </c>
      <c r="N1008" s="5">
        <v>21.920089705871</v>
      </c>
      <c r="O1008" s="5">
        <v>21.920089705871</v>
      </c>
      <c r="P1008" s="5">
        <v>21.920089705871</v>
      </c>
      <c r="Q1008" s="5">
        <v>0.0</v>
      </c>
      <c r="R1008" s="5">
        <v>0.0</v>
      </c>
      <c r="S1008" s="5">
        <v>0.0</v>
      </c>
      <c r="T1008" s="5">
        <v>230.095130106452</v>
      </c>
    </row>
    <row r="1009">
      <c r="A1009" s="5">
        <v>1007.0</v>
      </c>
      <c r="B1009" s="6">
        <v>45294.0</v>
      </c>
      <c r="C1009" s="5">
        <v>211.173073438984</v>
      </c>
      <c r="D1009" s="5">
        <v>193.722867019139</v>
      </c>
      <c r="E1009" s="5">
        <v>268.609832918893</v>
      </c>
      <c r="F1009" s="5">
        <v>211.173073438984</v>
      </c>
      <c r="G1009" s="5">
        <v>211.173073438984</v>
      </c>
      <c r="H1009" s="5">
        <v>19.8090615062424</v>
      </c>
      <c r="I1009" s="5">
        <v>19.8090615062424</v>
      </c>
      <c r="J1009" s="5">
        <v>19.8090615062424</v>
      </c>
      <c r="K1009" s="5">
        <v>-2.89597583530182</v>
      </c>
      <c r="L1009" s="5">
        <v>-2.89597583530182</v>
      </c>
      <c r="M1009" s="5">
        <v>-2.89597583530182</v>
      </c>
      <c r="N1009" s="5">
        <v>22.7050373415442</v>
      </c>
      <c r="O1009" s="5">
        <v>22.7050373415442</v>
      </c>
      <c r="P1009" s="5">
        <v>22.7050373415442</v>
      </c>
      <c r="Q1009" s="5">
        <v>0.0</v>
      </c>
      <c r="R1009" s="5">
        <v>0.0</v>
      </c>
      <c r="S1009" s="5">
        <v>0.0</v>
      </c>
      <c r="T1009" s="5">
        <v>230.982134945227</v>
      </c>
    </row>
    <row r="1010">
      <c r="A1010" s="5">
        <v>1008.0</v>
      </c>
      <c r="B1010" s="6">
        <v>45295.0</v>
      </c>
      <c r="C1010" s="5">
        <v>211.019238010225</v>
      </c>
      <c r="D1010" s="5">
        <v>197.671315453171</v>
      </c>
      <c r="E1010" s="5">
        <v>268.06489158246</v>
      </c>
      <c r="F1010" s="5">
        <v>211.019238010225</v>
      </c>
      <c r="G1010" s="5">
        <v>211.019238010225</v>
      </c>
      <c r="H1010" s="5">
        <v>19.5855190362184</v>
      </c>
      <c r="I1010" s="5">
        <v>19.5855190362184</v>
      </c>
      <c r="J1010" s="5">
        <v>19.5855190362184</v>
      </c>
      <c r="K1010" s="5">
        <v>-3.81984217889587</v>
      </c>
      <c r="L1010" s="5">
        <v>-3.81984217889587</v>
      </c>
      <c r="M1010" s="5">
        <v>-3.81984217889587</v>
      </c>
      <c r="N1010" s="5">
        <v>23.4053612151143</v>
      </c>
      <c r="O1010" s="5">
        <v>23.4053612151143</v>
      </c>
      <c r="P1010" s="5">
        <v>23.4053612151143</v>
      </c>
      <c r="Q1010" s="5">
        <v>0.0</v>
      </c>
      <c r="R1010" s="5">
        <v>0.0</v>
      </c>
      <c r="S1010" s="5">
        <v>0.0</v>
      </c>
      <c r="T1010" s="5">
        <v>230.604757046443</v>
      </c>
    </row>
    <row r="1011">
      <c r="A1011" s="5">
        <v>1009.0</v>
      </c>
      <c r="B1011" s="6">
        <v>45296.0</v>
      </c>
      <c r="C1011" s="5">
        <v>210.865402581465</v>
      </c>
      <c r="D1011" s="5">
        <v>194.964490747041</v>
      </c>
      <c r="E1011" s="5">
        <v>267.217846209159</v>
      </c>
      <c r="F1011" s="5">
        <v>210.865402581465</v>
      </c>
      <c r="G1011" s="5">
        <v>210.865402581465</v>
      </c>
      <c r="H1011" s="5">
        <v>19.6906419221826</v>
      </c>
      <c r="I1011" s="5">
        <v>19.6906419221826</v>
      </c>
      <c r="J1011" s="5">
        <v>19.6906419221826</v>
      </c>
      <c r="K1011" s="5">
        <v>-4.30979350809743</v>
      </c>
      <c r="L1011" s="5">
        <v>-4.30979350809743</v>
      </c>
      <c r="M1011" s="5">
        <v>-4.30979350809743</v>
      </c>
      <c r="N1011" s="5">
        <v>24.00043543028</v>
      </c>
      <c r="O1011" s="5">
        <v>24.00043543028</v>
      </c>
      <c r="P1011" s="5">
        <v>24.00043543028</v>
      </c>
      <c r="Q1011" s="5">
        <v>0.0</v>
      </c>
      <c r="R1011" s="5">
        <v>0.0</v>
      </c>
      <c r="S1011" s="5">
        <v>0.0</v>
      </c>
      <c r="T1011" s="5">
        <v>230.556044503648</v>
      </c>
    </row>
    <row r="1012">
      <c r="A1012" s="5">
        <v>1010.0</v>
      </c>
      <c r="B1012" s="6">
        <v>45299.0</v>
      </c>
      <c r="C1012" s="5">
        <v>210.403896295187</v>
      </c>
      <c r="D1012" s="5">
        <v>195.464409146161</v>
      </c>
      <c r="E1012" s="5">
        <v>270.282802935302</v>
      </c>
      <c r="F1012" s="5">
        <v>210.403896295187</v>
      </c>
      <c r="G1012" s="5">
        <v>210.403896295187</v>
      </c>
      <c r="H1012" s="5">
        <v>22.6098366060031</v>
      </c>
      <c r="I1012" s="5">
        <v>22.6098366060031</v>
      </c>
      <c r="J1012" s="5">
        <v>22.6098366060031</v>
      </c>
      <c r="K1012" s="5">
        <v>-2.38141692799617</v>
      </c>
      <c r="L1012" s="5">
        <v>-2.38141692799617</v>
      </c>
      <c r="M1012" s="5">
        <v>-2.38141692799617</v>
      </c>
      <c r="N1012" s="5">
        <v>24.9912535339993</v>
      </c>
      <c r="O1012" s="5">
        <v>24.9912535339993</v>
      </c>
      <c r="P1012" s="5">
        <v>24.9912535339993</v>
      </c>
      <c r="Q1012" s="5">
        <v>0.0</v>
      </c>
      <c r="R1012" s="5">
        <v>0.0</v>
      </c>
      <c r="S1012" s="5">
        <v>0.0</v>
      </c>
      <c r="T1012" s="5">
        <v>233.01373290119</v>
      </c>
    </row>
    <row r="1013">
      <c r="A1013" s="5">
        <v>1011.0</v>
      </c>
      <c r="B1013" s="6">
        <v>45300.0</v>
      </c>
      <c r="C1013" s="5">
        <v>210.250060866428</v>
      </c>
      <c r="D1013" s="5">
        <v>196.723344656697</v>
      </c>
      <c r="E1013" s="5">
        <v>271.026235650753</v>
      </c>
      <c r="F1013" s="5">
        <v>210.250060866428</v>
      </c>
      <c r="G1013" s="5">
        <v>210.250060866428</v>
      </c>
      <c r="H1013" s="5">
        <v>21.8680769820806</v>
      </c>
      <c r="I1013" s="5">
        <v>21.8680769820806</v>
      </c>
      <c r="J1013" s="5">
        <v>21.8680769820806</v>
      </c>
      <c r="K1013" s="5">
        <v>-3.15186846715904</v>
      </c>
      <c r="L1013" s="5">
        <v>-3.15186846715904</v>
      </c>
      <c r="M1013" s="5">
        <v>-3.15186846715904</v>
      </c>
      <c r="N1013" s="5">
        <v>25.0199454492396</v>
      </c>
      <c r="O1013" s="5">
        <v>25.0199454492396</v>
      </c>
      <c r="P1013" s="5">
        <v>25.0199454492396</v>
      </c>
      <c r="Q1013" s="5">
        <v>0.0</v>
      </c>
      <c r="R1013" s="5">
        <v>0.0</v>
      </c>
      <c r="S1013" s="5">
        <v>0.0</v>
      </c>
      <c r="T1013" s="5">
        <v>232.118137848508</v>
      </c>
    </row>
    <row r="1014">
      <c r="A1014" s="5">
        <v>1012.0</v>
      </c>
      <c r="B1014" s="6">
        <v>45301.0</v>
      </c>
      <c r="C1014" s="5">
        <v>210.096225437668</v>
      </c>
      <c r="D1014" s="5">
        <v>191.051710492474</v>
      </c>
      <c r="E1014" s="5">
        <v>269.00783653383</v>
      </c>
      <c r="F1014" s="5">
        <v>210.096225437668</v>
      </c>
      <c r="G1014" s="5">
        <v>210.096225437668</v>
      </c>
      <c r="H1014" s="5">
        <v>21.9933335068665</v>
      </c>
      <c r="I1014" s="5">
        <v>21.9933335068665</v>
      </c>
      <c r="J1014" s="5">
        <v>21.9933335068665</v>
      </c>
      <c r="K1014" s="5">
        <v>-2.89597583530531</v>
      </c>
      <c r="L1014" s="5">
        <v>-2.89597583530531</v>
      </c>
      <c r="M1014" s="5">
        <v>-2.89597583530531</v>
      </c>
      <c r="N1014" s="5">
        <v>24.8893093421718</v>
      </c>
      <c r="O1014" s="5">
        <v>24.8893093421718</v>
      </c>
      <c r="P1014" s="5">
        <v>24.8893093421718</v>
      </c>
      <c r="Q1014" s="5">
        <v>0.0</v>
      </c>
      <c r="R1014" s="5">
        <v>0.0</v>
      </c>
      <c r="S1014" s="5">
        <v>0.0</v>
      </c>
      <c r="T1014" s="5">
        <v>232.089558944535</v>
      </c>
    </row>
    <row r="1015">
      <c r="A1015" s="5">
        <v>1013.0</v>
      </c>
      <c r="B1015" s="6">
        <v>45302.0</v>
      </c>
      <c r="C1015" s="5">
        <v>209.942390008909</v>
      </c>
      <c r="D1015" s="5">
        <v>194.533327878526</v>
      </c>
      <c r="E1015" s="5">
        <v>270.099626827093</v>
      </c>
      <c r="F1015" s="5">
        <v>209.942390008909</v>
      </c>
      <c r="G1015" s="5">
        <v>209.942390008909</v>
      </c>
      <c r="H1015" s="5">
        <v>20.7806459439737</v>
      </c>
      <c r="I1015" s="5">
        <v>20.7806459439737</v>
      </c>
      <c r="J1015" s="5">
        <v>20.7806459439737</v>
      </c>
      <c r="K1015" s="5">
        <v>-3.81984217889729</v>
      </c>
      <c r="L1015" s="5">
        <v>-3.81984217889729</v>
      </c>
      <c r="M1015" s="5">
        <v>-3.81984217889729</v>
      </c>
      <c r="N1015" s="5">
        <v>24.600488122871</v>
      </c>
      <c r="O1015" s="5">
        <v>24.600488122871</v>
      </c>
      <c r="P1015" s="5">
        <v>24.600488122871</v>
      </c>
      <c r="Q1015" s="5">
        <v>0.0</v>
      </c>
      <c r="R1015" s="5">
        <v>0.0</v>
      </c>
      <c r="S1015" s="5">
        <v>0.0</v>
      </c>
      <c r="T1015" s="5">
        <v>230.723035952882</v>
      </c>
    </row>
    <row r="1016">
      <c r="A1016" s="5">
        <v>1014.0</v>
      </c>
      <c r="B1016" s="6">
        <v>45303.0</v>
      </c>
      <c r="C1016" s="5">
        <v>209.788554580149</v>
      </c>
      <c r="D1016" s="5">
        <v>190.543062330829</v>
      </c>
      <c r="E1016" s="5">
        <v>267.869088446193</v>
      </c>
      <c r="F1016" s="5">
        <v>209.788554580149</v>
      </c>
      <c r="G1016" s="5">
        <v>209.788554580149</v>
      </c>
      <c r="H1016" s="5">
        <v>19.849031315271</v>
      </c>
      <c r="I1016" s="5">
        <v>19.849031315271</v>
      </c>
      <c r="J1016" s="5">
        <v>19.849031315271</v>
      </c>
      <c r="K1016" s="5">
        <v>-4.30979350809553</v>
      </c>
      <c r="L1016" s="5">
        <v>-4.30979350809553</v>
      </c>
      <c r="M1016" s="5">
        <v>-4.30979350809553</v>
      </c>
      <c r="N1016" s="5">
        <v>24.1588248233665</v>
      </c>
      <c r="O1016" s="5">
        <v>24.1588248233665</v>
      </c>
      <c r="P1016" s="5">
        <v>24.1588248233665</v>
      </c>
      <c r="Q1016" s="5">
        <v>0.0</v>
      </c>
      <c r="R1016" s="5">
        <v>0.0</v>
      </c>
      <c r="S1016" s="5">
        <v>0.0</v>
      </c>
      <c r="T1016" s="5">
        <v>229.63758589542</v>
      </c>
    </row>
    <row r="1017">
      <c r="A1017" s="5">
        <v>1015.0</v>
      </c>
      <c r="B1017" s="6">
        <v>45307.0</v>
      </c>
      <c r="C1017" s="5">
        <v>209.173212865112</v>
      </c>
      <c r="D1017" s="5">
        <v>188.547431130922</v>
      </c>
      <c r="E1017" s="5">
        <v>264.019621725837</v>
      </c>
      <c r="F1017" s="5">
        <v>209.173212865112</v>
      </c>
      <c r="G1017" s="5">
        <v>209.173212865112</v>
      </c>
      <c r="H1017" s="5">
        <v>17.9548990556493</v>
      </c>
      <c r="I1017" s="5">
        <v>17.9548990556493</v>
      </c>
      <c r="J1017" s="5">
        <v>17.9548990556493</v>
      </c>
      <c r="K1017" s="5">
        <v>-3.15186846715543</v>
      </c>
      <c r="L1017" s="5">
        <v>-3.15186846715543</v>
      </c>
      <c r="M1017" s="5">
        <v>-3.15186846715543</v>
      </c>
      <c r="N1017" s="5">
        <v>21.1067675228047</v>
      </c>
      <c r="O1017" s="5">
        <v>21.1067675228047</v>
      </c>
      <c r="P1017" s="5">
        <v>21.1067675228047</v>
      </c>
      <c r="Q1017" s="5">
        <v>0.0</v>
      </c>
      <c r="R1017" s="5">
        <v>0.0</v>
      </c>
      <c r="S1017" s="5">
        <v>0.0</v>
      </c>
      <c r="T1017" s="5">
        <v>227.128111920761</v>
      </c>
    </row>
    <row r="1018">
      <c r="A1018" s="5">
        <v>1016.0</v>
      </c>
      <c r="B1018" s="6">
        <v>45308.0</v>
      </c>
      <c r="C1018" s="5">
        <v>209.019377436352</v>
      </c>
      <c r="D1018" s="5">
        <v>189.38227789369</v>
      </c>
      <c r="E1018" s="5">
        <v>263.623657929085</v>
      </c>
      <c r="F1018" s="5">
        <v>209.019377436352</v>
      </c>
      <c r="G1018" s="5">
        <v>209.019377436352</v>
      </c>
      <c r="H1018" s="5">
        <v>17.2162729549928</v>
      </c>
      <c r="I1018" s="5">
        <v>17.2162729549928</v>
      </c>
      <c r="J1018" s="5">
        <v>17.2162729549928</v>
      </c>
      <c r="K1018" s="5">
        <v>-2.89597583530374</v>
      </c>
      <c r="L1018" s="5">
        <v>-2.89597583530374</v>
      </c>
      <c r="M1018" s="5">
        <v>-2.89597583530374</v>
      </c>
      <c r="N1018" s="5">
        <v>20.1122487902965</v>
      </c>
      <c r="O1018" s="5">
        <v>20.1122487902965</v>
      </c>
      <c r="P1018" s="5">
        <v>20.1122487902965</v>
      </c>
      <c r="Q1018" s="5">
        <v>0.0</v>
      </c>
      <c r="R1018" s="5">
        <v>0.0</v>
      </c>
      <c r="S1018" s="5">
        <v>0.0</v>
      </c>
      <c r="T1018" s="5">
        <v>226.235650391345</v>
      </c>
    </row>
    <row r="1019">
      <c r="A1019" s="5">
        <v>1017.0</v>
      </c>
      <c r="B1019" s="6">
        <v>45309.0</v>
      </c>
      <c r="C1019" s="5">
        <v>208.865542007593</v>
      </c>
      <c r="D1019" s="5">
        <v>185.674826336993</v>
      </c>
      <c r="E1019" s="5">
        <v>261.966070940964</v>
      </c>
      <c r="F1019" s="5">
        <v>208.865542007593</v>
      </c>
      <c r="G1019" s="5">
        <v>208.865542007593</v>
      </c>
      <c r="H1019" s="5">
        <v>15.2501051106464</v>
      </c>
      <c r="I1019" s="5">
        <v>15.2501051106464</v>
      </c>
      <c r="J1019" s="5">
        <v>15.2501051106464</v>
      </c>
      <c r="K1019" s="5">
        <v>-3.81984217890046</v>
      </c>
      <c r="L1019" s="5">
        <v>-3.81984217890046</v>
      </c>
      <c r="M1019" s="5">
        <v>-3.81984217890046</v>
      </c>
      <c r="N1019" s="5">
        <v>19.0699472895468</v>
      </c>
      <c r="O1019" s="5">
        <v>19.0699472895468</v>
      </c>
      <c r="P1019" s="5">
        <v>19.0699472895468</v>
      </c>
      <c r="Q1019" s="5">
        <v>0.0</v>
      </c>
      <c r="R1019" s="5">
        <v>0.0</v>
      </c>
      <c r="S1019" s="5">
        <v>0.0</v>
      </c>
      <c r="T1019" s="5">
        <v>224.115647118239</v>
      </c>
    </row>
    <row r="1020">
      <c r="A1020" s="5">
        <v>1018.0</v>
      </c>
      <c r="B1020" s="6">
        <v>45310.0</v>
      </c>
      <c r="C1020" s="5">
        <v>208.711706578833</v>
      </c>
      <c r="D1020" s="5">
        <v>186.571393217577</v>
      </c>
      <c r="E1020" s="5">
        <v>261.597226867491</v>
      </c>
      <c r="F1020" s="5">
        <v>208.711706578833</v>
      </c>
      <c r="G1020" s="5">
        <v>208.711706578833</v>
      </c>
      <c r="H1020" s="5">
        <v>13.6952310845361</v>
      </c>
      <c r="I1020" s="5">
        <v>13.6952310845361</v>
      </c>
      <c r="J1020" s="5">
        <v>13.6952310845361</v>
      </c>
      <c r="K1020" s="5">
        <v>-4.30979350809362</v>
      </c>
      <c r="L1020" s="5">
        <v>-4.30979350809362</v>
      </c>
      <c r="M1020" s="5">
        <v>-4.30979350809362</v>
      </c>
      <c r="N1020" s="5">
        <v>18.0050245926297</v>
      </c>
      <c r="O1020" s="5">
        <v>18.0050245926297</v>
      </c>
      <c r="P1020" s="5">
        <v>18.0050245926297</v>
      </c>
      <c r="Q1020" s="5">
        <v>0.0</v>
      </c>
      <c r="R1020" s="5">
        <v>0.0</v>
      </c>
      <c r="S1020" s="5">
        <v>0.0</v>
      </c>
      <c r="T1020" s="5">
        <v>222.406937663369</v>
      </c>
    </row>
    <row r="1021">
      <c r="A1021" s="5">
        <v>1019.0</v>
      </c>
      <c r="B1021" s="6">
        <v>45313.0</v>
      </c>
      <c r="C1021" s="5">
        <v>208.250200292555</v>
      </c>
      <c r="D1021" s="5">
        <v>183.588660366227</v>
      </c>
      <c r="E1021" s="5">
        <v>256.620722783178</v>
      </c>
      <c r="F1021" s="5">
        <v>208.250200292555</v>
      </c>
      <c r="G1021" s="5">
        <v>208.250200292555</v>
      </c>
      <c r="H1021" s="5">
        <v>12.5477261652222</v>
      </c>
      <c r="I1021" s="5">
        <v>12.5477261652222</v>
      </c>
      <c r="J1021" s="5">
        <v>12.5477261652222</v>
      </c>
      <c r="K1021" s="5">
        <v>-2.38141692801264</v>
      </c>
      <c r="L1021" s="5">
        <v>-2.38141692801264</v>
      </c>
      <c r="M1021" s="5">
        <v>-2.38141692801264</v>
      </c>
      <c r="N1021" s="5">
        <v>14.9291430932349</v>
      </c>
      <c r="O1021" s="5">
        <v>14.9291430932349</v>
      </c>
      <c r="P1021" s="5">
        <v>14.9291430932349</v>
      </c>
      <c r="Q1021" s="5">
        <v>0.0</v>
      </c>
      <c r="R1021" s="5">
        <v>0.0</v>
      </c>
      <c r="S1021" s="5">
        <v>0.0</v>
      </c>
      <c r="T1021" s="5">
        <v>220.797926457777</v>
      </c>
    </row>
    <row r="1022">
      <c r="A1022" s="5">
        <v>1020.0</v>
      </c>
      <c r="B1022" s="6">
        <v>45314.0</v>
      </c>
      <c r="C1022" s="5">
        <v>208.096364863795</v>
      </c>
      <c r="D1022" s="5">
        <v>180.369171450754</v>
      </c>
      <c r="E1022" s="5">
        <v>253.328355340726</v>
      </c>
      <c r="F1022" s="5">
        <v>208.096364863795</v>
      </c>
      <c r="G1022" s="5">
        <v>208.096364863795</v>
      </c>
      <c r="H1022" s="5">
        <v>10.8725000191057</v>
      </c>
      <c r="I1022" s="5">
        <v>10.8725000191057</v>
      </c>
      <c r="J1022" s="5">
        <v>10.8725000191057</v>
      </c>
      <c r="K1022" s="5">
        <v>-3.15186846715813</v>
      </c>
      <c r="L1022" s="5">
        <v>-3.15186846715813</v>
      </c>
      <c r="M1022" s="5">
        <v>-3.15186846715813</v>
      </c>
      <c r="N1022" s="5">
        <v>14.0243684862639</v>
      </c>
      <c r="O1022" s="5">
        <v>14.0243684862639</v>
      </c>
      <c r="P1022" s="5">
        <v>14.0243684862639</v>
      </c>
      <c r="Q1022" s="5">
        <v>0.0</v>
      </c>
      <c r="R1022" s="5">
        <v>0.0</v>
      </c>
      <c r="S1022" s="5">
        <v>0.0</v>
      </c>
      <c r="T1022" s="5">
        <v>218.968864882901</v>
      </c>
    </row>
    <row r="1023">
      <c r="A1023" s="5">
        <v>1021.0</v>
      </c>
      <c r="B1023" s="6">
        <v>45315.0</v>
      </c>
      <c r="C1023" s="5">
        <v>207.942529435036</v>
      </c>
      <c r="D1023" s="5">
        <v>183.014235573599</v>
      </c>
      <c r="E1023" s="5">
        <v>253.553598630923</v>
      </c>
      <c r="F1023" s="5">
        <v>207.942529435036</v>
      </c>
      <c r="G1023" s="5">
        <v>207.942529435036</v>
      </c>
      <c r="H1023" s="5">
        <v>10.3199336491242</v>
      </c>
      <c r="I1023" s="5">
        <v>10.3199336491242</v>
      </c>
      <c r="J1023" s="5">
        <v>10.3199336491242</v>
      </c>
      <c r="K1023" s="5">
        <v>-2.89597583530259</v>
      </c>
      <c r="L1023" s="5">
        <v>-2.89597583530259</v>
      </c>
      <c r="M1023" s="5">
        <v>-2.89597583530259</v>
      </c>
      <c r="N1023" s="5">
        <v>13.2159094844268</v>
      </c>
      <c r="O1023" s="5">
        <v>13.2159094844268</v>
      </c>
      <c r="P1023" s="5">
        <v>13.2159094844268</v>
      </c>
      <c r="Q1023" s="5">
        <v>0.0</v>
      </c>
      <c r="R1023" s="5">
        <v>0.0</v>
      </c>
      <c r="S1023" s="5">
        <v>0.0</v>
      </c>
      <c r="T1023" s="5">
        <v>218.26246308416</v>
      </c>
    </row>
    <row r="1024">
      <c r="A1024" s="5">
        <v>1022.0</v>
      </c>
      <c r="B1024" s="6">
        <v>45316.0</v>
      </c>
      <c r="C1024" s="5">
        <v>207.788694006277</v>
      </c>
      <c r="D1024" s="5">
        <v>180.22749453566</v>
      </c>
      <c r="E1024" s="5">
        <v>252.979419928647</v>
      </c>
      <c r="F1024" s="5">
        <v>207.788694006277</v>
      </c>
      <c r="G1024" s="5">
        <v>207.788694006277</v>
      </c>
      <c r="H1024" s="5">
        <v>8.70160756088112</v>
      </c>
      <c r="I1024" s="5">
        <v>8.70160756088112</v>
      </c>
      <c r="J1024" s="5">
        <v>8.70160756088112</v>
      </c>
      <c r="K1024" s="5">
        <v>-3.81984217890188</v>
      </c>
      <c r="L1024" s="5">
        <v>-3.81984217890188</v>
      </c>
      <c r="M1024" s="5">
        <v>-3.81984217890188</v>
      </c>
      <c r="N1024" s="5">
        <v>12.521449739783</v>
      </c>
      <c r="O1024" s="5">
        <v>12.521449739783</v>
      </c>
      <c r="P1024" s="5">
        <v>12.521449739783</v>
      </c>
      <c r="Q1024" s="5">
        <v>0.0</v>
      </c>
      <c r="R1024" s="5">
        <v>0.0</v>
      </c>
      <c r="S1024" s="5">
        <v>0.0</v>
      </c>
      <c r="T1024" s="5">
        <v>216.490301567158</v>
      </c>
    </row>
    <row r="1025">
      <c r="A1025" s="5">
        <v>1023.0</v>
      </c>
      <c r="B1025" s="6">
        <v>45317.0</v>
      </c>
      <c r="C1025" s="5">
        <v>207.634858577517</v>
      </c>
      <c r="D1025" s="5">
        <v>178.946943319479</v>
      </c>
      <c r="E1025" s="5">
        <v>252.449874510764</v>
      </c>
      <c r="F1025" s="5">
        <v>207.634858577517</v>
      </c>
      <c r="G1025" s="5">
        <v>207.634858577517</v>
      </c>
      <c r="H1025" s="5">
        <v>7.64549227137672</v>
      </c>
      <c r="I1025" s="5">
        <v>7.64549227137672</v>
      </c>
      <c r="J1025" s="5">
        <v>7.64549227137672</v>
      </c>
      <c r="K1025" s="5">
        <v>-4.30979350808603</v>
      </c>
      <c r="L1025" s="5">
        <v>-4.30979350808603</v>
      </c>
      <c r="M1025" s="5">
        <v>-4.30979350808603</v>
      </c>
      <c r="N1025" s="5">
        <v>11.9552857794627</v>
      </c>
      <c r="O1025" s="5">
        <v>11.9552857794627</v>
      </c>
      <c r="P1025" s="5">
        <v>11.9552857794627</v>
      </c>
      <c r="Q1025" s="5">
        <v>0.0</v>
      </c>
      <c r="R1025" s="5">
        <v>0.0</v>
      </c>
      <c r="S1025" s="5">
        <v>0.0</v>
      </c>
      <c r="T1025" s="5">
        <v>215.280350848894</v>
      </c>
    </row>
    <row r="1026">
      <c r="A1026" s="5">
        <v>1024.0</v>
      </c>
      <c r="B1026" s="6">
        <v>45320.0</v>
      </c>
      <c r="C1026" s="5">
        <v>207.173352291239</v>
      </c>
      <c r="D1026" s="5">
        <v>177.783526807677</v>
      </c>
      <c r="E1026" s="5">
        <v>252.865725771427</v>
      </c>
      <c r="F1026" s="5">
        <v>207.173352291239</v>
      </c>
      <c r="G1026" s="5">
        <v>207.173352291239</v>
      </c>
      <c r="H1026" s="5">
        <v>8.72913370343371</v>
      </c>
      <c r="I1026" s="5">
        <v>8.72913370343371</v>
      </c>
      <c r="J1026" s="5">
        <v>8.72913370343371</v>
      </c>
      <c r="K1026" s="5">
        <v>-2.3814169279866</v>
      </c>
      <c r="L1026" s="5">
        <v>-2.3814169279866</v>
      </c>
      <c r="M1026" s="5">
        <v>-2.3814169279866</v>
      </c>
      <c r="N1026" s="5">
        <v>11.1105506314203</v>
      </c>
      <c r="O1026" s="5">
        <v>11.1105506314203</v>
      </c>
      <c r="P1026" s="5">
        <v>11.1105506314203</v>
      </c>
      <c r="Q1026" s="5">
        <v>0.0</v>
      </c>
      <c r="R1026" s="5">
        <v>0.0</v>
      </c>
      <c r="S1026" s="5">
        <v>0.0</v>
      </c>
      <c r="T1026" s="5">
        <v>215.902485994673</v>
      </c>
    </row>
    <row r="1027">
      <c r="A1027" s="5">
        <v>1025.0</v>
      </c>
      <c r="B1027" s="6">
        <v>45321.0</v>
      </c>
      <c r="C1027" s="5">
        <v>207.019516862479</v>
      </c>
      <c r="D1027" s="5">
        <v>176.162682899246</v>
      </c>
      <c r="E1027" s="5">
        <v>254.065726015099</v>
      </c>
      <c r="F1027" s="5">
        <v>207.019516862479</v>
      </c>
      <c r="G1027" s="5">
        <v>207.019516862479</v>
      </c>
      <c r="H1027" s="5">
        <v>7.96829480969122</v>
      </c>
      <c r="I1027" s="5">
        <v>7.96829480969122</v>
      </c>
      <c r="J1027" s="5">
        <v>7.96829480969122</v>
      </c>
      <c r="K1027" s="5">
        <v>-3.15186846716083</v>
      </c>
      <c r="L1027" s="5">
        <v>-3.15186846716083</v>
      </c>
      <c r="M1027" s="5">
        <v>-3.15186846716083</v>
      </c>
      <c r="N1027" s="5">
        <v>11.120163276852</v>
      </c>
      <c r="O1027" s="5">
        <v>11.120163276852</v>
      </c>
      <c r="P1027" s="5">
        <v>11.120163276852</v>
      </c>
      <c r="Q1027" s="5">
        <v>0.0</v>
      </c>
      <c r="R1027" s="5">
        <v>0.0</v>
      </c>
      <c r="S1027" s="5">
        <v>0.0</v>
      </c>
      <c r="T1027" s="5">
        <v>214.987811672171</v>
      </c>
    </row>
    <row r="1028">
      <c r="A1028" s="5">
        <v>1026.0</v>
      </c>
      <c r="B1028" s="6">
        <v>45322.0</v>
      </c>
      <c r="C1028" s="5">
        <v>206.86568143372</v>
      </c>
      <c r="D1028" s="5">
        <v>177.212871230877</v>
      </c>
      <c r="E1028" s="5">
        <v>252.808837789369</v>
      </c>
      <c r="F1028" s="5">
        <v>206.86568143372</v>
      </c>
      <c r="G1028" s="5">
        <v>206.86568143372</v>
      </c>
      <c r="H1028" s="5">
        <v>8.37168027697712</v>
      </c>
      <c r="I1028" s="5">
        <v>8.37168027697712</v>
      </c>
      <c r="J1028" s="5">
        <v>8.37168027697712</v>
      </c>
      <c r="K1028" s="5">
        <v>-2.89597583530355</v>
      </c>
      <c r="L1028" s="5">
        <v>-2.89597583530355</v>
      </c>
      <c r="M1028" s="5">
        <v>-2.89597583530355</v>
      </c>
      <c r="N1028" s="5">
        <v>11.2676561122806</v>
      </c>
      <c r="O1028" s="5">
        <v>11.2676561122806</v>
      </c>
      <c r="P1028" s="5">
        <v>11.2676561122806</v>
      </c>
      <c r="Q1028" s="5">
        <v>0.0</v>
      </c>
      <c r="R1028" s="5">
        <v>0.0</v>
      </c>
      <c r="S1028" s="5">
        <v>0.0</v>
      </c>
      <c r="T1028" s="5">
        <v>215.237361710697</v>
      </c>
    </row>
    <row r="1029">
      <c r="A1029" s="5">
        <v>1027.0</v>
      </c>
      <c r="B1029" s="6">
        <v>45323.0</v>
      </c>
      <c r="C1029" s="5">
        <v>206.711846004961</v>
      </c>
      <c r="D1029" s="5">
        <v>177.125692243186</v>
      </c>
      <c r="E1029" s="5">
        <v>253.851363505787</v>
      </c>
      <c r="F1029" s="5">
        <v>206.711846004961</v>
      </c>
      <c r="G1029" s="5">
        <v>206.711846004961</v>
      </c>
      <c r="H1029" s="5">
        <v>7.72208707462384</v>
      </c>
      <c r="I1029" s="5">
        <v>7.72208707462384</v>
      </c>
      <c r="J1029" s="5">
        <v>7.72208707462384</v>
      </c>
      <c r="K1029" s="5">
        <v>-3.81984217889329</v>
      </c>
      <c r="L1029" s="5">
        <v>-3.81984217889329</v>
      </c>
      <c r="M1029" s="5">
        <v>-3.81984217889329</v>
      </c>
      <c r="N1029" s="5">
        <v>11.5419292535171</v>
      </c>
      <c r="O1029" s="5">
        <v>11.5419292535171</v>
      </c>
      <c r="P1029" s="5">
        <v>11.5419292535171</v>
      </c>
      <c r="Q1029" s="5">
        <v>0.0</v>
      </c>
      <c r="R1029" s="5">
        <v>0.0</v>
      </c>
      <c r="S1029" s="5">
        <v>0.0</v>
      </c>
      <c r="T1029" s="5">
        <v>214.433933079584</v>
      </c>
    </row>
    <row r="1030">
      <c r="A1030" s="5">
        <v>1028.0</v>
      </c>
      <c r="B1030" s="6">
        <v>45324.0</v>
      </c>
      <c r="C1030" s="5">
        <v>206.558010576201</v>
      </c>
      <c r="D1030" s="5">
        <v>178.559712381613</v>
      </c>
      <c r="E1030" s="5">
        <v>249.783187642078</v>
      </c>
      <c r="F1030" s="5">
        <v>206.558010576201</v>
      </c>
      <c r="G1030" s="5">
        <v>206.558010576201</v>
      </c>
      <c r="H1030" s="5">
        <v>7.61808908301148</v>
      </c>
      <c r="I1030" s="5">
        <v>7.61808908301148</v>
      </c>
      <c r="J1030" s="5">
        <v>7.61808908301148</v>
      </c>
      <c r="K1030" s="5">
        <v>-4.30979350807843</v>
      </c>
      <c r="L1030" s="5">
        <v>-4.30979350807843</v>
      </c>
      <c r="M1030" s="5">
        <v>-4.30979350807843</v>
      </c>
      <c r="N1030" s="5">
        <v>11.9278825910899</v>
      </c>
      <c r="O1030" s="5">
        <v>11.9278825910899</v>
      </c>
      <c r="P1030" s="5">
        <v>11.9278825910899</v>
      </c>
      <c r="Q1030" s="5">
        <v>0.0</v>
      </c>
      <c r="R1030" s="5">
        <v>0.0</v>
      </c>
      <c r="S1030" s="5">
        <v>0.0</v>
      </c>
      <c r="T1030" s="5">
        <v>214.176099659213</v>
      </c>
    </row>
    <row r="1031">
      <c r="A1031" s="5">
        <v>1029.0</v>
      </c>
      <c r="B1031" s="6">
        <v>45327.0</v>
      </c>
      <c r="C1031" s="5">
        <v>206.096504289923</v>
      </c>
      <c r="D1031" s="5">
        <v>180.655219515593</v>
      </c>
      <c r="E1031" s="5">
        <v>254.586366370227</v>
      </c>
      <c r="F1031" s="5">
        <v>206.096504289923</v>
      </c>
      <c r="G1031" s="5">
        <v>206.096504289923</v>
      </c>
      <c r="H1031" s="5">
        <v>11.1719069910497</v>
      </c>
      <c r="I1031" s="5">
        <v>11.1719069910497</v>
      </c>
      <c r="J1031" s="5">
        <v>11.1719069910497</v>
      </c>
      <c r="K1031" s="5">
        <v>-2.38141692798599</v>
      </c>
      <c r="L1031" s="5">
        <v>-2.38141692798599</v>
      </c>
      <c r="M1031" s="5">
        <v>-2.38141692798599</v>
      </c>
      <c r="N1031" s="5">
        <v>13.5533239190357</v>
      </c>
      <c r="O1031" s="5">
        <v>13.5533239190357</v>
      </c>
      <c r="P1031" s="5">
        <v>13.5533239190357</v>
      </c>
      <c r="Q1031" s="5">
        <v>0.0</v>
      </c>
      <c r="R1031" s="5">
        <v>0.0</v>
      </c>
      <c r="S1031" s="5">
        <v>0.0</v>
      </c>
      <c r="T1031" s="5">
        <v>217.268411280973</v>
      </c>
    </row>
    <row r="1032">
      <c r="A1032" s="5">
        <v>1030.0</v>
      </c>
      <c r="B1032" s="6">
        <v>45328.0</v>
      </c>
      <c r="C1032" s="5">
        <v>205.942668861163</v>
      </c>
      <c r="D1032" s="5">
        <v>180.665148263124</v>
      </c>
      <c r="E1032" s="5">
        <v>254.209961723686</v>
      </c>
      <c r="F1032" s="5">
        <v>205.942668861163</v>
      </c>
      <c r="G1032" s="5">
        <v>205.942668861163</v>
      </c>
      <c r="H1032" s="5">
        <v>11.0181601627353</v>
      </c>
      <c r="I1032" s="5">
        <v>11.0181601627353</v>
      </c>
      <c r="J1032" s="5">
        <v>11.0181601627353</v>
      </c>
      <c r="K1032" s="5">
        <v>-3.15186846715722</v>
      </c>
      <c r="L1032" s="5">
        <v>-3.15186846715722</v>
      </c>
      <c r="M1032" s="5">
        <v>-3.15186846715722</v>
      </c>
      <c r="N1032" s="5">
        <v>14.1700286298926</v>
      </c>
      <c r="O1032" s="5">
        <v>14.1700286298926</v>
      </c>
      <c r="P1032" s="5">
        <v>14.1700286298926</v>
      </c>
      <c r="Q1032" s="5">
        <v>0.0</v>
      </c>
      <c r="R1032" s="5">
        <v>0.0</v>
      </c>
      <c r="S1032" s="5">
        <v>0.0</v>
      </c>
      <c r="T1032" s="5">
        <v>216.960829023899</v>
      </c>
    </row>
    <row r="1033">
      <c r="A1033" s="5">
        <v>1031.0</v>
      </c>
      <c r="B1033" s="6">
        <v>45329.0</v>
      </c>
      <c r="C1033" s="5">
        <v>205.788833432404</v>
      </c>
      <c r="D1033" s="5">
        <v>179.830636782187</v>
      </c>
      <c r="E1033" s="5">
        <v>253.971187057091</v>
      </c>
      <c r="F1033" s="5">
        <v>205.788833432404</v>
      </c>
      <c r="G1033" s="5">
        <v>205.788833432404</v>
      </c>
      <c r="H1033" s="5">
        <v>11.8831777932385</v>
      </c>
      <c r="I1033" s="5">
        <v>11.8831777932385</v>
      </c>
      <c r="J1033" s="5">
        <v>11.8831777932385</v>
      </c>
      <c r="K1033" s="5">
        <v>-2.89597583530451</v>
      </c>
      <c r="L1033" s="5">
        <v>-2.89597583530451</v>
      </c>
      <c r="M1033" s="5">
        <v>-2.89597583530451</v>
      </c>
      <c r="N1033" s="5">
        <v>14.779153628543</v>
      </c>
      <c r="O1033" s="5">
        <v>14.779153628543</v>
      </c>
      <c r="P1033" s="5">
        <v>14.779153628543</v>
      </c>
      <c r="Q1033" s="5">
        <v>0.0</v>
      </c>
      <c r="R1033" s="5">
        <v>0.0</v>
      </c>
      <c r="S1033" s="5">
        <v>0.0</v>
      </c>
      <c r="T1033" s="5">
        <v>217.672011225642</v>
      </c>
    </row>
    <row r="1034">
      <c r="A1034" s="5">
        <v>1032.0</v>
      </c>
      <c r="B1034" s="6">
        <v>45330.0</v>
      </c>
      <c r="C1034" s="5">
        <v>205.634998003644</v>
      </c>
      <c r="D1034" s="5">
        <v>173.749104561286</v>
      </c>
      <c r="E1034" s="5">
        <v>254.416108955112</v>
      </c>
      <c r="F1034" s="5">
        <v>205.634998003644</v>
      </c>
      <c r="G1034" s="5">
        <v>205.634998003644</v>
      </c>
      <c r="H1034" s="5">
        <v>11.5325816646441</v>
      </c>
      <c r="I1034" s="5">
        <v>11.5325816646441</v>
      </c>
      <c r="J1034" s="5">
        <v>11.5325816646441</v>
      </c>
      <c r="K1034" s="5">
        <v>-3.81984217889471</v>
      </c>
      <c r="L1034" s="5">
        <v>-3.81984217889471</v>
      </c>
      <c r="M1034" s="5">
        <v>-3.81984217889471</v>
      </c>
      <c r="N1034" s="5">
        <v>15.3524238435388</v>
      </c>
      <c r="O1034" s="5">
        <v>15.3524238435388</v>
      </c>
      <c r="P1034" s="5">
        <v>15.3524238435388</v>
      </c>
      <c r="Q1034" s="5">
        <v>0.0</v>
      </c>
      <c r="R1034" s="5">
        <v>0.0</v>
      </c>
      <c r="S1034" s="5">
        <v>0.0</v>
      </c>
      <c r="T1034" s="5">
        <v>217.167579668289</v>
      </c>
    </row>
    <row r="1035">
      <c r="A1035" s="5">
        <v>1033.0</v>
      </c>
      <c r="B1035" s="6">
        <v>45331.0</v>
      </c>
      <c r="C1035" s="5">
        <v>205.481162574885</v>
      </c>
      <c r="D1035" s="5">
        <v>180.078282225097</v>
      </c>
      <c r="E1035" s="5">
        <v>256.643354871117</v>
      </c>
      <c r="F1035" s="5">
        <v>205.481162574885</v>
      </c>
      <c r="G1035" s="5">
        <v>205.481162574885</v>
      </c>
      <c r="H1035" s="5">
        <v>11.5519611341031</v>
      </c>
      <c r="I1035" s="5">
        <v>11.5519611341031</v>
      </c>
      <c r="J1035" s="5">
        <v>11.5519611341031</v>
      </c>
      <c r="K1035" s="5">
        <v>-4.30979350810553</v>
      </c>
      <c r="L1035" s="5">
        <v>-4.30979350810553</v>
      </c>
      <c r="M1035" s="5">
        <v>-4.30979350810553</v>
      </c>
      <c r="N1035" s="5">
        <v>15.8617546422086</v>
      </c>
      <c r="O1035" s="5">
        <v>15.8617546422086</v>
      </c>
      <c r="P1035" s="5">
        <v>15.8617546422086</v>
      </c>
      <c r="Q1035" s="5">
        <v>0.0</v>
      </c>
      <c r="R1035" s="5">
        <v>0.0</v>
      </c>
      <c r="S1035" s="5">
        <v>0.0</v>
      </c>
      <c r="T1035" s="5">
        <v>217.033123708988</v>
      </c>
    </row>
    <row r="1036">
      <c r="A1036" s="5">
        <v>1034.0</v>
      </c>
      <c r="B1036" s="6">
        <v>45334.0</v>
      </c>
      <c r="C1036" s="5">
        <v>205.019656288607</v>
      </c>
      <c r="D1036" s="5">
        <v>181.377190736796</v>
      </c>
      <c r="E1036" s="5">
        <v>255.916445680102</v>
      </c>
      <c r="F1036" s="5">
        <v>205.019656288607</v>
      </c>
      <c r="G1036" s="5">
        <v>205.019656288607</v>
      </c>
      <c r="H1036" s="5">
        <v>14.3621051892204</v>
      </c>
      <c r="I1036" s="5">
        <v>14.3621051892204</v>
      </c>
      <c r="J1036" s="5">
        <v>14.3621051892204</v>
      </c>
      <c r="K1036" s="5">
        <v>-2.38141692800308</v>
      </c>
      <c r="L1036" s="5">
        <v>-2.38141692800308</v>
      </c>
      <c r="M1036" s="5">
        <v>-2.38141692800308</v>
      </c>
      <c r="N1036" s="5">
        <v>16.7435221172235</v>
      </c>
      <c r="O1036" s="5">
        <v>16.7435221172235</v>
      </c>
      <c r="P1036" s="5">
        <v>16.7435221172235</v>
      </c>
      <c r="Q1036" s="5">
        <v>0.0</v>
      </c>
      <c r="R1036" s="5">
        <v>0.0</v>
      </c>
      <c r="S1036" s="5">
        <v>0.0</v>
      </c>
      <c r="T1036" s="5">
        <v>219.381761477827</v>
      </c>
    </row>
    <row r="1037">
      <c r="A1037" s="5">
        <v>1035.0</v>
      </c>
      <c r="B1037" s="6">
        <v>45335.0</v>
      </c>
      <c r="C1037" s="5">
        <v>204.865820859847</v>
      </c>
      <c r="D1037" s="5">
        <v>181.164300393466</v>
      </c>
      <c r="E1037" s="5">
        <v>253.990974396141</v>
      </c>
      <c r="F1037" s="5">
        <v>204.865820859847</v>
      </c>
      <c r="G1037" s="5">
        <v>204.865820859847</v>
      </c>
      <c r="H1037" s="5">
        <v>13.5935591991679</v>
      </c>
      <c r="I1037" s="5">
        <v>13.5935591991679</v>
      </c>
      <c r="J1037" s="5">
        <v>13.5935591991679</v>
      </c>
      <c r="K1037" s="5">
        <v>-3.15186846715361</v>
      </c>
      <c r="L1037" s="5">
        <v>-3.15186846715361</v>
      </c>
      <c r="M1037" s="5">
        <v>-3.15186846715361</v>
      </c>
      <c r="N1037" s="5">
        <v>16.7454276663215</v>
      </c>
      <c r="O1037" s="5">
        <v>16.7454276663215</v>
      </c>
      <c r="P1037" s="5">
        <v>16.7454276663215</v>
      </c>
      <c r="Q1037" s="5">
        <v>0.0</v>
      </c>
      <c r="R1037" s="5">
        <v>0.0</v>
      </c>
      <c r="S1037" s="5">
        <v>0.0</v>
      </c>
      <c r="T1037" s="5">
        <v>218.459380059015</v>
      </c>
    </row>
    <row r="1038">
      <c r="A1038" s="5">
        <v>1036.0</v>
      </c>
      <c r="B1038" s="6">
        <v>45336.0</v>
      </c>
      <c r="C1038" s="5">
        <v>204.711985431088</v>
      </c>
      <c r="D1038" s="5">
        <v>181.012483908275</v>
      </c>
      <c r="E1038" s="5">
        <v>254.867242678738</v>
      </c>
      <c r="F1038" s="5">
        <v>204.711985431088</v>
      </c>
      <c r="G1038" s="5">
        <v>204.711985431088</v>
      </c>
      <c r="H1038" s="5">
        <v>13.674664143654</v>
      </c>
      <c r="I1038" s="5">
        <v>13.674664143654</v>
      </c>
      <c r="J1038" s="5">
        <v>13.674664143654</v>
      </c>
      <c r="K1038" s="5">
        <v>-2.89597583530294</v>
      </c>
      <c r="L1038" s="5">
        <v>-2.89597583530294</v>
      </c>
      <c r="M1038" s="5">
        <v>-2.89597583530294</v>
      </c>
      <c r="N1038" s="5">
        <v>16.5706399789569</v>
      </c>
      <c r="O1038" s="5">
        <v>16.5706399789569</v>
      </c>
      <c r="P1038" s="5">
        <v>16.5706399789569</v>
      </c>
      <c r="Q1038" s="5">
        <v>0.0</v>
      </c>
      <c r="R1038" s="5">
        <v>0.0</v>
      </c>
      <c r="S1038" s="5">
        <v>0.0</v>
      </c>
      <c r="T1038" s="5">
        <v>218.386649574742</v>
      </c>
    </row>
    <row r="1039">
      <c r="A1039" s="5">
        <v>1037.0</v>
      </c>
      <c r="B1039" s="6">
        <v>45337.0</v>
      </c>
      <c r="C1039" s="5">
        <v>204.558150002328</v>
      </c>
      <c r="D1039" s="5">
        <v>181.216305201257</v>
      </c>
      <c r="E1039" s="5">
        <v>255.231221451983</v>
      </c>
      <c r="F1039" s="5">
        <v>204.558150002328</v>
      </c>
      <c r="G1039" s="5">
        <v>204.558150002328</v>
      </c>
      <c r="H1039" s="5">
        <v>12.3865598642716</v>
      </c>
      <c r="I1039" s="5">
        <v>12.3865598642716</v>
      </c>
      <c r="J1039" s="5">
        <v>12.3865598642716</v>
      </c>
      <c r="K1039" s="5">
        <v>-3.81984217889788</v>
      </c>
      <c r="L1039" s="5">
        <v>-3.81984217889788</v>
      </c>
      <c r="M1039" s="5">
        <v>-3.81984217889788</v>
      </c>
      <c r="N1039" s="5">
        <v>16.2064020431695</v>
      </c>
      <c r="O1039" s="5">
        <v>16.2064020431695</v>
      </c>
      <c r="P1039" s="5">
        <v>16.2064020431695</v>
      </c>
      <c r="Q1039" s="5">
        <v>0.0</v>
      </c>
      <c r="R1039" s="5">
        <v>0.0</v>
      </c>
      <c r="S1039" s="5">
        <v>0.0</v>
      </c>
      <c r="T1039" s="5">
        <v>216.9447098666</v>
      </c>
    </row>
    <row r="1040">
      <c r="A1040" s="5">
        <v>1038.0</v>
      </c>
      <c r="B1040" s="6">
        <v>45338.0</v>
      </c>
      <c r="C1040" s="5">
        <v>204.404314573569</v>
      </c>
      <c r="D1040" s="5">
        <v>177.932842166811</v>
      </c>
      <c r="E1040" s="5">
        <v>252.694841579168</v>
      </c>
      <c r="F1040" s="5">
        <v>204.404314573569</v>
      </c>
      <c r="G1040" s="5">
        <v>204.404314573569</v>
      </c>
      <c r="H1040" s="5">
        <v>11.3344790282786</v>
      </c>
      <c r="I1040" s="5">
        <v>11.3344790282786</v>
      </c>
      <c r="J1040" s="5">
        <v>11.3344790282786</v>
      </c>
      <c r="K1040" s="5">
        <v>-4.30979350810362</v>
      </c>
      <c r="L1040" s="5">
        <v>-4.30979350810362</v>
      </c>
      <c r="M1040" s="5">
        <v>-4.30979350810362</v>
      </c>
      <c r="N1040" s="5">
        <v>15.6442725363823</v>
      </c>
      <c r="O1040" s="5">
        <v>15.6442725363823</v>
      </c>
      <c r="P1040" s="5">
        <v>15.6442725363823</v>
      </c>
      <c r="Q1040" s="5">
        <v>0.0</v>
      </c>
      <c r="R1040" s="5">
        <v>0.0</v>
      </c>
      <c r="S1040" s="5">
        <v>0.0</v>
      </c>
      <c r="T1040" s="5">
        <v>215.738793601848</v>
      </c>
    </row>
    <row r="1041">
      <c r="A1041" s="5">
        <v>1039.0</v>
      </c>
      <c r="B1041" s="6">
        <v>45342.0</v>
      </c>
      <c r="C1041" s="5">
        <v>203.788972858531</v>
      </c>
      <c r="D1041" s="5">
        <v>171.542869972254</v>
      </c>
      <c r="E1041" s="5">
        <v>246.949007750596</v>
      </c>
      <c r="F1041" s="5">
        <v>203.788972858531</v>
      </c>
      <c r="G1041" s="5">
        <v>203.788972858531</v>
      </c>
      <c r="H1041" s="5">
        <v>8.25777519735797</v>
      </c>
      <c r="I1041" s="5">
        <v>8.25777519735797</v>
      </c>
      <c r="J1041" s="5">
        <v>8.25777519735797</v>
      </c>
      <c r="K1041" s="5">
        <v>-3.15186846716197</v>
      </c>
      <c r="L1041" s="5">
        <v>-3.15186846716197</v>
      </c>
      <c r="M1041" s="5">
        <v>-3.15186846716197</v>
      </c>
      <c r="N1041" s="5">
        <v>11.4096436645199</v>
      </c>
      <c r="O1041" s="5">
        <v>11.4096436645199</v>
      </c>
      <c r="P1041" s="5">
        <v>11.4096436645199</v>
      </c>
      <c r="Q1041" s="5">
        <v>0.0</v>
      </c>
      <c r="R1041" s="5">
        <v>0.0</v>
      </c>
      <c r="S1041" s="5">
        <v>0.0</v>
      </c>
      <c r="T1041" s="5">
        <v>212.046748055889</v>
      </c>
    </row>
    <row r="1042">
      <c r="A1042" s="5">
        <v>1040.0</v>
      </c>
      <c r="B1042" s="6">
        <v>45343.0</v>
      </c>
      <c r="C1042" s="5">
        <v>203.635137429772</v>
      </c>
      <c r="D1042" s="5">
        <v>176.521869719568</v>
      </c>
      <c r="E1042" s="5">
        <v>248.619783471341</v>
      </c>
      <c r="F1042" s="5">
        <v>203.635137429772</v>
      </c>
      <c r="G1042" s="5">
        <v>203.635137429772</v>
      </c>
      <c r="H1042" s="5">
        <v>6.9972662493324</v>
      </c>
      <c r="I1042" s="5">
        <v>6.9972662493324</v>
      </c>
      <c r="J1042" s="5">
        <v>6.9972662493324</v>
      </c>
      <c r="K1042" s="5">
        <v>-2.89597583530137</v>
      </c>
      <c r="L1042" s="5">
        <v>-2.89597583530137</v>
      </c>
      <c r="M1042" s="5">
        <v>-2.89597583530137</v>
      </c>
      <c r="N1042" s="5">
        <v>9.89324208463377</v>
      </c>
      <c r="O1042" s="5">
        <v>9.89324208463377</v>
      </c>
      <c r="P1042" s="5">
        <v>9.89324208463377</v>
      </c>
      <c r="Q1042" s="5">
        <v>0.0</v>
      </c>
      <c r="R1042" s="5">
        <v>0.0</v>
      </c>
      <c r="S1042" s="5">
        <v>0.0</v>
      </c>
      <c r="T1042" s="5">
        <v>210.632403679104</v>
      </c>
    </row>
    <row r="1043">
      <c r="A1043" s="5">
        <v>1041.0</v>
      </c>
      <c r="B1043" s="6">
        <v>45344.0</v>
      </c>
      <c r="C1043" s="5">
        <v>203.481302001012</v>
      </c>
      <c r="D1043" s="5">
        <v>169.196385789627</v>
      </c>
      <c r="E1043" s="5">
        <v>246.447545828588</v>
      </c>
      <c r="F1043" s="5">
        <v>203.481302001012</v>
      </c>
      <c r="G1043" s="5">
        <v>203.481302001012</v>
      </c>
      <c r="H1043" s="5">
        <v>4.40473419341762</v>
      </c>
      <c r="I1043" s="5">
        <v>4.40473419341762</v>
      </c>
      <c r="J1043" s="5">
        <v>4.40473419341762</v>
      </c>
      <c r="K1043" s="5">
        <v>-3.8198421788993</v>
      </c>
      <c r="L1043" s="5">
        <v>-3.8198421788993</v>
      </c>
      <c r="M1043" s="5">
        <v>-3.8198421788993</v>
      </c>
      <c r="N1043" s="5">
        <v>8.22457637231692</v>
      </c>
      <c r="O1043" s="5">
        <v>8.22457637231692</v>
      </c>
      <c r="P1043" s="5">
        <v>8.22457637231692</v>
      </c>
      <c r="Q1043" s="5">
        <v>0.0</v>
      </c>
      <c r="R1043" s="5">
        <v>0.0</v>
      </c>
      <c r="S1043" s="5">
        <v>0.0</v>
      </c>
      <c r="T1043" s="5">
        <v>207.88603619443</v>
      </c>
    </row>
    <row r="1044">
      <c r="A1044" s="5">
        <v>1042.0</v>
      </c>
      <c r="B1044" s="6">
        <v>45345.0</v>
      </c>
      <c r="C1044" s="5">
        <v>203.327466572253</v>
      </c>
      <c r="D1044" s="5">
        <v>167.213229836689</v>
      </c>
      <c r="E1044" s="5">
        <v>243.668911734887</v>
      </c>
      <c r="F1044" s="5">
        <v>203.327466572253</v>
      </c>
      <c r="G1044" s="5">
        <v>203.327466572253</v>
      </c>
      <c r="H1044" s="5">
        <v>2.11601119995927</v>
      </c>
      <c r="I1044" s="5">
        <v>2.11601119995927</v>
      </c>
      <c r="J1044" s="5">
        <v>2.11601119995927</v>
      </c>
      <c r="K1044" s="5">
        <v>-4.30979350809034</v>
      </c>
      <c r="L1044" s="5">
        <v>-4.30979350809034</v>
      </c>
      <c r="M1044" s="5">
        <v>-4.30979350809034</v>
      </c>
      <c r="N1044" s="5">
        <v>6.42580470804962</v>
      </c>
      <c r="O1044" s="5">
        <v>6.42580470804962</v>
      </c>
      <c r="P1044" s="5">
        <v>6.42580470804962</v>
      </c>
      <c r="Q1044" s="5">
        <v>0.0</v>
      </c>
      <c r="R1044" s="5">
        <v>0.0</v>
      </c>
      <c r="S1044" s="5">
        <v>0.0</v>
      </c>
      <c r="T1044" s="5">
        <v>205.443477772212</v>
      </c>
    </row>
    <row r="1045">
      <c r="A1045" s="5">
        <v>1043.0</v>
      </c>
      <c r="B1045" s="6">
        <v>45348.0</v>
      </c>
      <c r="C1045" s="5">
        <v>202.865960285974</v>
      </c>
      <c r="D1045" s="5">
        <v>165.252542814197</v>
      </c>
      <c r="E1045" s="5">
        <v>236.751969029276</v>
      </c>
      <c r="F1045" s="5">
        <v>202.865960285974</v>
      </c>
      <c r="G1045" s="5">
        <v>202.865960285974</v>
      </c>
      <c r="H1045" s="5">
        <v>-1.86821150821009</v>
      </c>
      <c r="I1045" s="5">
        <v>-1.86821150821009</v>
      </c>
      <c r="J1045" s="5">
        <v>-1.86821150821009</v>
      </c>
      <c r="K1045" s="5">
        <v>-2.38141692801071</v>
      </c>
      <c r="L1045" s="5">
        <v>-2.38141692801071</v>
      </c>
      <c r="M1045" s="5">
        <v>-2.38141692801071</v>
      </c>
      <c r="N1045" s="5">
        <v>0.513205419800618</v>
      </c>
      <c r="O1045" s="5">
        <v>0.513205419800618</v>
      </c>
      <c r="P1045" s="5">
        <v>0.513205419800618</v>
      </c>
      <c r="Q1045" s="5">
        <v>0.0</v>
      </c>
      <c r="R1045" s="5">
        <v>0.0</v>
      </c>
      <c r="S1045" s="5">
        <v>0.0</v>
      </c>
      <c r="T1045" s="5">
        <v>200.997748777764</v>
      </c>
    </row>
    <row r="1046">
      <c r="A1046" s="5">
        <v>1044.0</v>
      </c>
      <c r="B1046" s="6">
        <v>45349.0</v>
      </c>
      <c r="C1046" s="5">
        <v>202.712124857215</v>
      </c>
      <c r="D1046" s="5">
        <v>163.937653792014</v>
      </c>
      <c r="E1046" s="5">
        <v>233.676814475992</v>
      </c>
      <c r="F1046" s="5">
        <v>202.712124857215</v>
      </c>
      <c r="G1046" s="5">
        <v>202.712124857215</v>
      </c>
      <c r="H1046" s="5">
        <v>-4.68366701476854</v>
      </c>
      <c r="I1046" s="5">
        <v>-4.68366701476854</v>
      </c>
      <c r="J1046" s="5">
        <v>-4.68366701476854</v>
      </c>
      <c r="K1046" s="5">
        <v>-3.15186846716468</v>
      </c>
      <c r="L1046" s="5">
        <v>-3.15186846716468</v>
      </c>
      <c r="M1046" s="5">
        <v>-3.15186846716468</v>
      </c>
      <c r="N1046" s="5">
        <v>-1.53179854760386</v>
      </c>
      <c r="O1046" s="5">
        <v>-1.53179854760386</v>
      </c>
      <c r="P1046" s="5">
        <v>-1.53179854760386</v>
      </c>
      <c r="Q1046" s="5">
        <v>0.0</v>
      </c>
      <c r="R1046" s="5">
        <v>0.0</v>
      </c>
      <c r="S1046" s="5">
        <v>0.0</v>
      </c>
      <c r="T1046" s="5">
        <v>198.028457842446</v>
      </c>
    </row>
    <row r="1047">
      <c r="A1047" s="5">
        <v>1045.0</v>
      </c>
      <c r="B1047" s="6">
        <v>45350.0</v>
      </c>
      <c r="C1047" s="5">
        <v>202.558289428456</v>
      </c>
      <c r="D1047" s="5">
        <v>159.759105435253</v>
      </c>
      <c r="E1047" s="5">
        <v>235.834493157348</v>
      </c>
      <c r="F1047" s="5">
        <v>202.558289428456</v>
      </c>
      <c r="G1047" s="5">
        <v>202.558289428456</v>
      </c>
      <c r="H1047" s="5">
        <v>-6.458358510183</v>
      </c>
      <c r="I1047" s="5">
        <v>-6.458358510183</v>
      </c>
      <c r="J1047" s="5">
        <v>-6.458358510183</v>
      </c>
      <c r="K1047" s="5">
        <v>-2.89597583530275</v>
      </c>
      <c r="L1047" s="5">
        <v>-2.89597583530275</v>
      </c>
      <c r="M1047" s="5">
        <v>-2.89597583530275</v>
      </c>
      <c r="N1047" s="5">
        <v>-3.56238267488025</v>
      </c>
      <c r="O1047" s="5">
        <v>-3.56238267488025</v>
      </c>
      <c r="P1047" s="5">
        <v>-3.56238267488025</v>
      </c>
      <c r="Q1047" s="5">
        <v>0.0</v>
      </c>
      <c r="R1047" s="5">
        <v>0.0</v>
      </c>
      <c r="S1047" s="5">
        <v>0.0</v>
      </c>
      <c r="T1047" s="5">
        <v>196.099930918273</v>
      </c>
    </row>
    <row r="1048">
      <c r="A1048" s="5">
        <v>1046.0</v>
      </c>
      <c r="B1048" s="6">
        <v>45351.0</v>
      </c>
      <c r="C1048" s="5">
        <v>202.404453999696</v>
      </c>
      <c r="D1048" s="5">
        <v>158.589834696822</v>
      </c>
      <c r="E1048" s="5">
        <v>231.528917654691</v>
      </c>
      <c r="F1048" s="5">
        <v>202.404453999696</v>
      </c>
      <c r="G1048" s="5">
        <v>202.404453999696</v>
      </c>
      <c r="H1048" s="5">
        <v>-9.36749187612339</v>
      </c>
      <c r="I1048" s="5">
        <v>-9.36749187612339</v>
      </c>
      <c r="J1048" s="5">
        <v>-9.36749187612339</v>
      </c>
      <c r="K1048" s="5">
        <v>-3.81984217890247</v>
      </c>
      <c r="L1048" s="5">
        <v>-3.81984217890247</v>
      </c>
      <c r="M1048" s="5">
        <v>-3.81984217890247</v>
      </c>
      <c r="N1048" s="5">
        <v>-5.54764969722092</v>
      </c>
      <c r="O1048" s="5">
        <v>-5.54764969722092</v>
      </c>
      <c r="P1048" s="5">
        <v>-5.54764969722092</v>
      </c>
      <c r="Q1048" s="5">
        <v>0.0</v>
      </c>
      <c r="R1048" s="5">
        <v>0.0</v>
      </c>
      <c r="S1048" s="5">
        <v>0.0</v>
      </c>
      <c r="T1048" s="5">
        <v>193.036962123573</v>
      </c>
    </row>
    <row r="1049">
      <c r="A1049" s="5">
        <v>1047.0</v>
      </c>
      <c r="B1049" s="6">
        <v>45352.0</v>
      </c>
      <c r="C1049" s="5">
        <v>202.250618570937</v>
      </c>
      <c r="D1049" s="5">
        <v>153.436246645406</v>
      </c>
      <c r="E1049" s="5">
        <v>228.142273343126</v>
      </c>
      <c r="F1049" s="5">
        <v>202.250618570937</v>
      </c>
      <c r="G1049" s="5">
        <v>202.250618570937</v>
      </c>
      <c r="H1049" s="5">
        <v>-11.7674870683368</v>
      </c>
      <c r="I1049" s="5">
        <v>-11.7674870683368</v>
      </c>
      <c r="J1049" s="5">
        <v>-11.7674870683368</v>
      </c>
      <c r="K1049" s="5">
        <v>-4.30979350808844</v>
      </c>
      <c r="L1049" s="5">
        <v>-4.30979350808844</v>
      </c>
      <c r="M1049" s="5">
        <v>-4.30979350808844</v>
      </c>
      <c r="N1049" s="5">
        <v>-7.45769356024842</v>
      </c>
      <c r="O1049" s="5">
        <v>-7.45769356024842</v>
      </c>
      <c r="P1049" s="5">
        <v>-7.45769356024842</v>
      </c>
      <c r="Q1049" s="5">
        <v>0.0</v>
      </c>
      <c r="R1049" s="5">
        <v>0.0</v>
      </c>
      <c r="S1049" s="5">
        <v>0.0</v>
      </c>
      <c r="T1049" s="5">
        <v>190.4831315026</v>
      </c>
    </row>
    <row r="1050">
      <c r="A1050" s="5">
        <v>1048.0</v>
      </c>
      <c r="B1050" s="6">
        <v>45355.0</v>
      </c>
      <c r="C1050" s="5">
        <v>201.789112284658</v>
      </c>
      <c r="D1050" s="5">
        <v>149.038599905429</v>
      </c>
      <c r="E1050" s="5">
        <v>227.593116451057</v>
      </c>
      <c r="F1050" s="5">
        <v>201.789112284658</v>
      </c>
      <c r="G1050" s="5">
        <v>201.789112284658</v>
      </c>
      <c r="H1050" s="5">
        <v>-14.8474916982641</v>
      </c>
      <c r="I1050" s="5">
        <v>-14.8474916982641</v>
      </c>
      <c r="J1050" s="5">
        <v>-14.8474916982641</v>
      </c>
      <c r="K1050" s="5">
        <v>-2.3814169280101</v>
      </c>
      <c r="L1050" s="5">
        <v>-2.3814169280101</v>
      </c>
      <c r="M1050" s="5">
        <v>-2.3814169280101</v>
      </c>
      <c r="N1050" s="5">
        <v>-12.466074770254</v>
      </c>
      <c r="O1050" s="5">
        <v>-12.466074770254</v>
      </c>
      <c r="P1050" s="5">
        <v>-12.466074770254</v>
      </c>
      <c r="Q1050" s="5">
        <v>0.0</v>
      </c>
      <c r="R1050" s="5">
        <v>0.0</v>
      </c>
      <c r="S1050" s="5">
        <v>0.0</v>
      </c>
      <c r="T1050" s="5">
        <v>186.941620586394</v>
      </c>
    </row>
    <row r="1051">
      <c r="A1051" s="5">
        <v>1049.0</v>
      </c>
      <c r="B1051" s="6">
        <v>45356.0</v>
      </c>
      <c r="C1051" s="5">
        <v>201.635276855899</v>
      </c>
      <c r="D1051" s="5">
        <v>142.185773334164</v>
      </c>
      <c r="E1051" s="5">
        <v>219.90744073017</v>
      </c>
      <c r="F1051" s="5">
        <v>201.635276855899</v>
      </c>
      <c r="G1051" s="5">
        <v>201.635276855899</v>
      </c>
      <c r="H1051" s="5">
        <v>-16.9702847970211</v>
      </c>
      <c r="I1051" s="5">
        <v>-16.9702847970211</v>
      </c>
      <c r="J1051" s="5">
        <v>-16.9702847970211</v>
      </c>
      <c r="K1051" s="5">
        <v>-3.15186846715475</v>
      </c>
      <c r="L1051" s="5">
        <v>-3.15186846715475</v>
      </c>
      <c r="M1051" s="5">
        <v>-3.15186846715475</v>
      </c>
      <c r="N1051" s="5">
        <v>-13.8184163298663</v>
      </c>
      <c r="O1051" s="5">
        <v>-13.8184163298663</v>
      </c>
      <c r="P1051" s="5">
        <v>-13.8184163298663</v>
      </c>
      <c r="Q1051" s="5">
        <v>0.0</v>
      </c>
      <c r="R1051" s="5">
        <v>0.0</v>
      </c>
      <c r="S1051" s="5">
        <v>0.0</v>
      </c>
      <c r="T1051" s="5">
        <v>184.664992058878</v>
      </c>
    </row>
    <row r="1052">
      <c r="A1052" s="5">
        <v>1050.0</v>
      </c>
      <c r="B1052" s="6">
        <v>45357.0</v>
      </c>
      <c r="C1052" s="5">
        <v>201.48144142714</v>
      </c>
      <c r="D1052" s="5">
        <v>145.710777215296</v>
      </c>
      <c r="E1052" s="5">
        <v>222.549004798388</v>
      </c>
      <c r="F1052" s="5">
        <v>201.48144142714</v>
      </c>
      <c r="G1052" s="5">
        <v>201.48144142714</v>
      </c>
      <c r="H1052" s="5">
        <v>-17.8783794965311</v>
      </c>
      <c r="I1052" s="5">
        <v>-17.8783794965311</v>
      </c>
      <c r="J1052" s="5">
        <v>-17.8783794965311</v>
      </c>
      <c r="K1052" s="5">
        <v>-2.89597583530624</v>
      </c>
      <c r="L1052" s="5">
        <v>-2.89597583530624</v>
      </c>
      <c r="M1052" s="5">
        <v>-2.89597583530624</v>
      </c>
      <c r="N1052" s="5">
        <v>-14.9824036612249</v>
      </c>
      <c r="O1052" s="5">
        <v>-14.9824036612249</v>
      </c>
      <c r="P1052" s="5">
        <v>-14.9824036612249</v>
      </c>
      <c r="Q1052" s="5">
        <v>0.0</v>
      </c>
      <c r="R1052" s="5">
        <v>0.0</v>
      </c>
      <c r="S1052" s="5">
        <v>0.0</v>
      </c>
      <c r="T1052" s="5">
        <v>183.603061930608</v>
      </c>
    </row>
    <row r="1053">
      <c r="A1053" s="5">
        <v>1051.0</v>
      </c>
      <c r="B1053" s="6">
        <v>45358.0</v>
      </c>
      <c r="C1053" s="5">
        <v>201.32760599838</v>
      </c>
      <c r="D1053" s="5">
        <v>142.492549372616</v>
      </c>
      <c r="E1053" s="5">
        <v>219.403173332248</v>
      </c>
      <c r="F1053" s="5">
        <v>201.32760599838</v>
      </c>
      <c r="G1053" s="5">
        <v>201.32760599838</v>
      </c>
      <c r="H1053" s="5">
        <v>-19.7658366684604</v>
      </c>
      <c r="I1053" s="5">
        <v>-19.7658366684604</v>
      </c>
      <c r="J1053" s="5">
        <v>-19.7658366684604</v>
      </c>
      <c r="K1053" s="5">
        <v>-3.81984217889037</v>
      </c>
      <c r="L1053" s="5">
        <v>-3.81984217889037</v>
      </c>
      <c r="M1053" s="5">
        <v>-3.81984217889037</v>
      </c>
      <c r="N1053" s="5">
        <v>-15.94599448957</v>
      </c>
      <c r="O1053" s="5">
        <v>-15.94599448957</v>
      </c>
      <c r="P1053" s="5">
        <v>-15.94599448957</v>
      </c>
      <c r="Q1053" s="5">
        <v>0.0</v>
      </c>
      <c r="R1053" s="5">
        <v>0.0</v>
      </c>
      <c r="S1053" s="5">
        <v>0.0</v>
      </c>
      <c r="T1053" s="5">
        <v>181.56176932992</v>
      </c>
    </row>
    <row r="1054">
      <c r="A1054" s="5">
        <v>1052.0</v>
      </c>
      <c r="B1054" s="6">
        <v>45359.0</v>
      </c>
      <c r="C1054" s="5">
        <v>201.173770569621</v>
      </c>
      <c r="D1054" s="5">
        <v>144.386198892</v>
      </c>
      <c r="E1054" s="5">
        <v>217.260353839751</v>
      </c>
      <c r="F1054" s="5">
        <v>201.173770569621</v>
      </c>
      <c r="G1054" s="5">
        <v>201.173770569621</v>
      </c>
      <c r="H1054" s="5">
        <v>-21.0111432325237</v>
      </c>
      <c r="I1054" s="5">
        <v>-21.0111432325237</v>
      </c>
      <c r="J1054" s="5">
        <v>-21.0111432325237</v>
      </c>
      <c r="K1054" s="5">
        <v>-4.30979350808084</v>
      </c>
      <c r="L1054" s="5">
        <v>-4.30979350808084</v>
      </c>
      <c r="M1054" s="5">
        <v>-4.30979350808084</v>
      </c>
      <c r="N1054" s="5">
        <v>-16.7013497244429</v>
      </c>
      <c r="O1054" s="5">
        <v>-16.7013497244429</v>
      </c>
      <c r="P1054" s="5">
        <v>-16.7013497244429</v>
      </c>
      <c r="Q1054" s="5">
        <v>0.0</v>
      </c>
      <c r="R1054" s="5">
        <v>0.0</v>
      </c>
      <c r="S1054" s="5">
        <v>0.0</v>
      </c>
      <c r="T1054" s="5">
        <v>180.162627337097</v>
      </c>
    </row>
    <row r="1055">
      <c r="A1055" s="5">
        <v>1053.0</v>
      </c>
      <c r="B1055" s="6">
        <v>45362.0</v>
      </c>
      <c r="C1055" s="5">
        <v>200.712264283342</v>
      </c>
      <c r="D1055" s="5">
        <v>145.681965327672</v>
      </c>
      <c r="E1055" s="5">
        <v>217.515070258921</v>
      </c>
      <c r="F1055" s="5">
        <v>200.712264283342</v>
      </c>
      <c r="G1055" s="5">
        <v>200.712264283342</v>
      </c>
      <c r="H1055" s="5">
        <v>-20.0850666343446</v>
      </c>
      <c r="I1055" s="5">
        <v>-20.0850666343446</v>
      </c>
      <c r="J1055" s="5">
        <v>-20.0850666343446</v>
      </c>
      <c r="K1055" s="5">
        <v>-2.38141692801834</v>
      </c>
      <c r="L1055" s="5">
        <v>-2.38141692801834</v>
      </c>
      <c r="M1055" s="5">
        <v>-2.38141692801834</v>
      </c>
      <c r="N1055" s="5">
        <v>-17.7036497063263</v>
      </c>
      <c r="O1055" s="5">
        <v>-17.7036497063263</v>
      </c>
      <c r="P1055" s="5">
        <v>-17.7036497063263</v>
      </c>
      <c r="Q1055" s="5">
        <v>0.0</v>
      </c>
      <c r="R1055" s="5">
        <v>0.0</v>
      </c>
      <c r="S1055" s="5">
        <v>0.0</v>
      </c>
      <c r="T1055" s="5">
        <v>180.627197648998</v>
      </c>
    </row>
    <row r="1056">
      <c r="A1056" s="5">
        <v>1054.0</v>
      </c>
      <c r="B1056" s="6">
        <v>45363.0</v>
      </c>
      <c r="C1056" s="5">
        <v>200.558428854583</v>
      </c>
      <c r="D1056" s="5">
        <v>140.32220913387</v>
      </c>
      <c r="E1056" s="5">
        <v>215.10068302202</v>
      </c>
      <c r="F1056" s="5">
        <v>200.558428854583</v>
      </c>
      <c r="G1056" s="5">
        <v>200.558428854583</v>
      </c>
      <c r="H1056" s="5">
        <v>-20.7842757968606</v>
      </c>
      <c r="I1056" s="5">
        <v>-20.7842757968606</v>
      </c>
      <c r="J1056" s="5">
        <v>-20.7842757968606</v>
      </c>
      <c r="K1056" s="5">
        <v>-3.15186846715745</v>
      </c>
      <c r="L1056" s="5">
        <v>-3.15186846715745</v>
      </c>
      <c r="M1056" s="5">
        <v>-3.15186846715745</v>
      </c>
      <c r="N1056" s="5">
        <v>-17.6324073297032</v>
      </c>
      <c r="O1056" s="5">
        <v>-17.6324073297032</v>
      </c>
      <c r="P1056" s="5">
        <v>-17.6324073297032</v>
      </c>
      <c r="Q1056" s="5">
        <v>0.0</v>
      </c>
      <c r="R1056" s="5">
        <v>0.0</v>
      </c>
      <c r="S1056" s="5">
        <v>0.0</v>
      </c>
      <c r="T1056" s="5">
        <v>179.774153057722</v>
      </c>
    </row>
    <row r="1057">
      <c r="A1057" s="5">
        <v>1055.0</v>
      </c>
      <c r="B1057" s="6">
        <v>45364.0</v>
      </c>
      <c r="C1057" s="5">
        <v>200.404593425823</v>
      </c>
      <c r="D1057" s="5">
        <v>144.722752049222</v>
      </c>
      <c r="E1057" s="5">
        <v>218.041062947171</v>
      </c>
      <c r="F1057" s="5">
        <v>200.404593425823</v>
      </c>
      <c r="G1057" s="5">
        <v>200.404593425823</v>
      </c>
      <c r="H1057" s="5">
        <v>-20.27198938916</v>
      </c>
      <c r="I1057" s="5">
        <v>-20.27198938916</v>
      </c>
      <c r="J1057" s="5">
        <v>-20.27198938916</v>
      </c>
      <c r="K1057" s="5">
        <v>-2.89597583530467</v>
      </c>
      <c r="L1057" s="5">
        <v>-2.89597583530467</v>
      </c>
      <c r="M1057" s="5">
        <v>-2.89597583530467</v>
      </c>
      <c r="N1057" s="5">
        <v>-17.3760135538554</v>
      </c>
      <c r="O1057" s="5">
        <v>-17.3760135538554</v>
      </c>
      <c r="P1057" s="5">
        <v>-17.3760135538554</v>
      </c>
      <c r="Q1057" s="5">
        <v>0.0</v>
      </c>
      <c r="R1057" s="5">
        <v>0.0</v>
      </c>
      <c r="S1057" s="5">
        <v>0.0</v>
      </c>
      <c r="T1057" s="5">
        <v>180.132604036663</v>
      </c>
    </row>
    <row r="1058">
      <c r="A1058" s="5">
        <v>1056.0</v>
      </c>
      <c r="B1058" s="6">
        <v>45365.0</v>
      </c>
      <c r="C1058" s="5">
        <v>200.250757997064</v>
      </c>
      <c r="D1058" s="5">
        <v>143.042111610124</v>
      </c>
      <c r="E1058" s="5">
        <v>211.579215142279</v>
      </c>
      <c r="F1058" s="5">
        <v>200.250757997064</v>
      </c>
      <c r="G1058" s="5">
        <v>200.250757997064</v>
      </c>
      <c r="H1058" s="5">
        <v>-20.7698423259548</v>
      </c>
      <c r="I1058" s="5">
        <v>-20.7698423259548</v>
      </c>
      <c r="J1058" s="5">
        <v>-20.7698423259548</v>
      </c>
      <c r="K1058" s="5">
        <v>-3.81984217889354</v>
      </c>
      <c r="L1058" s="5">
        <v>-3.81984217889354</v>
      </c>
      <c r="M1058" s="5">
        <v>-3.81984217889354</v>
      </c>
      <c r="N1058" s="5">
        <v>-16.9500001470612</v>
      </c>
      <c r="O1058" s="5">
        <v>-16.9500001470612</v>
      </c>
      <c r="P1058" s="5">
        <v>-16.9500001470612</v>
      </c>
      <c r="Q1058" s="5">
        <v>0.0</v>
      </c>
      <c r="R1058" s="5">
        <v>0.0</v>
      </c>
      <c r="S1058" s="5">
        <v>0.0</v>
      </c>
      <c r="T1058" s="5">
        <v>179.480915671109</v>
      </c>
    </row>
    <row r="1059">
      <c r="A1059" s="5">
        <v>1057.0</v>
      </c>
      <c r="B1059" s="6">
        <v>45366.0</v>
      </c>
      <c r="C1059" s="5">
        <v>200.096922568305</v>
      </c>
      <c r="D1059" s="5">
        <v>141.718320116888</v>
      </c>
      <c r="E1059" s="5">
        <v>216.862068250738</v>
      </c>
      <c r="F1059" s="5">
        <v>200.096922568305</v>
      </c>
      <c r="G1059" s="5">
        <v>200.096922568305</v>
      </c>
      <c r="H1059" s="5">
        <v>-20.6824217867438</v>
      </c>
      <c r="I1059" s="5">
        <v>-20.6824217867438</v>
      </c>
      <c r="J1059" s="5">
        <v>-20.6824217867438</v>
      </c>
      <c r="K1059" s="5">
        <v>-4.30979350807894</v>
      </c>
      <c r="L1059" s="5">
        <v>-4.30979350807894</v>
      </c>
      <c r="M1059" s="5">
        <v>-4.30979350807894</v>
      </c>
      <c r="N1059" s="5">
        <v>-16.3726282786649</v>
      </c>
      <c r="O1059" s="5">
        <v>-16.3726282786649</v>
      </c>
      <c r="P1059" s="5">
        <v>-16.3726282786649</v>
      </c>
      <c r="Q1059" s="5">
        <v>0.0</v>
      </c>
      <c r="R1059" s="5">
        <v>0.0</v>
      </c>
      <c r="S1059" s="5">
        <v>0.0</v>
      </c>
      <c r="T1059" s="5">
        <v>179.414500781561</v>
      </c>
    </row>
    <row r="1060">
      <c r="A1060" s="5">
        <v>1058.0</v>
      </c>
      <c r="B1060" s="6">
        <v>45369.0</v>
      </c>
      <c r="C1060" s="5">
        <v>199.635416282026</v>
      </c>
      <c r="D1060" s="5">
        <v>145.840379858989</v>
      </c>
      <c r="E1060" s="5">
        <v>223.756071360843</v>
      </c>
      <c r="F1060" s="5">
        <v>199.635416282026</v>
      </c>
      <c r="G1060" s="5">
        <v>199.635416282026</v>
      </c>
      <c r="H1060" s="5">
        <v>-16.3262236796245</v>
      </c>
      <c r="I1060" s="5">
        <v>-16.3262236796245</v>
      </c>
      <c r="J1060" s="5">
        <v>-16.3262236796245</v>
      </c>
      <c r="K1060" s="5">
        <v>-2.3814169279923</v>
      </c>
      <c r="L1060" s="5">
        <v>-2.3814169279923</v>
      </c>
      <c r="M1060" s="5">
        <v>-2.3814169279923</v>
      </c>
      <c r="N1060" s="5">
        <v>-13.9448067516322</v>
      </c>
      <c r="O1060" s="5">
        <v>-13.9448067516322</v>
      </c>
      <c r="P1060" s="5">
        <v>-13.9448067516322</v>
      </c>
      <c r="Q1060" s="5">
        <v>0.0</v>
      </c>
      <c r="R1060" s="5">
        <v>0.0</v>
      </c>
      <c r="S1060" s="5">
        <v>0.0</v>
      </c>
      <c r="T1060" s="5">
        <v>183.309192602402</v>
      </c>
    </row>
    <row r="1061">
      <c r="A1061" s="5">
        <v>1059.0</v>
      </c>
      <c r="B1061" s="6">
        <v>45370.0</v>
      </c>
      <c r="C1061" s="5">
        <v>199.481580853267</v>
      </c>
      <c r="D1061" s="5">
        <v>144.390211561877</v>
      </c>
      <c r="E1061" s="5">
        <v>222.942152802299</v>
      </c>
      <c r="F1061" s="5">
        <v>199.481580853267</v>
      </c>
      <c r="G1061" s="5">
        <v>199.481580853267</v>
      </c>
      <c r="H1061" s="5">
        <v>-16.1322873782672</v>
      </c>
      <c r="I1061" s="5">
        <v>-16.1322873782672</v>
      </c>
      <c r="J1061" s="5">
        <v>-16.1322873782672</v>
      </c>
      <c r="K1061" s="5">
        <v>-3.15186846715384</v>
      </c>
      <c r="L1061" s="5">
        <v>-3.15186846715384</v>
      </c>
      <c r="M1061" s="5">
        <v>-3.15186846715384</v>
      </c>
      <c r="N1061" s="5">
        <v>-12.9804189111133</v>
      </c>
      <c r="O1061" s="5">
        <v>-12.9804189111133</v>
      </c>
      <c r="P1061" s="5">
        <v>-12.9804189111133</v>
      </c>
      <c r="Q1061" s="5">
        <v>0.0</v>
      </c>
      <c r="R1061" s="5">
        <v>0.0</v>
      </c>
      <c r="S1061" s="5">
        <v>0.0</v>
      </c>
      <c r="T1061" s="5">
        <v>183.349293475</v>
      </c>
    </row>
    <row r="1062">
      <c r="A1062" s="5">
        <v>1060.0</v>
      </c>
      <c r="B1062" s="6">
        <v>45371.0</v>
      </c>
      <c r="C1062" s="5">
        <v>199.327745424507</v>
      </c>
      <c r="D1062" s="5">
        <v>148.354679164454</v>
      </c>
      <c r="E1062" s="5">
        <v>224.887927691426</v>
      </c>
      <c r="F1062" s="5">
        <v>199.327745424507</v>
      </c>
      <c r="G1062" s="5">
        <v>199.327745424507</v>
      </c>
      <c r="H1062" s="5">
        <v>-14.8738068979571</v>
      </c>
      <c r="I1062" s="5">
        <v>-14.8738068979571</v>
      </c>
      <c r="J1062" s="5">
        <v>-14.8738068979571</v>
      </c>
      <c r="K1062" s="5">
        <v>-2.89597583530309</v>
      </c>
      <c r="L1062" s="5">
        <v>-2.89597583530309</v>
      </c>
      <c r="M1062" s="5">
        <v>-2.89597583530309</v>
      </c>
      <c r="N1062" s="5">
        <v>-11.977831062654</v>
      </c>
      <c r="O1062" s="5">
        <v>-11.977831062654</v>
      </c>
      <c r="P1062" s="5">
        <v>-11.977831062654</v>
      </c>
      <c r="Q1062" s="5">
        <v>0.0</v>
      </c>
      <c r="R1062" s="5">
        <v>0.0</v>
      </c>
      <c r="S1062" s="5">
        <v>0.0</v>
      </c>
      <c r="T1062" s="5">
        <v>184.45393852655</v>
      </c>
    </row>
    <row r="1063">
      <c r="A1063" s="5">
        <v>1061.0</v>
      </c>
      <c r="B1063" s="6">
        <v>45372.0</v>
      </c>
      <c r="C1063" s="5">
        <v>199.173909995748</v>
      </c>
      <c r="D1063" s="5">
        <v>143.391895716118</v>
      </c>
      <c r="E1063" s="5">
        <v>222.307791792823</v>
      </c>
      <c r="F1063" s="5">
        <v>199.173909995748</v>
      </c>
      <c r="G1063" s="5">
        <v>199.173909995748</v>
      </c>
      <c r="H1063" s="5">
        <v>-14.779897840256</v>
      </c>
      <c r="I1063" s="5">
        <v>-14.779897840256</v>
      </c>
      <c r="J1063" s="5">
        <v>-14.779897840256</v>
      </c>
      <c r="K1063" s="5">
        <v>-3.81984217889496</v>
      </c>
      <c r="L1063" s="5">
        <v>-3.81984217889496</v>
      </c>
      <c r="M1063" s="5">
        <v>-3.81984217889496</v>
      </c>
      <c r="N1063" s="5">
        <v>-10.960055661361</v>
      </c>
      <c r="O1063" s="5">
        <v>-10.960055661361</v>
      </c>
      <c r="P1063" s="5">
        <v>-10.960055661361</v>
      </c>
      <c r="Q1063" s="5">
        <v>0.0</v>
      </c>
      <c r="R1063" s="5">
        <v>0.0</v>
      </c>
      <c r="S1063" s="5">
        <v>0.0</v>
      </c>
      <c r="T1063" s="5">
        <v>184.394012155492</v>
      </c>
    </row>
    <row r="1064">
      <c r="A1064" s="5">
        <v>1062.0</v>
      </c>
      <c r="B1064" s="6">
        <v>45373.0</v>
      </c>
      <c r="C1064" s="5">
        <v>199.020074566989</v>
      </c>
      <c r="D1064" s="5">
        <v>147.736339785447</v>
      </c>
      <c r="E1064" s="5">
        <v>220.778462171393</v>
      </c>
      <c r="F1064" s="5">
        <v>199.020074566989</v>
      </c>
      <c r="G1064" s="5">
        <v>199.020074566989</v>
      </c>
      <c r="H1064" s="5">
        <v>-14.258770281573</v>
      </c>
      <c r="I1064" s="5">
        <v>-14.258770281573</v>
      </c>
      <c r="J1064" s="5">
        <v>-14.258770281573</v>
      </c>
      <c r="K1064" s="5">
        <v>-4.30979350807134</v>
      </c>
      <c r="L1064" s="5">
        <v>-4.30979350807134</v>
      </c>
      <c r="M1064" s="5">
        <v>-4.30979350807134</v>
      </c>
      <c r="N1064" s="5">
        <v>-9.94897677350174</v>
      </c>
      <c r="O1064" s="5">
        <v>-9.94897677350174</v>
      </c>
      <c r="P1064" s="5">
        <v>-9.94897677350174</v>
      </c>
      <c r="Q1064" s="5">
        <v>0.0</v>
      </c>
      <c r="R1064" s="5">
        <v>0.0</v>
      </c>
      <c r="S1064" s="5">
        <v>0.0</v>
      </c>
      <c r="T1064" s="5">
        <v>184.761304285415</v>
      </c>
    </row>
    <row r="1065">
      <c r="A1065" s="5">
        <v>1063.0</v>
      </c>
      <c r="B1065" s="6">
        <v>45376.0</v>
      </c>
      <c r="C1065" s="5">
        <v>198.55856828071</v>
      </c>
      <c r="D1065" s="5">
        <v>149.292757471401</v>
      </c>
      <c r="E1065" s="5">
        <v>227.11099939094</v>
      </c>
      <c r="F1065" s="5">
        <v>198.55856828071</v>
      </c>
      <c r="G1065" s="5">
        <v>198.55856828071</v>
      </c>
      <c r="H1065" s="5">
        <v>-9.53017204321545</v>
      </c>
      <c r="I1065" s="5">
        <v>-9.53017204321545</v>
      </c>
      <c r="J1065" s="5">
        <v>-9.53017204321545</v>
      </c>
      <c r="K1065" s="5">
        <v>-2.38141692800053</v>
      </c>
      <c r="L1065" s="5">
        <v>-2.38141692800053</v>
      </c>
      <c r="M1065" s="5">
        <v>-2.38141692800053</v>
      </c>
      <c r="N1065" s="5">
        <v>-7.14875511521491</v>
      </c>
      <c r="O1065" s="5">
        <v>-7.14875511521491</v>
      </c>
      <c r="P1065" s="5">
        <v>-7.14875511521491</v>
      </c>
      <c r="Q1065" s="5">
        <v>0.0</v>
      </c>
      <c r="R1065" s="5">
        <v>0.0</v>
      </c>
      <c r="S1065" s="5">
        <v>0.0</v>
      </c>
      <c r="T1065" s="5">
        <v>189.028396237495</v>
      </c>
    </row>
    <row r="1066">
      <c r="A1066" s="5">
        <v>1064.0</v>
      </c>
      <c r="B1066" s="6">
        <v>45377.0</v>
      </c>
      <c r="C1066" s="5">
        <v>198.404732851951</v>
      </c>
      <c r="D1066" s="5">
        <v>151.871614021392</v>
      </c>
      <c r="E1066" s="5">
        <v>227.282999247576</v>
      </c>
      <c r="F1066" s="5">
        <v>198.404732851951</v>
      </c>
      <c r="G1066" s="5">
        <v>198.404732851951</v>
      </c>
      <c r="H1066" s="5">
        <v>-9.4981127946449</v>
      </c>
      <c r="I1066" s="5">
        <v>-9.4981127946449</v>
      </c>
      <c r="J1066" s="5">
        <v>-9.4981127946449</v>
      </c>
      <c r="K1066" s="5">
        <v>-3.15186846715654</v>
      </c>
      <c r="L1066" s="5">
        <v>-3.15186846715654</v>
      </c>
      <c r="M1066" s="5">
        <v>-3.15186846715654</v>
      </c>
      <c r="N1066" s="5">
        <v>-6.34624432748835</v>
      </c>
      <c r="O1066" s="5">
        <v>-6.34624432748835</v>
      </c>
      <c r="P1066" s="5">
        <v>-6.34624432748835</v>
      </c>
      <c r="Q1066" s="5">
        <v>0.0</v>
      </c>
      <c r="R1066" s="5">
        <v>0.0</v>
      </c>
      <c r="S1066" s="5">
        <v>0.0</v>
      </c>
      <c r="T1066" s="5">
        <v>188.906620057306</v>
      </c>
    </row>
    <row r="1067">
      <c r="A1067" s="5">
        <v>1065.0</v>
      </c>
      <c r="B1067" s="6">
        <v>45378.0</v>
      </c>
      <c r="C1067" s="5">
        <v>198.250897423191</v>
      </c>
      <c r="D1067" s="5">
        <v>152.498906054884</v>
      </c>
      <c r="E1067" s="5">
        <v>227.596606122168</v>
      </c>
      <c r="F1067" s="5">
        <v>198.250897423191</v>
      </c>
      <c r="G1067" s="5">
        <v>198.250897423191</v>
      </c>
      <c r="H1067" s="5">
        <v>-8.52541341963104</v>
      </c>
      <c r="I1067" s="5">
        <v>-8.52541341963104</v>
      </c>
      <c r="J1067" s="5">
        <v>-8.52541341963104</v>
      </c>
      <c r="K1067" s="5">
        <v>-2.89597583530405</v>
      </c>
      <c r="L1067" s="5">
        <v>-2.89597583530405</v>
      </c>
      <c r="M1067" s="5">
        <v>-2.89597583530405</v>
      </c>
      <c r="N1067" s="5">
        <v>-5.62943758432698</v>
      </c>
      <c r="O1067" s="5">
        <v>-5.62943758432698</v>
      </c>
      <c r="P1067" s="5">
        <v>-5.62943758432698</v>
      </c>
      <c r="Q1067" s="5">
        <v>0.0</v>
      </c>
      <c r="R1067" s="5">
        <v>0.0</v>
      </c>
      <c r="S1067" s="5">
        <v>0.0</v>
      </c>
      <c r="T1067" s="5">
        <v>189.72548400356</v>
      </c>
    </row>
    <row r="1068">
      <c r="A1068" s="5">
        <v>1066.0</v>
      </c>
      <c r="B1068" s="6">
        <v>45379.0</v>
      </c>
      <c r="C1068" s="5">
        <v>198.097061994432</v>
      </c>
      <c r="D1068" s="5">
        <v>152.697199999449</v>
      </c>
      <c r="E1068" s="5">
        <v>228.860185861765</v>
      </c>
      <c r="F1068" s="5">
        <v>198.097061994432</v>
      </c>
      <c r="G1068" s="5">
        <v>198.097061994432</v>
      </c>
      <c r="H1068" s="5">
        <v>-8.82625153210084</v>
      </c>
      <c r="I1068" s="5">
        <v>-8.82625153210084</v>
      </c>
      <c r="J1068" s="5">
        <v>-8.82625153210084</v>
      </c>
      <c r="K1068" s="5">
        <v>-3.81984217889988</v>
      </c>
      <c r="L1068" s="5">
        <v>-3.81984217889988</v>
      </c>
      <c r="M1068" s="5">
        <v>-3.81984217889988</v>
      </c>
      <c r="N1068" s="5">
        <v>-5.00640935320095</v>
      </c>
      <c r="O1068" s="5">
        <v>-5.00640935320095</v>
      </c>
      <c r="P1068" s="5">
        <v>-5.00640935320095</v>
      </c>
      <c r="Q1068" s="5">
        <v>0.0</v>
      </c>
      <c r="R1068" s="5">
        <v>0.0</v>
      </c>
      <c r="S1068" s="5">
        <v>0.0</v>
      </c>
      <c r="T1068" s="5">
        <v>189.270810462331</v>
      </c>
    </row>
    <row r="1069">
      <c r="A1069" s="5">
        <v>1067.0</v>
      </c>
      <c r="B1069" s="6">
        <v>45383.0</v>
      </c>
      <c r="C1069" s="5">
        <v>197.481720279394</v>
      </c>
      <c r="D1069" s="5">
        <v>153.976812137155</v>
      </c>
      <c r="E1069" s="5">
        <v>230.004275357381</v>
      </c>
      <c r="F1069" s="5">
        <v>197.481720279394</v>
      </c>
      <c r="G1069" s="5">
        <v>197.481720279394</v>
      </c>
      <c r="H1069" s="5">
        <v>-5.90163796417212</v>
      </c>
      <c r="I1069" s="5">
        <v>-5.90163796417212</v>
      </c>
      <c r="J1069" s="5">
        <v>-5.90163796417212</v>
      </c>
      <c r="K1069" s="5">
        <v>-2.38141692799992</v>
      </c>
      <c r="L1069" s="5">
        <v>-2.38141692799992</v>
      </c>
      <c r="M1069" s="5">
        <v>-2.38141692799992</v>
      </c>
      <c r="N1069" s="5">
        <v>-3.52022103617219</v>
      </c>
      <c r="O1069" s="5">
        <v>-3.52022103617219</v>
      </c>
      <c r="P1069" s="5">
        <v>-3.52022103617219</v>
      </c>
      <c r="Q1069" s="5">
        <v>0.0</v>
      </c>
      <c r="R1069" s="5">
        <v>0.0</v>
      </c>
      <c r="S1069" s="5">
        <v>0.0</v>
      </c>
      <c r="T1069" s="5">
        <v>191.580082315222</v>
      </c>
    </row>
    <row r="1070">
      <c r="A1070" s="5">
        <v>1068.0</v>
      </c>
      <c r="B1070" s="6">
        <v>45384.0</v>
      </c>
      <c r="C1070" s="5">
        <v>197.327884850635</v>
      </c>
      <c r="D1070" s="5">
        <v>153.637518770807</v>
      </c>
      <c r="E1070" s="5">
        <v>228.695931138508</v>
      </c>
      <c r="F1070" s="5">
        <v>197.327884850635</v>
      </c>
      <c r="G1070" s="5">
        <v>197.327884850635</v>
      </c>
      <c r="H1070" s="5">
        <v>-6.54804548608096</v>
      </c>
      <c r="I1070" s="5">
        <v>-6.54804548608096</v>
      </c>
      <c r="J1070" s="5">
        <v>-6.54804548608096</v>
      </c>
      <c r="K1070" s="5">
        <v>-3.15186846715859</v>
      </c>
      <c r="L1070" s="5">
        <v>-3.15186846715859</v>
      </c>
      <c r="M1070" s="5">
        <v>-3.15186846715859</v>
      </c>
      <c r="N1070" s="5">
        <v>-3.39617701892236</v>
      </c>
      <c r="O1070" s="5">
        <v>-3.39617701892236</v>
      </c>
      <c r="P1070" s="5">
        <v>-3.39617701892236</v>
      </c>
      <c r="Q1070" s="5">
        <v>0.0</v>
      </c>
      <c r="R1070" s="5">
        <v>0.0</v>
      </c>
      <c r="S1070" s="5">
        <v>0.0</v>
      </c>
      <c r="T1070" s="5">
        <v>190.779839364554</v>
      </c>
    </row>
    <row r="1071">
      <c r="A1071" s="5">
        <v>1069.0</v>
      </c>
      <c r="B1071" s="6">
        <v>45385.0</v>
      </c>
      <c r="C1071" s="5">
        <v>197.174049421875</v>
      </c>
      <c r="D1071" s="5">
        <v>153.359270806627</v>
      </c>
      <c r="E1071" s="5">
        <v>229.155549239635</v>
      </c>
      <c r="F1071" s="5">
        <v>197.174049421875</v>
      </c>
      <c r="G1071" s="5">
        <v>197.174049421875</v>
      </c>
      <c r="H1071" s="5">
        <v>-6.25857672704871</v>
      </c>
      <c r="I1071" s="5">
        <v>-6.25857672704871</v>
      </c>
      <c r="J1071" s="5">
        <v>-6.25857672704871</v>
      </c>
      <c r="K1071" s="5">
        <v>-2.89597583530037</v>
      </c>
      <c r="L1071" s="5">
        <v>-2.89597583530037</v>
      </c>
      <c r="M1071" s="5">
        <v>-2.89597583530037</v>
      </c>
      <c r="N1071" s="5">
        <v>-3.36260089174833</v>
      </c>
      <c r="O1071" s="5">
        <v>-3.36260089174833</v>
      </c>
      <c r="P1071" s="5">
        <v>-3.36260089174833</v>
      </c>
      <c r="Q1071" s="5">
        <v>0.0</v>
      </c>
      <c r="R1071" s="5">
        <v>0.0</v>
      </c>
      <c r="S1071" s="5">
        <v>0.0</v>
      </c>
      <c r="T1071" s="5">
        <v>190.915472694827</v>
      </c>
    </row>
    <row r="1072">
      <c r="A1072" s="5">
        <v>1070.0</v>
      </c>
      <c r="B1072" s="6">
        <v>45386.0</v>
      </c>
      <c r="C1072" s="5">
        <v>197.020213993116</v>
      </c>
      <c r="D1072" s="5">
        <v>153.374644897246</v>
      </c>
      <c r="E1072" s="5">
        <v>225.263823421755</v>
      </c>
      <c r="F1072" s="5">
        <v>197.020213993116</v>
      </c>
      <c r="G1072" s="5">
        <v>197.020213993116</v>
      </c>
      <c r="H1072" s="5">
        <v>-7.23253301240555</v>
      </c>
      <c r="I1072" s="5">
        <v>-7.23253301240555</v>
      </c>
      <c r="J1072" s="5">
        <v>-7.23253301240555</v>
      </c>
      <c r="K1072" s="5">
        <v>-3.8198421789013</v>
      </c>
      <c r="L1072" s="5">
        <v>-3.8198421789013</v>
      </c>
      <c r="M1072" s="5">
        <v>-3.8198421789013</v>
      </c>
      <c r="N1072" s="5">
        <v>-3.41269083350424</v>
      </c>
      <c r="O1072" s="5">
        <v>-3.41269083350424</v>
      </c>
      <c r="P1072" s="5">
        <v>-3.41269083350424</v>
      </c>
      <c r="Q1072" s="5">
        <v>0.0</v>
      </c>
      <c r="R1072" s="5">
        <v>0.0</v>
      </c>
      <c r="S1072" s="5">
        <v>0.0</v>
      </c>
      <c r="T1072" s="5">
        <v>189.78768098071</v>
      </c>
    </row>
    <row r="1073">
      <c r="A1073" s="5">
        <v>1071.0</v>
      </c>
      <c r="B1073" s="6">
        <v>45387.0</v>
      </c>
      <c r="C1073" s="5">
        <v>196.866378564356</v>
      </c>
      <c r="D1073" s="5">
        <v>151.668591052831</v>
      </c>
      <c r="E1073" s="5">
        <v>226.722969606392</v>
      </c>
      <c r="F1073" s="5">
        <v>196.866378564356</v>
      </c>
      <c r="G1073" s="5">
        <v>196.866378564356</v>
      </c>
      <c r="H1073" s="5">
        <v>-7.84859988410029</v>
      </c>
      <c r="I1073" s="5">
        <v>-7.84859988410029</v>
      </c>
      <c r="J1073" s="5">
        <v>-7.84859988410029</v>
      </c>
      <c r="K1073" s="5">
        <v>-4.30979350809085</v>
      </c>
      <c r="L1073" s="5">
        <v>-4.30979350809085</v>
      </c>
      <c r="M1073" s="5">
        <v>-4.30979350809085</v>
      </c>
      <c r="N1073" s="5">
        <v>-3.53880637600944</v>
      </c>
      <c r="O1073" s="5">
        <v>-3.53880637600944</v>
      </c>
      <c r="P1073" s="5">
        <v>-3.53880637600944</v>
      </c>
      <c r="Q1073" s="5">
        <v>0.0</v>
      </c>
      <c r="R1073" s="5">
        <v>0.0</v>
      </c>
      <c r="S1073" s="5">
        <v>0.0</v>
      </c>
      <c r="T1073" s="5">
        <v>189.017778680256</v>
      </c>
    </row>
    <row r="1074">
      <c r="A1074" s="5">
        <v>1072.0</v>
      </c>
      <c r="B1074" s="6">
        <v>45390.0</v>
      </c>
      <c r="C1074" s="5">
        <v>196.404872278078</v>
      </c>
      <c r="D1074" s="5">
        <v>153.911358403863</v>
      </c>
      <c r="E1074" s="5">
        <v>227.624848877753</v>
      </c>
      <c r="F1074" s="5">
        <v>196.404872278078</v>
      </c>
      <c r="G1074" s="5">
        <v>196.404872278078</v>
      </c>
      <c r="H1074" s="5">
        <v>-6.67408111926702</v>
      </c>
      <c r="I1074" s="5">
        <v>-6.67408111926702</v>
      </c>
      <c r="J1074" s="5">
        <v>-6.67408111926702</v>
      </c>
      <c r="K1074" s="5">
        <v>-2.38141692801701</v>
      </c>
      <c r="L1074" s="5">
        <v>-2.38141692801701</v>
      </c>
      <c r="M1074" s="5">
        <v>-2.38141692801701</v>
      </c>
      <c r="N1074" s="5">
        <v>-4.29266419125001</v>
      </c>
      <c r="O1074" s="5">
        <v>-4.29266419125001</v>
      </c>
      <c r="P1074" s="5">
        <v>-4.29266419125001</v>
      </c>
      <c r="Q1074" s="5">
        <v>0.0</v>
      </c>
      <c r="R1074" s="5">
        <v>0.0</v>
      </c>
      <c r="S1074" s="5">
        <v>0.0</v>
      </c>
      <c r="T1074" s="5">
        <v>189.730791158811</v>
      </c>
    </row>
    <row r="1075">
      <c r="A1075" s="5">
        <v>1073.0</v>
      </c>
      <c r="B1075" s="6">
        <v>45391.0</v>
      </c>
      <c r="C1075" s="5">
        <v>196.251036849319</v>
      </c>
      <c r="D1075" s="5">
        <v>149.686099793523</v>
      </c>
      <c r="E1075" s="5">
        <v>224.000590018334</v>
      </c>
      <c r="F1075" s="5">
        <v>196.251036849319</v>
      </c>
      <c r="G1075" s="5">
        <v>196.251036849319</v>
      </c>
      <c r="H1075" s="5">
        <v>-7.79534578559202</v>
      </c>
      <c r="I1075" s="5">
        <v>-7.79534578559202</v>
      </c>
      <c r="J1075" s="5">
        <v>-7.79534578559202</v>
      </c>
      <c r="K1075" s="5">
        <v>-3.15186846715498</v>
      </c>
      <c r="L1075" s="5">
        <v>-3.15186846715498</v>
      </c>
      <c r="M1075" s="5">
        <v>-3.15186846715498</v>
      </c>
      <c r="N1075" s="5">
        <v>-4.64347731843703</v>
      </c>
      <c r="O1075" s="5">
        <v>-4.64347731843703</v>
      </c>
      <c r="P1075" s="5">
        <v>-4.64347731843703</v>
      </c>
      <c r="Q1075" s="5">
        <v>0.0</v>
      </c>
      <c r="R1075" s="5">
        <v>0.0</v>
      </c>
      <c r="S1075" s="5">
        <v>0.0</v>
      </c>
      <c r="T1075" s="5">
        <v>188.455691063727</v>
      </c>
    </row>
    <row r="1076">
      <c r="A1076" s="5">
        <v>1074.0</v>
      </c>
      <c r="B1076" s="6">
        <v>45392.0</v>
      </c>
      <c r="C1076" s="5">
        <v>196.097201420559</v>
      </c>
      <c r="D1076" s="5">
        <v>152.084894451111</v>
      </c>
      <c r="E1076" s="5">
        <v>226.716729485971</v>
      </c>
      <c r="F1076" s="5">
        <v>196.097201420559</v>
      </c>
      <c r="G1076" s="5">
        <v>196.097201420559</v>
      </c>
      <c r="H1076" s="5">
        <v>-7.92901335337085</v>
      </c>
      <c r="I1076" s="5">
        <v>-7.92901335337085</v>
      </c>
      <c r="J1076" s="5">
        <v>-7.92901335337085</v>
      </c>
      <c r="K1076" s="5">
        <v>-2.89597583530386</v>
      </c>
      <c r="L1076" s="5">
        <v>-2.89597583530386</v>
      </c>
      <c r="M1076" s="5">
        <v>-2.89597583530386</v>
      </c>
      <c r="N1076" s="5">
        <v>-5.03303751806699</v>
      </c>
      <c r="O1076" s="5">
        <v>-5.03303751806699</v>
      </c>
      <c r="P1076" s="5">
        <v>-5.03303751806699</v>
      </c>
      <c r="Q1076" s="5">
        <v>0.0</v>
      </c>
      <c r="R1076" s="5">
        <v>0.0</v>
      </c>
      <c r="S1076" s="5">
        <v>0.0</v>
      </c>
      <c r="T1076" s="5">
        <v>188.168188067188</v>
      </c>
    </row>
    <row r="1077">
      <c r="A1077" s="5">
        <v>1075.0</v>
      </c>
      <c r="B1077" s="6">
        <v>45393.0</v>
      </c>
      <c r="C1077" s="5">
        <v>195.9433659918</v>
      </c>
      <c r="D1077" s="5">
        <v>147.554764900421</v>
      </c>
      <c r="E1077" s="5">
        <v>225.581648864992</v>
      </c>
      <c r="F1077" s="5">
        <v>195.9433659918</v>
      </c>
      <c r="G1077" s="5">
        <v>195.9433659918</v>
      </c>
      <c r="H1077" s="5">
        <v>-9.27624976591588</v>
      </c>
      <c r="I1077" s="5">
        <v>-9.27624976591588</v>
      </c>
      <c r="J1077" s="5">
        <v>-9.27624976591588</v>
      </c>
      <c r="K1077" s="5">
        <v>-3.81984217890272</v>
      </c>
      <c r="L1077" s="5">
        <v>-3.81984217890272</v>
      </c>
      <c r="M1077" s="5">
        <v>-3.81984217890272</v>
      </c>
      <c r="N1077" s="5">
        <v>-5.45640758701316</v>
      </c>
      <c r="O1077" s="5">
        <v>-5.45640758701316</v>
      </c>
      <c r="P1077" s="5">
        <v>-5.45640758701316</v>
      </c>
      <c r="Q1077" s="5">
        <v>0.0</v>
      </c>
      <c r="R1077" s="5">
        <v>0.0</v>
      </c>
      <c r="S1077" s="5">
        <v>0.0</v>
      </c>
      <c r="T1077" s="5">
        <v>186.667116225884</v>
      </c>
    </row>
    <row r="1078">
      <c r="A1078" s="5">
        <v>1076.0</v>
      </c>
      <c r="B1078" s="6">
        <v>45394.0</v>
      </c>
      <c r="C1078" s="5">
        <v>195.78953056304</v>
      </c>
      <c r="D1078" s="5">
        <v>150.370721942697</v>
      </c>
      <c r="E1078" s="5">
        <v>224.351359035076</v>
      </c>
      <c r="F1078" s="5">
        <v>195.78953056304</v>
      </c>
      <c r="G1078" s="5">
        <v>195.78953056304</v>
      </c>
      <c r="H1078" s="5">
        <v>-10.2198494936741</v>
      </c>
      <c r="I1078" s="5">
        <v>-10.2198494936741</v>
      </c>
      <c r="J1078" s="5">
        <v>-10.2198494936741</v>
      </c>
      <c r="K1078" s="5">
        <v>-4.30979350808325</v>
      </c>
      <c r="L1078" s="5">
        <v>-4.30979350808325</v>
      </c>
      <c r="M1078" s="5">
        <v>-4.30979350808325</v>
      </c>
      <c r="N1078" s="5">
        <v>-5.91005598559086</v>
      </c>
      <c r="O1078" s="5">
        <v>-5.91005598559086</v>
      </c>
      <c r="P1078" s="5">
        <v>-5.91005598559086</v>
      </c>
      <c r="Q1078" s="5">
        <v>0.0</v>
      </c>
      <c r="R1078" s="5">
        <v>0.0</v>
      </c>
      <c r="S1078" s="5">
        <v>0.0</v>
      </c>
      <c r="T1078" s="5">
        <v>185.569681069366</v>
      </c>
    </row>
    <row r="1079">
      <c r="A1079" s="5">
        <v>1077.0</v>
      </c>
      <c r="B1079" s="6">
        <v>45397.0</v>
      </c>
      <c r="C1079" s="5">
        <v>195.328024276762</v>
      </c>
      <c r="D1079" s="5">
        <v>147.173909844377</v>
      </c>
      <c r="E1079" s="5">
        <v>220.362861119921</v>
      </c>
      <c r="F1079" s="5">
        <v>195.328024276762</v>
      </c>
      <c r="G1079" s="5">
        <v>195.328024276762</v>
      </c>
      <c r="H1079" s="5">
        <v>-9.82196518538305</v>
      </c>
      <c r="I1079" s="5">
        <v>-9.82196518538305</v>
      </c>
      <c r="J1079" s="5">
        <v>-9.82196518538305</v>
      </c>
      <c r="K1079" s="5">
        <v>-2.3814169280164</v>
      </c>
      <c r="L1079" s="5">
        <v>-2.3814169280164</v>
      </c>
      <c r="M1079" s="5">
        <v>-2.3814169280164</v>
      </c>
      <c r="N1079" s="5">
        <v>-7.44054825736665</v>
      </c>
      <c r="O1079" s="5">
        <v>-7.44054825736665</v>
      </c>
      <c r="P1079" s="5">
        <v>-7.44054825736665</v>
      </c>
      <c r="Q1079" s="5">
        <v>0.0</v>
      </c>
      <c r="R1079" s="5">
        <v>0.0</v>
      </c>
      <c r="S1079" s="5">
        <v>0.0</v>
      </c>
      <c r="T1079" s="5">
        <v>185.506059091379</v>
      </c>
    </row>
    <row r="1080">
      <c r="A1080" s="5">
        <v>1078.0</v>
      </c>
      <c r="B1080" s="6">
        <v>45398.0</v>
      </c>
      <c r="C1080" s="5">
        <v>195.174188848002</v>
      </c>
      <c r="D1080" s="5">
        <v>148.35102077529</v>
      </c>
      <c r="E1080" s="5">
        <v>221.885909214822</v>
      </c>
      <c r="F1080" s="5">
        <v>195.174188848002</v>
      </c>
      <c r="G1080" s="5">
        <v>195.174188848002</v>
      </c>
      <c r="H1080" s="5">
        <v>-11.1628489484545</v>
      </c>
      <c r="I1080" s="5">
        <v>-11.1628489484545</v>
      </c>
      <c r="J1080" s="5">
        <v>-11.1628489484545</v>
      </c>
      <c r="K1080" s="5">
        <v>-3.15186846715137</v>
      </c>
      <c r="L1080" s="5">
        <v>-3.15186846715137</v>
      </c>
      <c r="M1080" s="5">
        <v>-3.15186846715137</v>
      </c>
      <c r="N1080" s="5">
        <v>-8.01098048130313</v>
      </c>
      <c r="O1080" s="5">
        <v>-8.01098048130313</v>
      </c>
      <c r="P1080" s="5">
        <v>-8.01098048130313</v>
      </c>
      <c r="Q1080" s="5">
        <v>0.0</v>
      </c>
      <c r="R1080" s="5">
        <v>0.0</v>
      </c>
      <c r="S1080" s="5">
        <v>0.0</v>
      </c>
      <c r="T1080" s="5">
        <v>184.011339899548</v>
      </c>
    </row>
    <row r="1081">
      <c r="A1081" s="5">
        <v>1079.0</v>
      </c>
      <c r="B1081" s="6">
        <v>45399.0</v>
      </c>
      <c r="C1081" s="5">
        <v>195.020353419243</v>
      </c>
      <c r="D1081" s="5">
        <v>147.076606532995</v>
      </c>
      <c r="E1081" s="5">
        <v>220.609096057945</v>
      </c>
      <c r="F1081" s="5">
        <v>195.020353419243</v>
      </c>
      <c r="G1081" s="5">
        <v>195.020353419243</v>
      </c>
      <c r="H1081" s="5">
        <v>-11.5130107515479</v>
      </c>
      <c r="I1081" s="5">
        <v>-11.5130107515479</v>
      </c>
      <c r="J1081" s="5">
        <v>-11.5130107515479</v>
      </c>
      <c r="K1081" s="5">
        <v>-2.89597583530229</v>
      </c>
      <c r="L1081" s="5">
        <v>-2.89597583530229</v>
      </c>
      <c r="M1081" s="5">
        <v>-2.89597583530229</v>
      </c>
      <c r="N1081" s="5">
        <v>-8.61703491624564</v>
      </c>
      <c r="O1081" s="5">
        <v>-8.61703491624564</v>
      </c>
      <c r="P1081" s="5">
        <v>-8.61703491624564</v>
      </c>
      <c r="Q1081" s="5">
        <v>0.0</v>
      </c>
      <c r="R1081" s="5">
        <v>0.0</v>
      </c>
      <c r="S1081" s="5">
        <v>0.0</v>
      </c>
      <c r="T1081" s="5">
        <v>183.507342667695</v>
      </c>
    </row>
    <row r="1082">
      <c r="A1082" s="5">
        <v>1080.0</v>
      </c>
      <c r="B1082" s="6">
        <v>45400.0</v>
      </c>
      <c r="C1082" s="5">
        <v>194.866517990484</v>
      </c>
      <c r="D1082" s="5">
        <v>144.41168710451</v>
      </c>
      <c r="E1082" s="5">
        <v>219.966674220796</v>
      </c>
      <c r="F1082" s="5">
        <v>194.866517990484</v>
      </c>
      <c r="G1082" s="5">
        <v>194.866517990484</v>
      </c>
      <c r="H1082" s="5">
        <v>-13.0836655147937</v>
      </c>
      <c r="I1082" s="5">
        <v>-13.0836655147937</v>
      </c>
      <c r="J1082" s="5">
        <v>-13.0836655147937</v>
      </c>
      <c r="K1082" s="5">
        <v>-3.81984217890589</v>
      </c>
      <c r="L1082" s="5">
        <v>-3.81984217890589</v>
      </c>
      <c r="M1082" s="5">
        <v>-3.81984217890589</v>
      </c>
      <c r="N1082" s="5">
        <v>-9.26382333588784</v>
      </c>
      <c r="O1082" s="5">
        <v>-9.26382333588784</v>
      </c>
      <c r="P1082" s="5">
        <v>-9.26382333588784</v>
      </c>
      <c r="Q1082" s="5">
        <v>0.0</v>
      </c>
      <c r="R1082" s="5">
        <v>0.0</v>
      </c>
      <c r="S1082" s="5">
        <v>0.0</v>
      </c>
      <c r="T1082" s="5">
        <v>181.78285247569</v>
      </c>
    </row>
    <row r="1083">
      <c r="A1083" s="5">
        <v>1081.0</v>
      </c>
      <c r="B1083" s="6">
        <v>45401.0</v>
      </c>
      <c r="C1083" s="5">
        <v>194.712682561724</v>
      </c>
      <c r="D1083" s="5">
        <v>141.111299125848</v>
      </c>
      <c r="E1083" s="5">
        <v>216.549462816017</v>
      </c>
      <c r="F1083" s="5">
        <v>194.712682561724</v>
      </c>
      <c r="G1083" s="5">
        <v>194.712682561724</v>
      </c>
      <c r="H1083" s="5">
        <v>-14.2671274772088</v>
      </c>
      <c r="I1083" s="5">
        <v>-14.2671274772088</v>
      </c>
      <c r="J1083" s="5">
        <v>-14.2671274772088</v>
      </c>
      <c r="K1083" s="5">
        <v>-4.30979350811035</v>
      </c>
      <c r="L1083" s="5">
        <v>-4.30979350811035</v>
      </c>
      <c r="M1083" s="5">
        <v>-4.30979350811035</v>
      </c>
      <c r="N1083" s="5">
        <v>-9.95733396909845</v>
      </c>
      <c r="O1083" s="5">
        <v>-9.95733396909845</v>
      </c>
      <c r="P1083" s="5">
        <v>-9.95733396909845</v>
      </c>
      <c r="Q1083" s="5">
        <v>0.0</v>
      </c>
      <c r="R1083" s="5">
        <v>0.0</v>
      </c>
      <c r="S1083" s="5">
        <v>0.0</v>
      </c>
      <c r="T1083" s="5">
        <v>180.445555084515</v>
      </c>
    </row>
    <row r="1084">
      <c r="A1084" s="5">
        <v>1082.0</v>
      </c>
      <c r="B1084" s="6">
        <v>45402.0</v>
      </c>
      <c r="C1084" s="5">
        <v>194.558847132965</v>
      </c>
      <c r="D1084" s="5">
        <v>156.322753158889</v>
      </c>
      <c r="E1084" s="5">
        <v>228.479001212315</v>
      </c>
      <c r="F1084" s="5">
        <v>194.558847132965</v>
      </c>
      <c r="G1084" s="5">
        <v>194.558847132965</v>
      </c>
      <c r="H1084" s="5">
        <v>-2.42469208296905</v>
      </c>
      <c r="I1084" s="5">
        <v>-2.42469208296905</v>
      </c>
      <c r="J1084" s="5">
        <v>-2.42469208296905</v>
      </c>
      <c r="K1084" s="5">
        <v>8.27943915408612</v>
      </c>
      <c r="L1084" s="5">
        <v>8.27943915408612</v>
      </c>
      <c r="M1084" s="5">
        <v>8.27943915408612</v>
      </c>
      <c r="N1084" s="5">
        <v>-10.7041312370551</v>
      </c>
      <c r="O1084" s="5">
        <v>-10.7041312370551</v>
      </c>
      <c r="P1084" s="5">
        <v>-10.7041312370551</v>
      </c>
      <c r="Q1084" s="5">
        <v>0.0</v>
      </c>
      <c r="R1084" s="5">
        <v>0.0</v>
      </c>
      <c r="S1084" s="5">
        <v>0.0</v>
      </c>
      <c r="T1084" s="5">
        <v>192.134155049996</v>
      </c>
    </row>
    <row r="1085">
      <c r="A1085" s="5">
        <v>1083.0</v>
      </c>
      <c r="B1085" s="6">
        <v>45403.0</v>
      </c>
      <c r="C1085" s="5">
        <v>194.405011704205</v>
      </c>
      <c r="D1085" s="5">
        <v>153.884962603114</v>
      </c>
      <c r="E1085" s="5">
        <v>229.206481959312</v>
      </c>
      <c r="F1085" s="5">
        <v>194.405011704205</v>
      </c>
      <c r="G1085" s="5">
        <v>194.405011704205</v>
      </c>
      <c r="H1085" s="5">
        <v>-3.23156555623154</v>
      </c>
      <c r="I1085" s="5">
        <v>-3.23156555623154</v>
      </c>
      <c r="J1085" s="5">
        <v>-3.23156555623154</v>
      </c>
      <c r="K1085" s="5">
        <v>8.27945776337477</v>
      </c>
      <c r="L1085" s="5">
        <v>8.27945776337477</v>
      </c>
      <c r="M1085" s="5">
        <v>8.27945776337477</v>
      </c>
      <c r="N1085" s="5">
        <v>-11.5110233196063</v>
      </c>
      <c r="O1085" s="5">
        <v>-11.5110233196063</v>
      </c>
      <c r="P1085" s="5">
        <v>-11.5110233196063</v>
      </c>
      <c r="Q1085" s="5">
        <v>0.0</v>
      </c>
      <c r="R1085" s="5">
        <v>0.0</v>
      </c>
      <c r="S1085" s="5">
        <v>0.0</v>
      </c>
      <c r="T1085" s="5">
        <v>191.173446147974</v>
      </c>
    </row>
    <row r="1086">
      <c r="A1086" s="5">
        <v>1084.0</v>
      </c>
      <c r="B1086" s="6">
        <v>45404.0</v>
      </c>
      <c r="C1086" s="5">
        <v>194.251176275446</v>
      </c>
      <c r="D1086" s="5">
        <v>142.611012429666</v>
      </c>
      <c r="E1086" s="5">
        <v>216.64992903477</v>
      </c>
      <c r="F1086" s="5">
        <v>194.251176275446</v>
      </c>
      <c r="G1086" s="5">
        <v>194.251176275446</v>
      </c>
      <c r="H1086" s="5">
        <v>-14.7661259256799</v>
      </c>
      <c r="I1086" s="5">
        <v>-14.7661259256799</v>
      </c>
      <c r="J1086" s="5">
        <v>-14.7661259256799</v>
      </c>
      <c r="K1086" s="5">
        <v>-2.38141692801579</v>
      </c>
      <c r="L1086" s="5">
        <v>-2.38141692801579</v>
      </c>
      <c r="M1086" s="5">
        <v>-2.38141692801579</v>
      </c>
      <c r="N1086" s="5">
        <v>-12.3847089976641</v>
      </c>
      <c r="O1086" s="5">
        <v>-12.3847089976641</v>
      </c>
      <c r="P1086" s="5">
        <v>-12.3847089976641</v>
      </c>
      <c r="Q1086" s="5">
        <v>0.0</v>
      </c>
      <c r="R1086" s="5">
        <v>0.0</v>
      </c>
      <c r="S1086" s="5">
        <v>0.0</v>
      </c>
      <c r="T1086" s="5">
        <v>179.485050349766</v>
      </c>
    </row>
    <row r="1087">
      <c r="A1087" s="5">
        <v>1085.0</v>
      </c>
      <c r="B1087" s="6">
        <v>45405.0</v>
      </c>
      <c r="C1087" s="5">
        <v>194.097340846686</v>
      </c>
      <c r="D1087" s="5">
        <v>138.824714170514</v>
      </c>
      <c r="E1087" s="5">
        <v>214.636695428124</v>
      </c>
      <c r="F1087" s="5">
        <v>194.097340846686</v>
      </c>
      <c r="G1087" s="5">
        <v>194.097340846686</v>
      </c>
      <c r="H1087" s="5">
        <v>-16.483284347816</v>
      </c>
      <c r="I1087" s="5">
        <v>-16.483284347816</v>
      </c>
      <c r="J1087" s="5">
        <v>-16.483284347816</v>
      </c>
      <c r="K1087" s="5">
        <v>-3.15186846715407</v>
      </c>
      <c r="L1087" s="5">
        <v>-3.15186846715407</v>
      </c>
      <c r="M1087" s="5">
        <v>-3.15186846715407</v>
      </c>
      <c r="N1087" s="5">
        <v>-13.3314158806619</v>
      </c>
      <c r="O1087" s="5">
        <v>-13.3314158806619</v>
      </c>
      <c r="P1087" s="5">
        <v>-13.3314158806619</v>
      </c>
      <c r="Q1087" s="5">
        <v>0.0</v>
      </c>
      <c r="R1087" s="5">
        <v>0.0</v>
      </c>
      <c r="S1087" s="5">
        <v>0.0</v>
      </c>
      <c r="T1087" s="5">
        <v>177.61405649887</v>
      </c>
    </row>
    <row r="1088">
      <c r="A1088" s="5">
        <v>1086.0</v>
      </c>
      <c r="B1088" s="6">
        <v>45406.0</v>
      </c>
      <c r="C1088" s="5">
        <v>193.943505417927</v>
      </c>
      <c r="D1088" s="5">
        <v>139.577298198203</v>
      </c>
      <c r="E1088" s="5">
        <v>214.763012872595</v>
      </c>
      <c r="F1088" s="5">
        <v>193.943505417927</v>
      </c>
      <c r="G1088" s="5">
        <v>193.943505417927</v>
      </c>
      <c r="H1088" s="5">
        <v>-17.25251824532</v>
      </c>
      <c r="I1088" s="5">
        <v>-17.25251824532</v>
      </c>
      <c r="J1088" s="5">
        <v>-17.25251824532</v>
      </c>
      <c r="K1088" s="5">
        <v>-2.89597583530325</v>
      </c>
      <c r="L1088" s="5">
        <v>-2.89597583530325</v>
      </c>
      <c r="M1088" s="5">
        <v>-2.89597583530325</v>
      </c>
      <c r="N1088" s="5">
        <v>-14.3565424100168</v>
      </c>
      <c r="O1088" s="5">
        <v>-14.3565424100168</v>
      </c>
      <c r="P1088" s="5">
        <v>-14.3565424100168</v>
      </c>
      <c r="Q1088" s="5">
        <v>0.0</v>
      </c>
      <c r="R1088" s="5">
        <v>0.0</v>
      </c>
      <c r="S1088" s="5">
        <v>0.0</v>
      </c>
      <c r="T1088" s="5">
        <v>176.690987172607</v>
      </c>
    </row>
    <row r="1089">
      <c r="A1089" s="5">
        <v>1087.0</v>
      </c>
      <c r="B1089" s="6">
        <v>45407.0</v>
      </c>
      <c r="C1089" s="5">
        <v>193.789669989168</v>
      </c>
      <c r="D1089" s="5">
        <v>138.296472724474</v>
      </c>
      <c r="E1089" s="5">
        <v>213.206667340336</v>
      </c>
      <c r="F1089" s="5">
        <v>193.789669989168</v>
      </c>
      <c r="G1089" s="5">
        <v>193.789669989168</v>
      </c>
      <c r="H1089" s="5">
        <v>-19.2841581033094</v>
      </c>
      <c r="I1089" s="5">
        <v>-19.2841581033094</v>
      </c>
      <c r="J1089" s="5">
        <v>-19.2841581033094</v>
      </c>
      <c r="K1089" s="5">
        <v>-3.81984217889205</v>
      </c>
      <c r="L1089" s="5">
        <v>-3.81984217889205</v>
      </c>
      <c r="M1089" s="5">
        <v>-3.81984217889205</v>
      </c>
      <c r="N1089" s="5">
        <v>-15.4643159244174</v>
      </c>
      <c r="O1089" s="5">
        <v>-15.4643159244174</v>
      </c>
      <c r="P1089" s="5">
        <v>-15.4643159244174</v>
      </c>
      <c r="Q1089" s="5">
        <v>0.0</v>
      </c>
      <c r="R1089" s="5">
        <v>0.0</v>
      </c>
      <c r="S1089" s="5">
        <v>0.0</v>
      </c>
      <c r="T1089" s="5">
        <v>174.505511885858</v>
      </c>
    </row>
    <row r="1090">
      <c r="A1090" s="5">
        <v>1088.0</v>
      </c>
      <c r="B1090" s="6">
        <v>45408.0</v>
      </c>
      <c r="C1090" s="5">
        <v>193.635834560408</v>
      </c>
      <c r="D1090" s="5">
        <v>136.622037472978</v>
      </c>
      <c r="E1090" s="5">
        <v>209.31605901634</v>
      </c>
      <c r="F1090" s="5">
        <v>193.635834560408</v>
      </c>
      <c r="G1090" s="5">
        <v>193.635834560408</v>
      </c>
      <c r="H1090" s="5">
        <v>-20.9672720940631</v>
      </c>
      <c r="I1090" s="5">
        <v>-20.9672720940631</v>
      </c>
      <c r="J1090" s="5">
        <v>-20.9672720940631</v>
      </c>
      <c r="K1090" s="5">
        <v>-4.30979350810845</v>
      </c>
      <c r="L1090" s="5">
        <v>-4.30979350810845</v>
      </c>
      <c r="M1090" s="5">
        <v>-4.30979350810845</v>
      </c>
      <c r="N1090" s="5">
        <v>-16.6574785859546</v>
      </c>
      <c r="O1090" s="5">
        <v>-16.6574785859546</v>
      </c>
      <c r="P1090" s="5">
        <v>-16.6574785859546</v>
      </c>
      <c r="Q1090" s="5">
        <v>0.0</v>
      </c>
      <c r="R1090" s="5">
        <v>0.0</v>
      </c>
      <c r="S1090" s="5">
        <v>0.0</v>
      </c>
      <c r="T1090" s="5">
        <v>172.668562466345</v>
      </c>
    </row>
    <row r="1091">
      <c r="A1091" s="5">
        <v>1089.0</v>
      </c>
      <c r="B1091" s="6">
        <v>45409.0</v>
      </c>
      <c r="C1091" s="5">
        <v>193.481999131649</v>
      </c>
      <c r="D1091" s="5">
        <v>149.073010379471</v>
      </c>
      <c r="E1091" s="5">
        <v>221.035138334354</v>
      </c>
      <c r="F1091" s="5">
        <v>193.481999131649</v>
      </c>
      <c r="G1091" s="5">
        <v>193.481999131649</v>
      </c>
      <c r="H1091" s="5">
        <v>-9.65757295964429</v>
      </c>
      <c r="I1091" s="5">
        <v>-9.65757295964429</v>
      </c>
      <c r="J1091" s="5">
        <v>-9.65757295964429</v>
      </c>
      <c r="K1091" s="5">
        <v>8.27943915409076</v>
      </c>
      <c r="L1091" s="5">
        <v>8.27943915409076</v>
      </c>
      <c r="M1091" s="5">
        <v>8.27943915409076</v>
      </c>
      <c r="N1091" s="5">
        <v>-17.937012113735</v>
      </c>
      <c r="O1091" s="5">
        <v>-17.937012113735</v>
      </c>
      <c r="P1091" s="5">
        <v>-17.937012113735</v>
      </c>
      <c r="Q1091" s="5">
        <v>0.0</v>
      </c>
      <c r="R1091" s="5">
        <v>0.0</v>
      </c>
      <c r="S1091" s="5">
        <v>0.0</v>
      </c>
      <c r="T1091" s="5">
        <v>183.824426172004</v>
      </c>
    </row>
    <row r="1092">
      <c r="A1092" s="5">
        <v>1090.0</v>
      </c>
      <c r="B1092" s="6">
        <v>45410.0</v>
      </c>
      <c r="C1092" s="5">
        <v>193.328163702889</v>
      </c>
      <c r="D1092" s="5">
        <v>145.903416507507</v>
      </c>
      <c r="E1092" s="5">
        <v>218.641972383549</v>
      </c>
      <c r="F1092" s="5">
        <v>193.326466684314</v>
      </c>
      <c r="G1092" s="5">
        <v>193.328163702889</v>
      </c>
      <c r="H1092" s="5">
        <v>-11.0224533182974</v>
      </c>
      <c r="I1092" s="5">
        <v>-11.0224533182974</v>
      </c>
      <c r="J1092" s="5">
        <v>-11.0224533182974</v>
      </c>
      <c r="K1092" s="5">
        <v>8.27945776336166</v>
      </c>
      <c r="L1092" s="5">
        <v>8.27945776336166</v>
      </c>
      <c r="M1092" s="5">
        <v>8.27945776336166</v>
      </c>
      <c r="N1092" s="5">
        <v>-19.301911081659</v>
      </c>
      <c r="O1092" s="5">
        <v>-19.301911081659</v>
      </c>
      <c r="P1092" s="5">
        <v>-19.301911081659</v>
      </c>
      <c r="Q1092" s="5">
        <v>0.0</v>
      </c>
      <c r="R1092" s="5">
        <v>0.0</v>
      </c>
      <c r="S1092" s="5">
        <v>0.0</v>
      </c>
      <c r="T1092" s="5">
        <v>182.305710384592</v>
      </c>
    </row>
    <row r="1093">
      <c r="A1093" s="5">
        <v>1091.0</v>
      </c>
      <c r="B1093" s="6">
        <v>45411.0</v>
      </c>
      <c r="C1093" s="5">
        <v>193.17432827413</v>
      </c>
      <c r="D1093" s="5">
        <v>134.219852358406</v>
      </c>
      <c r="E1093" s="5">
        <v>206.277399040053</v>
      </c>
      <c r="F1093" s="5">
        <v>193.145698127947</v>
      </c>
      <c r="G1093" s="5">
        <v>193.17432827413</v>
      </c>
      <c r="H1093" s="5">
        <v>-23.1304299747488</v>
      </c>
      <c r="I1093" s="5">
        <v>-23.1304299747488</v>
      </c>
      <c r="J1093" s="5">
        <v>-23.1304299747488</v>
      </c>
      <c r="K1093" s="5">
        <v>-2.3814169279986</v>
      </c>
      <c r="L1093" s="5">
        <v>-2.3814169279986</v>
      </c>
      <c r="M1093" s="5">
        <v>-2.3814169279986</v>
      </c>
      <c r="N1093" s="5">
        <v>-20.7490130467502</v>
      </c>
      <c r="O1093" s="5">
        <v>-20.7490130467502</v>
      </c>
      <c r="P1093" s="5">
        <v>-20.7490130467502</v>
      </c>
      <c r="Q1093" s="5">
        <v>0.0</v>
      </c>
      <c r="R1093" s="5">
        <v>0.0</v>
      </c>
      <c r="S1093" s="5">
        <v>0.0</v>
      </c>
      <c r="T1093" s="5">
        <v>170.043898299381</v>
      </c>
    </row>
    <row r="1094">
      <c r="A1094" s="5">
        <v>1092.0</v>
      </c>
      <c r="B1094" s="6">
        <v>45412.0</v>
      </c>
      <c r="C1094" s="5">
        <v>193.02049284537</v>
      </c>
      <c r="D1094" s="5">
        <v>127.832590390233</v>
      </c>
      <c r="E1094" s="5">
        <v>201.71310881452</v>
      </c>
      <c r="F1094" s="5">
        <v>192.978228284396</v>
      </c>
      <c r="G1094" s="5">
        <v>193.054823175391</v>
      </c>
      <c r="H1094" s="5">
        <v>-25.4247604972645</v>
      </c>
      <c r="I1094" s="5">
        <v>-25.4247604972645</v>
      </c>
      <c r="J1094" s="5">
        <v>-25.4247604972645</v>
      </c>
      <c r="K1094" s="5">
        <v>-3.15186846716244</v>
      </c>
      <c r="L1094" s="5">
        <v>-3.15186846716244</v>
      </c>
      <c r="M1094" s="5">
        <v>-3.15186846716244</v>
      </c>
      <c r="N1094" s="5">
        <v>-22.2728920301021</v>
      </c>
      <c r="O1094" s="5">
        <v>-22.2728920301021</v>
      </c>
      <c r="P1094" s="5">
        <v>-22.2728920301021</v>
      </c>
      <c r="Q1094" s="5">
        <v>0.0</v>
      </c>
      <c r="R1094" s="5">
        <v>0.0</v>
      </c>
      <c r="S1094" s="5">
        <v>0.0</v>
      </c>
      <c r="T1094" s="5">
        <v>167.595732348106</v>
      </c>
    </row>
    <row r="1095">
      <c r="A1095" s="5">
        <v>1093.0</v>
      </c>
      <c r="B1095" s="6">
        <v>45413.0</v>
      </c>
      <c r="C1095" s="5">
        <v>192.866657416611</v>
      </c>
      <c r="D1095" s="5">
        <v>127.54113562354</v>
      </c>
      <c r="E1095" s="5">
        <v>205.519370444962</v>
      </c>
      <c r="F1095" s="5">
        <v>192.764834471056</v>
      </c>
      <c r="G1095" s="5">
        <v>192.919539918975</v>
      </c>
      <c r="H1095" s="5">
        <v>-26.7617957635608</v>
      </c>
      <c r="I1095" s="5">
        <v>-26.7617957635608</v>
      </c>
      <c r="J1095" s="5">
        <v>-26.7617957635608</v>
      </c>
      <c r="K1095" s="5">
        <v>-2.89597583530421</v>
      </c>
      <c r="L1095" s="5">
        <v>-2.89597583530421</v>
      </c>
      <c r="M1095" s="5">
        <v>-2.89597583530421</v>
      </c>
      <c r="N1095" s="5">
        <v>-23.8658199282566</v>
      </c>
      <c r="O1095" s="5">
        <v>-23.8658199282566</v>
      </c>
      <c r="P1095" s="5">
        <v>-23.8658199282566</v>
      </c>
      <c r="Q1095" s="5">
        <v>0.0</v>
      </c>
      <c r="R1095" s="5">
        <v>0.0</v>
      </c>
      <c r="S1095" s="5">
        <v>0.0</v>
      </c>
      <c r="T1095" s="5">
        <v>166.10486165305</v>
      </c>
    </row>
    <row r="1096">
      <c r="A1096" s="5">
        <v>1094.0</v>
      </c>
      <c r="B1096" s="6">
        <v>45414.0</v>
      </c>
      <c r="C1096" s="5">
        <v>192.712821987851</v>
      </c>
      <c r="D1096" s="5">
        <v>125.245162118063</v>
      </c>
      <c r="E1096" s="5">
        <v>198.878787322855</v>
      </c>
      <c r="F1096" s="5">
        <v>192.556960507666</v>
      </c>
      <c r="G1096" s="5">
        <v>192.790757245772</v>
      </c>
      <c r="H1096" s="5">
        <v>-29.337640526804</v>
      </c>
      <c r="I1096" s="5">
        <v>-29.337640526804</v>
      </c>
      <c r="J1096" s="5">
        <v>-29.337640526804</v>
      </c>
      <c r="K1096" s="5">
        <v>-3.81984217889697</v>
      </c>
      <c r="L1096" s="5">
        <v>-3.81984217889697</v>
      </c>
      <c r="M1096" s="5">
        <v>-3.81984217889697</v>
      </c>
      <c r="N1096" s="5">
        <v>-25.517798347907</v>
      </c>
      <c r="O1096" s="5">
        <v>-25.517798347907</v>
      </c>
      <c r="P1096" s="5">
        <v>-25.517798347907</v>
      </c>
      <c r="Q1096" s="5">
        <v>0.0</v>
      </c>
      <c r="R1096" s="5">
        <v>0.0</v>
      </c>
      <c r="S1096" s="5">
        <v>0.0</v>
      </c>
      <c r="T1096" s="5">
        <v>163.375181461047</v>
      </c>
    </row>
    <row r="1097">
      <c r="A1097" s="5">
        <v>1095.0</v>
      </c>
      <c r="B1097" s="6">
        <v>45415.0</v>
      </c>
      <c r="C1097" s="5">
        <v>192.558986559092</v>
      </c>
      <c r="D1097" s="5">
        <v>123.569496337283</v>
      </c>
      <c r="E1097" s="5">
        <v>196.01266204898</v>
      </c>
      <c r="F1097" s="5">
        <v>192.346321952724</v>
      </c>
      <c r="G1097" s="5">
        <v>192.662668586112</v>
      </c>
      <c r="H1097" s="5">
        <v>-31.526454703078</v>
      </c>
      <c r="I1097" s="5">
        <v>-31.526454703078</v>
      </c>
      <c r="J1097" s="5">
        <v>-31.526454703078</v>
      </c>
      <c r="K1097" s="5">
        <v>-4.30979350809516</v>
      </c>
      <c r="L1097" s="5">
        <v>-4.30979350809516</v>
      </c>
      <c r="M1097" s="5">
        <v>-4.30979350809516</v>
      </c>
      <c r="N1097" s="5">
        <v>-27.2166611949828</v>
      </c>
      <c r="O1097" s="5">
        <v>-27.2166611949828</v>
      </c>
      <c r="P1097" s="5">
        <v>-27.2166611949828</v>
      </c>
      <c r="Q1097" s="5">
        <v>0.0</v>
      </c>
      <c r="R1097" s="5">
        <v>0.0</v>
      </c>
      <c r="S1097" s="5">
        <v>0.0</v>
      </c>
      <c r="T1097" s="5">
        <v>161.032531856014</v>
      </c>
    </row>
    <row r="1098">
      <c r="A1098" s="5">
        <v>1096.0</v>
      </c>
      <c r="B1098" s="6">
        <v>45416.0</v>
      </c>
      <c r="C1098" s="5">
        <v>192.405151130333</v>
      </c>
      <c r="D1098" s="5">
        <v>132.838130188967</v>
      </c>
      <c r="E1098" s="5">
        <v>210.083970018997</v>
      </c>
      <c r="F1098" s="5">
        <v>192.151548256887</v>
      </c>
      <c r="G1098" s="5">
        <v>192.549320203065</v>
      </c>
      <c r="H1098" s="5">
        <v>-20.6688070218096</v>
      </c>
      <c r="I1098" s="5">
        <v>-20.6688070218096</v>
      </c>
      <c r="J1098" s="5">
        <v>-20.6688070218096</v>
      </c>
      <c r="K1098" s="5">
        <v>8.27943915410389</v>
      </c>
      <c r="L1098" s="5">
        <v>8.27943915410389</v>
      </c>
      <c r="M1098" s="5">
        <v>8.27943915410389</v>
      </c>
      <c r="N1098" s="5">
        <v>-28.9482461759135</v>
      </c>
      <c r="O1098" s="5">
        <v>-28.9482461759135</v>
      </c>
      <c r="P1098" s="5">
        <v>-28.9482461759135</v>
      </c>
      <c r="Q1098" s="5">
        <v>0.0</v>
      </c>
      <c r="R1098" s="5">
        <v>0.0</v>
      </c>
      <c r="S1098" s="5">
        <v>0.0</v>
      </c>
      <c r="T1098" s="5">
        <v>171.736344108523</v>
      </c>
    </row>
    <row r="1099">
      <c r="A1099" s="5">
        <v>1097.0</v>
      </c>
      <c r="B1099" s="6">
        <v>45417.0</v>
      </c>
      <c r="C1099" s="5">
        <v>192.251315701573</v>
      </c>
      <c r="D1099" s="5">
        <v>134.063308795736</v>
      </c>
      <c r="E1099" s="5">
        <v>209.300296592595</v>
      </c>
      <c r="F1099" s="5">
        <v>191.915952626961</v>
      </c>
      <c r="G1099" s="5">
        <v>192.484255801758</v>
      </c>
      <c r="H1099" s="5">
        <v>-22.417173486415</v>
      </c>
      <c r="I1099" s="5">
        <v>-22.417173486415</v>
      </c>
      <c r="J1099" s="5">
        <v>-22.417173486415</v>
      </c>
      <c r="K1099" s="5">
        <v>8.27945776335818</v>
      </c>
      <c r="L1099" s="5">
        <v>8.27945776335818</v>
      </c>
      <c r="M1099" s="5">
        <v>8.27945776335818</v>
      </c>
      <c r="N1099" s="5">
        <v>-30.6966312497732</v>
      </c>
      <c r="O1099" s="5">
        <v>-30.6966312497732</v>
      </c>
      <c r="P1099" s="5">
        <v>-30.6966312497732</v>
      </c>
      <c r="Q1099" s="5">
        <v>0.0</v>
      </c>
      <c r="R1099" s="5">
        <v>0.0</v>
      </c>
      <c r="S1099" s="5">
        <v>0.0</v>
      </c>
      <c r="T1099" s="5">
        <v>169.834142215158</v>
      </c>
    </row>
    <row r="1100">
      <c r="A1100" s="5">
        <v>1098.0</v>
      </c>
      <c r="B1100" s="6">
        <v>45418.0</v>
      </c>
      <c r="C1100" s="5">
        <v>192.097480272814</v>
      </c>
      <c r="D1100" s="5">
        <v>117.569537930061</v>
      </c>
      <c r="E1100" s="5">
        <v>196.97574740754</v>
      </c>
      <c r="F1100" s="5">
        <v>191.700660380726</v>
      </c>
      <c r="G1100" s="5">
        <v>192.367472952584</v>
      </c>
      <c r="H1100" s="5">
        <v>-34.8258469971072</v>
      </c>
      <c r="I1100" s="5">
        <v>-34.8258469971072</v>
      </c>
      <c r="J1100" s="5">
        <v>-34.8258469971072</v>
      </c>
      <c r="K1100" s="5">
        <v>-2.38141692799799</v>
      </c>
      <c r="L1100" s="5">
        <v>-2.38141692799799</v>
      </c>
      <c r="M1100" s="5">
        <v>-2.38141692799799</v>
      </c>
      <c r="N1100" s="5">
        <v>-32.4444300691092</v>
      </c>
      <c r="O1100" s="5">
        <v>-32.4444300691092</v>
      </c>
      <c r="P1100" s="5">
        <v>-32.4444300691092</v>
      </c>
      <c r="Q1100" s="5">
        <v>0.0</v>
      </c>
      <c r="R1100" s="5">
        <v>0.0</v>
      </c>
      <c r="S1100" s="5">
        <v>0.0</v>
      </c>
      <c r="T1100" s="5">
        <v>157.271633275706</v>
      </c>
    </row>
    <row r="1101">
      <c r="A1101" s="5">
        <v>1099.0</v>
      </c>
      <c r="B1101" s="6">
        <v>45419.0</v>
      </c>
      <c r="C1101" s="5">
        <v>191.943644844054</v>
      </c>
      <c r="D1101" s="5">
        <v>118.36994338157</v>
      </c>
      <c r="E1101" s="5">
        <v>192.838101163049</v>
      </c>
      <c r="F1101" s="5">
        <v>191.487529615199</v>
      </c>
      <c r="G1101" s="5">
        <v>192.290717271423</v>
      </c>
      <c r="H1101" s="5">
        <v>-37.325007091285</v>
      </c>
      <c r="I1101" s="5">
        <v>-37.325007091285</v>
      </c>
      <c r="J1101" s="5">
        <v>-37.325007091285</v>
      </c>
      <c r="K1101" s="5">
        <v>-3.15186846716514</v>
      </c>
      <c r="L1101" s="5">
        <v>-3.15186846716514</v>
      </c>
      <c r="M1101" s="5">
        <v>-3.15186846716514</v>
      </c>
      <c r="N1101" s="5">
        <v>-34.1731386241198</v>
      </c>
      <c r="O1101" s="5">
        <v>-34.1731386241198</v>
      </c>
      <c r="P1101" s="5">
        <v>-34.1731386241198</v>
      </c>
      <c r="Q1101" s="5">
        <v>0.0</v>
      </c>
      <c r="R1101" s="5">
        <v>0.0</v>
      </c>
      <c r="S1101" s="5">
        <v>0.0</v>
      </c>
      <c r="T1101" s="5">
        <v>154.618637752769</v>
      </c>
    </row>
    <row r="1102">
      <c r="A1102" s="5">
        <v>1100.0</v>
      </c>
      <c r="B1102" s="6">
        <v>45420.0</v>
      </c>
      <c r="C1102" s="5">
        <v>191.789809415295</v>
      </c>
      <c r="D1102" s="5">
        <v>115.061700646743</v>
      </c>
      <c r="E1102" s="5">
        <v>190.662079152156</v>
      </c>
      <c r="F1102" s="5">
        <v>191.25223500442</v>
      </c>
      <c r="G1102" s="5">
        <v>192.20483252255</v>
      </c>
      <c r="H1102" s="5">
        <v>-38.7594995495125</v>
      </c>
      <c r="I1102" s="5">
        <v>-38.7594995495125</v>
      </c>
      <c r="J1102" s="5">
        <v>-38.7594995495125</v>
      </c>
      <c r="K1102" s="5">
        <v>-2.89597583530517</v>
      </c>
      <c r="L1102" s="5">
        <v>-2.89597583530517</v>
      </c>
      <c r="M1102" s="5">
        <v>-2.89597583530517</v>
      </c>
      <c r="N1102" s="5">
        <v>-35.8635237142073</v>
      </c>
      <c r="O1102" s="5">
        <v>-35.8635237142073</v>
      </c>
      <c r="P1102" s="5">
        <v>-35.8635237142073</v>
      </c>
      <c r="Q1102" s="5">
        <v>0.0</v>
      </c>
      <c r="R1102" s="5">
        <v>0.0</v>
      </c>
      <c r="S1102" s="5">
        <v>0.0</v>
      </c>
      <c r="T1102" s="5">
        <v>153.030309865782</v>
      </c>
    </row>
    <row r="1103">
      <c r="A1103" s="5">
        <v>1101.0</v>
      </c>
      <c r="B1103" s="6">
        <v>45421.0</v>
      </c>
      <c r="C1103" s="5">
        <v>191.635973986535</v>
      </c>
      <c r="D1103" s="5">
        <v>114.744111351535</v>
      </c>
      <c r="E1103" s="5">
        <v>186.97026266938</v>
      </c>
      <c r="F1103" s="5">
        <v>191.0422968621</v>
      </c>
      <c r="G1103" s="5">
        <v>192.155324974661</v>
      </c>
      <c r="H1103" s="5">
        <v>-41.3158847388999</v>
      </c>
      <c r="I1103" s="5">
        <v>-41.3158847388999</v>
      </c>
      <c r="J1103" s="5">
        <v>-41.3158847388999</v>
      </c>
      <c r="K1103" s="5">
        <v>-3.81984217889839</v>
      </c>
      <c r="L1103" s="5">
        <v>-3.81984217889839</v>
      </c>
      <c r="M1103" s="5">
        <v>-3.81984217889839</v>
      </c>
      <c r="N1103" s="5">
        <v>-37.4960425600015</v>
      </c>
      <c r="O1103" s="5">
        <v>-37.4960425600015</v>
      </c>
      <c r="P1103" s="5">
        <v>-37.4960425600015</v>
      </c>
      <c r="Q1103" s="5">
        <v>0.0</v>
      </c>
      <c r="R1103" s="5">
        <v>0.0</v>
      </c>
      <c r="S1103" s="5">
        <v>0.0</v>
      </c>
      <c r="T1103" s="5">
        <v>150.320089247635</v>
      </c>
    </row>
    <row r="1104">
      <c r="A1104" s="5">
        <v>1102.0</v>
      </c>
      <c r="B1104" s="6">
        <v>45422.0</v>
      </c>
      <c r="C1104" s="5">
        <v>191.482138557776</v>
      </c>
      <c r="D1104" s="5">
        <v>108.967270076945</v>
      </c>
      <c r="E1104" s="5">
        <v>185.536133717291</v>
      </c>
      <c r="F1104" s="5">
        <v>190.829286367135</v>
      </c>
      <c r="G1104" s="5">
        <v>192.047852553288</v>
      </c>
      <c r="H1104" s="5">
        <v>-43.3610753843601</v>
      </c>
      <c r="I1104" s="5">
        <v>-43.3610753843601</v>
      </c>
      <c r="J1104" s="5">
        <v>-43.3610753843601</v>
      </c>
      <c r="K1104" s="5">
        <v>-4.30979350809326</v>
      </c>
      <c r="L1104" s="5">
        <v>-4.30979350809326</v>
      </c>
      <c r="M1104" s="5">
        <v>-4.30979350809326</v>
      </c>
      <c r="N1104" s="5">
        <v>-39.0512818762668</v>
      </c>
      <c r="O1104" s="5">
        <v>-39.0512818762668</v>
      </c>
      <c r="P1104" s="5">
        <v>-39.0512818762668</v>
      </c>
      <c r="Q1104" s="5">
        <v>0.0</v>
      </c>
      <c r="R1104" s="5">
        <v>0.0</v>
      </c>
      <c r="S1104" s="5">
        <v>0.0</v>
      </c>
      <c r="T1104" s="5">
        <v>148.121063173416</v>
      </c>
    </row>
    <row r="1105">
      <c r="A1105" s="5">
        <v>1103.0</v>
      </c>
      <c r="B1105" s="6">
        <v>45423.0</v>
      </c>
      <c r="C1105" s="5">
        <v>191.328303129017</v>
      </c>
      <c r="D1105" s="5">
        <v>120.569326778725</v>
      </c>
      <c r="E1105" s="5">
        <v>197.890686373417</v>
      </c>
      <c r="F1105" s="5">
        <v>190.564934600555</v>
      </c>
      <c r="G1105" s="5">
        <v>191.938861563213</v>
      </c>
      <c r="H1105" s="5">
        <v>-32.2309649267705</v>
      </c>
      <c r="I1105" s="5">
        <v>-32.2309649267705</v>
      </c>
      <c r="J1105" s="5">
        <v>-32.2309649267705</v>
      </c>
      <c r="K1105" s="5">
        <v>8.27943915407233</v>
      </c>
      <c r="L1105" s="5">
        <v>8.27943915407233</v>
      </c>
      <c r="M1105" s="5">
        <v>8.27943915407233</v>
      </c>
      <c r="N1105" s="5">
        <v>-40.5104040808428</v>
      </c>
      <c r="O1105" s="5">
        <v>-40.5104040808428</v>
      </c>
      <c r="P1105" s="5">
        <v>-40.5104040808428</v>
      </c>
      <c r="Q1105" s="5">
        <v>0.0</v>
      </c>
      <c r="R1105" s="5">
        <v>0.0</v>
      </c>
      <c r="S1105" s="5">
        <v>0.0</v>
      </c>
      <c r="T1105" s="5">
        <v>159.097338202246</v>
      </c>
    </row>
    <row r="1106">
      <c r="A1106" s="5">
        <v>1104.0</v>
      </c>
      <c r="B1106" s="6">
        <v>45424.0</v>
      </c>
      <c r="C1106" s="5">
        <v>191.174467700257</v>
      </c>
      <c r="D1106" s="5">
        <v>119.754615724838</v>
      </c>
      <c r="E1106" s="5">
        <v>195.254608805561</v>
      </c>
      <c r="F1106" s="5">
        <v>190.372736341135</v>
      </c>
      <c r="G1106" s="5">
        <v>191.844720959491</v>
      </c>
      <c r="H1106" s="5">
        <v>-33.5761302722238</v>
      </c>
      <c r="I1106" s="5">
        <v>-33.5761302722238</v>
      </c>
      <c r="J1106" s="5">
        <v>-33.5761302722238</v>
      </c>
      <c r="K1106" s="5">
        <v>8.27945776335471</v>
      </c>
      <c r="L1106" s="5">
        <v>8.27945776335471</v>
      </c>
      <c r="M1106" s="5">
        <v>8.27945776335471</v>
      </c>
      <c r="N1106" s="5">
        <v>-41.8555880355785</v>
      </c>
      <c r="O1106" s="5">
        <v>-41.8555880355785</v>
      </c>
      <c r="P1106" s="5">
        <v>-41.8555880355785</v>
      </c>
      <c r="Q1106" s="5">
        <v>0.0</v>
      </c>
      <c r="R1106" s="5">
        <v>0.0</v>
      </c>
      <c r="S1106" s="5">
        <v>0.0</v>
      </c>
      <c r="T1106" s="5">
        <v>157.598337428033</v>
      </c>
    </row>
    <row r="1107">
      <c r="A1107" s="5">
        <v>1105.0</v>
      </c>
      <c r="B1107" s="6">
        <v>45425.0</v>
      </c>
      <c r="C1107" s="5">
        <v>191.020632271498</v>
      </c>
      <c r="D1107" s="5">
        <v>109.141466524669</v>
      </c>
      <c r="E1107" s="5">
        <v>183.855719887392</v>
      </c>
      <c r="F1107" s="5">
        <v>190.155605741596</v>
      </c>
      <c r="G1107" s="5">
        <v>191.814099854095</v>
      </c>
      <c r="H1107" s="5">
        <v>-45.4518687375389</v>
      </c>
      <c r="I1107" s="5">
        <v>-45.4518687375389</v>
      </c>
      <c r="J1107" s="5">
        <v>-45.4518687375389</v>
      </c>
      <c r="K1107" s="5">
        <v>-2.38141692801507</v>
      </c>
      <c r="L1107" s="5">
        <v>-2.38141692801507</v>
      </c>
      <c r="M1107" s="5">
        <v>-2.38141692801507</v>
      </c>
      <c r="N1107" s="5">
        <v>-43.0704518095238</v>
      </c>
      <c r="O1107" s="5">
        <v>-43.0704518095238</v>
      </c>
      <c r="P1107" s="5">
        <v>-43.0704518095238</v>
      </c>
      <c r="Q1107" s="5">
        <v>0.0</v>
      </c>
      <c r="R1107" s="5">
        <v>0.0</v>
      </c>
      <c r="S1107" s="5">
        <v>0.0</v>
      </c>
      <c r="T1107" s="5">
        <v>145.568763533959</v>
      </c>
    </row>
    <row r="1108">
      <c r="A1108" s="5">
        <v>1106.0</v>
      </c>
      <c r="B1108" s="6">
        <v>45426.0</v>
      </c>
      <c r="C1108" s="5">
        <v>190.866796842738</v>
      </c>
      <c r="D1108" s="5">
        <v>106.505351563994</v>
      </c>
      <c r="E1108" s="5">
        <v>181.05771161774</v>
      </c>
      <c r="F1108" s="5">
        <v>189.856073067964</v>
      </c>
      <c r="G1108" s="5">
        <v>191.775837323651</v>
      </c>
      <c r="H1108" s="5">
        <v>-47.2923138860518</v>
      </c>
      <c r="I1108" s="5">
        <v>-47.2923138860518</v>
      </c>
      <c r="J1108" s="5">
        <v>-47.2923138860518</v>
      </c>
      <c r="K1108" s="5">
        <v>-3.15186846715521</v>
      </c>
      <c r="L1108" s="5">
        <v>-3.15186846715521</v>
      </c>
      <c r="M1108" s="5">
        <v>-3.15186846715521</v>
      </c>
      <c r="N1108" s="5">
        <v>-44.1404454188966</v>
      </c>
      <c r="O1108" s="5">
        <v>-44.1404454188966</v>
      </c>
      <c r="P1108" s="5">
        <v>-44.1404454188966</v>
      </c>
      <c r="Q1108" s="5">
        <v>0.0</v>
      </c>
      <c r="R1108" s="5">
        <v>0.0</v>
      </c>
      <c r="S1108" s="5">
        <v>0.0</v>
      </c>
      <c r="T1108" s="5">
        <v>143.574482956686</v>
      </c>
    </row>
    <row r="1109">
      <c r="A1109" s="5">
        <v>1107.0</v>
      </c>
      <c r="B1109" s="6">
        <v>45427.0</v>
      </c>
      <c r="C1109" s="5">
        <v>190.712961413979</v>
      </c>
      <c r="D1109" s="5">
        <v>103.338292475362</v>
      </c>
      <c r="E1109" s="5">
        <v>181.556085005145</v>
      </c>
      <c r="F1109" s="5">
        <v>189.590510175372</v>
      </c>
      <c r="G1109" s="5">
        <v>191.725123298858</v>
      </c>
      <c r="H1109" s="5">
        <v>-47.9491781533321</v>
      </c>
      <c r="I1109" s="5">
        <v>-47.9491781533321</v>
      </c>
      <c r="J1109" s="5">
        <v>-47.9491781533321</v>
      </c>
      <c r="K1109" s="5">
        <v>-2.8959758353036</v>
      </c>
      <c r="L1109" s="5">
        <v>-2.8959758353036</v>
      </c>
      <c r="M1109" s="5">
        <v>-2.8959758353036</v>
      </c>
      <c r="N1109" s="5">
        <v>-45.0532023180285</v>
      </c>
      <c r="O1109" s="5">
        <v>-45.0532023180285</v>
      </c>
      <c r="P1109" s="5">
        <v>-45.0532023180285</v>
      </c>
      <c r="Q1109" s="5">
        <v>0.0</v>
      </c>
      <c r="R1109" s="5">
        <v>0.0</v>
      </c>
      <c r="S1109" s="5">
        <v>0.0</v>
      </c>
      <c r="T1109" s="5">
        <v>142.763783260647</v>
      </c>
    </row>
  </sheetData>
  <drawing r:id="rId1"/>
</worksheet>
</file>