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COMP 3\"/>
    </mc:Choice>
  </mc:AlternateContent>
  <xr:revisionPtr revIDLastSave="0" documentId="13_ncr:1_{FF5E0EDB-DCD6-40FF-BB44-2F779E65F8A1}" xr6:coauthVersionLast="47" xr6:coauthVersionMax="47" xr10:uidLastSave="{00000000-0000-0000-0000-000000000000}"/>
  <bookViews>
    <workbookView xWindow="-120" yWindow="-120" windowWidth="20730" windowHeight="11160" xr2:uid="{714F1AB3-EAE1-436B-8556-E93325721901}"/>
  </bookViews>
  <sheets>
    <sheet name="count and countA" sheetId="1" r:id="rId1"/>
    <sheet name="Index plus randbetween" sheetId="4" r:id="rId2"/>
    <sheet name="CountIF and CountIFS" sheetId="2" r:id="rId3"/>
    <sheet name="sumif and sumifs" sheetId="5" r:id="rId4"/>
    <sheet name="sumif" sheetId="8" r:id="rId5"/>
    <sheet name="sumifs-1 cat" sheetId="9" r:id="rId6"/>
    <sheet name="sumifs-2 cat" sheetId="10" r:id="rId7"/>
    <sheet name="CountIFS" sheetId="3" r:id="rId8"/>
    <sheet name="additional examples" sheetId="7" r:id="rId9"/>
    <sheet name="EXER 7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7" l="1"/>
  <c r="I4" i="3"/>
  <c r="C10" i="9"/>
  <c r="G10" i="2"/>
  <c r="G5" i="2"/>
  <c r="G7" i="2"/>
  <c r="E10" i="4" a="1"/>
  <c r="E10" i="4" s="1"/>
  <c r="C12" i="10"/>
  <c r="B11" i="8"/>
  <c r="B8" i="8"/>
  <c r="B10" i="8"/>
  <c r="D10" i="8" s="1"/>
  <c r="D5" i="8"/>
  <c r="B29" i="5"/>
  <c r="C29" i="5"/>
  <c r="G11" i="2"/>
  <c r="G12" i="1"/>
  <c r="G9" i="1"/>
  <c r="G6" i="1"/>
  <c r="F28" i="7"/>
  <c r="G12" i="2"/>
  <c r="G6" i="2"/>
  <c r="F32" i="7"/>
  <c r="LUW141" i="7" s="1"/>
  <c r="LUV150" i="7"/>
  <c r="LUW146" i="7"/>
  <c r="LUW144" i="7"/>
  <c r="LUW143" i="7"/>
  <c r="LUW142" i="7"/>
  <c r="LUW139" i="7"/>
  <c r="LUW136" i="7"/>
  <c r="F36" i="7"/>
  <c r="LUW149" i="7" s="1"/>
  <c r="F35" i="7"/>
  <c r="XFC35" i="7" s="1"/>
  <c r="F34" i="7"/>
  <c r="LUW147" i="7" s="1"/>
  <c r="F33" i="7"/>
  <c r="XFC33" i="7" s="1"/>
  <c r="F31" i="7"/>
  <c r="XFC31" i="7" s="1"/>
  <c r="F30" i="7"/>
  <c r="LUW138" i="7" s="1"/>
  <c r="F29" i="7"/>
  <c r="XFC29" i="7" s="1"/>
  <c r="LUW135" i="7"/>
  <c r="LUW150" i="7" s="1"/>
  <c r="A13" i="8" l="1"/>
  <c r="D4" i="8"/>
  <c r="LUW148" i="7"/>
  <c r="LUW140" i="7"/>
  <c r="XFC28" i="7"/>
  <c r="XFC30" i="7"/>
  <c r="XFC32" i="7"/>
  <c r="XFC34" i="7"/>
  <c r="XFC36" i="7"/>
  <c r="LUW137" i="7"/>
  <c r="LUW145" i="7"/>
  <c r="XFC37" i="7" l="1"/>
  <c r="C28" i="5"/>
  <c r="B28" i="5"/>
  <c r="H16" i="1"/>
  <c r="C5" i="1"/>
  <c r="J9" i="1"/>
  <c r="C8" i="1"/>
  <c r="I18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I12" i="3"/>
  <c r="I11" i="3"/>
  <c r="I10" i="3"/>
  <c r="I9" i="3"/>
  <c r="I8" i="3"/>
  <c r="I7" i="3"/>
  <c r="I6" i="3"/>
  <c r="I5" i="3"/>
  <c r="C30" i="5" l="1"/>
  <c r="B30" i="5"/>
  <c r="H19" i="1"/>
  <c r="I17" i="1"/>
  <c r="H17" i="1"/>
  <c r="I16" i="1"/>
  <c r="I19" i="1"/>
  <c r="H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</author>
  </authors>
  <commentList>
    <comment ref="G7" authorId="0" shapeId="0" xr:uid="{EC4F2641-98EA-4D03-8FAC-D47DDB46AF98}">
      <text>
        <r>
          <rPr>
            <b/>
            <sz val="9"/>
            <color indexed="81"/>
            <rFont val="Tahoma"/>
            <family val="2"/>
          </rPr>
          <t>Mike:</t>
        </r>
        <r>
          <rPr>
            <sz val="9"/>
            <color indexed="81"/>
            <rFont val="Tahoma"/>
            <family val="2"/>
          </rPr>
          <t xml:space="preserve">
Pwedeng gamitin din ang
COUNTIFS kahit isa lang ang criteria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<sst xmlns="http://schemas.openxmlformats.org/spreadsheetml/2006/main" count="477" uniqueCount="204">
  <si>
    <t>COUNTIF(range, criteria)</t>
  </si>
  <si>
    <t>NAME</t>
  </si>
  <si>
    <t>SALES</t>
  </si>
  <si>
    <t>Michael</t>
  </si>
  <si>
    <t>Leo</t>
  </si>
  <si>
    <t>Misha</t>
  </si>
  <si>
    <t>Sharon</t>
  </si>
  <si>
    <t>REGION</t>
  </si>
  <si>
    <t>Sales by Michael</t>
  </si>
  <si>
    <t>Sales in Region 1</t>
  </si>
  <si>
    <t>Result</t>
  </si>
  <si>
    <t xml:space="preserve">Filipino </t>
  </si>
  <si>
    <t>English</t>
  </si>
  <si>
    <t>Math</t>
  </si>
  <si>
    <t>Science</t>
  </si>
  <si>
    <t>AP</t>
  </si>
  <si>
    <t>MAPEH</t>
  </si>
  <si>
    <t>EsP</t>
  </si>
  <si>
    <t>TLE</t>
  </si>
  <si>
    <t>98-100</t>
  </si>
  <si>
    <t>95-97</t>
  </si>
  <si>
    <t>90-94</t>
  </si>
  <si>
    <t>85-89</t>
  </si>
  <si>
    <t>80-84</t>
  </si>
  <si>
    <t>75-79</t>
  </si>
  <si>
    <t>74 below</t>
  </si>
  <si>
    <t>Reason if failed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</si>
  <si>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</si>
  <si>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</si>
  <si>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</si>
  <si>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</si>
  <si>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</si>
  <si>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</si>
  <si>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</si>
  <si>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</si>
  <si>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</si>
  <si>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Subject: TLE</t>
  </si>
  <si>
    <t>CountIF</t>
  </si>
  <si>
    <t>CountIFS</t>
  </si>
  <si>
    <t>Sales in Region 2 with over 100 in sales</t>
  </si>
  <si>
    <t>Sales by Michael in Region 1 with over 90 in sales</t>
  </si>
  <si>
    <t>Employee Name:</t>
  </si>
  <si>
    <t>Sarah</t>
  </si>
  <si>
    <t>Timothy</t>
  </si>
  <si>
    <t>Dory</t>
  </si>
  <si>
    <t>Empoy</t>
  </si>
  <si>
    <t>Absent</t>
  </si>
  <si>
    <t>Late</t>
  </si>
  <si>
    <t>Date:</t>
  </si>
  <si>
    <t>No. of absents</t>
  </si>
  <si>
    <t>No. of lates</t>
  </si>
  <si>
    <t>Employee Attendance Report</t>
  </si>
  <si>
    <t>For the Month of April</t>
  </si>
  <si>
    <t>Student Name:</t>
  </si>
  <si>
    <t>Name Picker:</t>
  </si>
  <si>
    <t>Press F9 to pick randomly</t>
  </si>
  <si>
    <t>Total nos of Absent employees:</t>
  </si>
  <si>
    <t>Total nos of late employees:</t>
  </si>
  <si>
    <t>Total nos of employees:</t>
  </si>
  <si>
    <t>Product</t>
  </si>
  <si>
    <t>Product 1</t>
  </si>
  <si>
    <t>Product 2</t>
  </si>
  <si>
    <t>Product 3</t>
  </si>
  <si>
    <t>Product 4</t>
  </si>
  <si>
    <t>Product 5</t>
  </si>
  <si>
    <t>Region</t>
  </si>
  <si>
    <t>Sold Items</t>
  </si>
  <si>
    <t>Criteria 1</t>
  </si>
  <si>
    <t>Criteria 2</t>
  </si>
  <si>
    <t>Month</t>
  </si>
  <si>
    <t>FELISILDA, MARIFIE, M</t>
  </si>
  <si>
    <t>HALASAN, CHRISCYLE</t>
  </si>
  <si>
    <t>Jose Gilbert F</t>
  </si>
  <si>
    <t>PORTEN JR., ALLAN, A.</t>
  </si>
  <si>
    <t>Employee SALES Report</t>
  </si>
  <si>
    <t>BERNIL,WENCY MORIS ZAPANTA</t>
  </si>
  <si>
    <t>MARTILLANA, JHON CARLO, C</t>
  </si>
  <si>
    <t>LOPEZ, ZENTY M</t>
  </si>
  <si>
    <t>VILLEGAS, HELMER E.</t>
  </si>
  <si>
    <t>ROCO, RIGIL C.</t>
  </si>
  <si>
    <t>APUYAN, MA. DIVINA N.</t>
  </si>
  <si>
    <t>TASIC,HAZEL,F</t>
  </si>
  <si>
    <t>MEDIANERO, ZCIA V.</t>
  </si>
  <si>
    <t>QUIDOLES, WAWEL A.</t>
  </si>
  <si>
    <t>CANO,JOHN MICHAEL ANGELO L.</t>
  </si>
  <si>
    <t>ALAGOS, MARY ANN, T</t>
  </si>
  <si>
    <t>RESURRECCION, REYNALYN D.</t>
  </si>
  <si>
    <t>DALUDADO,DIVINE GRACE,A</t>
  </si>
  <si>
    <t>DIZON, CAMILLE , D</t>
  </si>
  <si>
    <t>BUEZA, MARIEL T.</t>
  </si>
  <si>
    <t>CLAUDIO, ELYSSA D.</t>
  </si>
  <si>
    <t>ORTIL, ANGELA MARIE D.</t>
  </si>
  <si>
    <t>ARCONES PRINCESS DIANE V.</t>
  </si>
  <si>
    <t>TAÑEDO,DIANNE JOYCE M.</t>
  </si>
  <si>
    <t>DE GUZMAN ANGEL SWEET M.</t>
  </si>
  <si>
    <t>LABUAN, MICAELA, P</t>
  </si>
  <si>
    <t>RAMIREZ, JERRY ANN A.</t>
  </si>
  <si>
    <t>CELEZ, JENNY T.</t>
  </si>
  <si>
    <t>MIOLE, STELLA D.</t>
  </si>
  <si>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</si>
  <si>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</si>
  <si>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</si>
  <si>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</si>
  <si>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</si>
  <si>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</si>
  <si>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</si>
  <si>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</si>
  <si>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</si>
  <si>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</si>
  <si>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</si>
  <si>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</si>
  <si>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</si>
  <si>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</si>
  <si>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</si>
  <si>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</si>
  <si>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</si>
  <si>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</si>
  <si>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</si>
  <si>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</si>
  <si>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</si>
  <si>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</si>
  <si>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</si>
  <si>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</si>
  <si>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</si>
  <si>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</si>
  <si>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sum of items ordered between 2/3/2013 and 2/6/2013:</t>
  </si>
  <si>
    <t>countif / countifs</t>
  </si>
  <si>
    <t>number of orders in Boston :</t>
  </si>
  <si>
    <t>number of microwave orders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</si>
  <si>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</si>
  <si>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</si>
  <si>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</si>
  <si>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</si>
  <si>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</si>
  <si>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</si>
  <si>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</si>
  <si>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</si>
  <si>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</si>
  <si>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</si>
  <si>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</si>
  <si>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</si>
  <si>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</si>
  <si>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</si>
  <si>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</si>
  <si>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</si>
  <si>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transported to NY, Baltimore and Philadelphia:</t>
  </si>
  <si>
    <t>Driver name</t>
  </si>
  <si>
    <t>number of time(s)  Peter White delivered an ordered item :</t>
  </si>
  <si>
    <t>number of journeys with truck 2 and the driver's name is George Ramsay:</t>
  </si>
  <si>
    <t>number of deliveries done from 03/02/2013 - 04/02/2013 :</t>
  </si>
  <si>
    <t>sum of TV items delivered by Carl Nowak and John May:</t>
  </si>
  <si>
    <t>number of orders from Pittsburgh after 04/02/2013:</t>
  </si>
  <si>
    <t>sum of items transported to Baltimore by truck 3 and truck 1:</t>
  </si>
  <si>
    <t>sum of items delivered by Carl Nowak, John May, and Peter White:</t>
  </si>
  <si>
    <t>March</t>
  </si>
  <si>
    <t>May</t>
  </si>
  <si>
    <t>December</t>
  </si>
  <si>
    <t>October</t>
  </si>
  <si>
    <t>August</t>
  </si>
  <si>
    <t>January</t>
  </si>
  <si>
    <t>April</t>
  </si>
  <si>
    <t>September</t>
  </si>
  <si>
    <t>November</t>
  </si>
  <si>
    <t>July</t>
  </si>
  <si>
    <t>For the year 2023</t>
  </si>
  <si>
    <t>Employee:</t>
  </si>
  <si>
    <t>SUMIF: How many sold items Dory sold?</t>
  </si>
  <si>
    <t>SUMIFS: How many sold items Dory sold for the whole year if the product is product 2?</t>
  </si>
  <si>
    <t>QUESTIONS:</t>
  </si>
  <si>
    <t>?</t>
  </si>
  <si>
    <t>ANSWERS:</t>
  </si>
  <si>
    <t>Sales over 25</t>
  </si>
  <si>
    <t>Sales by Michael in Region 1 with  90 to 100  in sales</t>
  </si>
  <si>
    <t>Grade 10</t>
  </si>
  <si>
    <t>sum of items transported to NY before 07/02/2013:</t>
  </si>
  <si>
    <t>Property Value</t>
  </si>
  <si>
    <t>Commission</t>
  </si>
  <si>
    <t xml:space="preserve">1st Condition: </t>
  </si>
  <si>
    <t xml:space="preserve">2nd Condition: </t>
  </si>
  <si>
    <t>result:</t>
  </si>
  <si>
    <t>Total:</t>
  </si>
  <si>
    <t>total of propery value w/c is equals to 250k and 150k</t>
  </si>
  <si>
    <t>Category</t>
  </si>
  <si>
    <t>Food</t>
  </si>
  <si>
    <t>Sales</t>
  </si>
  <si>
    <t>Vegetables</t>
  </si>
  <si>
    <t>Tomatoes</t>
  </si>
  <si>
    <t>Celery</t>
  </si>
  <si>
    <t>Fruits</t>
  </si>
  <si>
    <t>Chico</t>
  </si>
  <si>
    <t>Oranges</t>
  </si>
  <si>
    <t>Carrots</t>
  </si>
  <si>
    <t>Apples</t>
  </si>
  <si>
    <t>1st Category:</t>
  </si>
  <si>
    <t>2nd Category:</t>
  </si>
  <si>
    <t>region</t>
  </si>
  <si>
    <t>#orders</t>
  </si>
  <si>
    <t>total sales</t>
  </si>
  <si>
    <t>east</t>
  </si>
  <si>
    <t>north</t>
  </si>
  <si>
    <t>south</t>
  </si>
  <si>
    <t>west</t>
  </si>
  <si>
    <t>&lt;=217</t>
  </si>
  <si>
    <t>&lt;=250000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</si>
</sst>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3409]mmmm\ dd\,\ yyyy;@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_([$$-409]* #,##0_);_([$$-409]* \(#,##0\);_([$$-409]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rgb="FFFF0000"/>
      <name val="Aptos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DBE5F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7" tint="-0.249977111117893"/>
        <bgColor theme="7" tint="-0.249977111117893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</borders>
  <cellStyleXfs count="2">
    <xf numFmtId="0" fontId="0" fillId="0" borderId="0"/>
    <xf numFmtId="165" fontId="18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3" fillId="0" borderId="0" xfId="0" applyFont="1"/>
    <xf numFmtId="0" fontId="2" fillId="3" borderId="0" xfId="0" applyFont="1" applyFill="1"/>
    <xf numFmtId="0" fontId="5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0" fillId="0" borderId="10" xfId="0" applyBorder="1" applyAlignment="1">
      <alignment wrapText="1"/>
    </xf>
    <xf numFmtId="0" fontId="7" fillId="0" borderId="10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9" fillId="5" borderId="18" xfId="0" applyFont="1" applyFill="1" applyBorder="1" applyAlignment="1">
      <alignment horizontal="center" vertical="center" wrapText="1"/>
    </xf>
    <xf numFmtId="0" fontId="10" fillId="0" borderId="18" xfId="0" applyFont="1" applyBorder="1"/>
    <xf numFmtId="14" fontId="10" fillId="0" borderId="18" xfId="0" applyNumberFormat="1" applyFont="1" applyBorder="1"/>
    <xf numFmtId="0" fontId="10" fillId="0" borderId="18" xfId="0" applyFont="1" applyBorder="1" applyAlignment="1">
      <alignment horizontal="center"/>
    </xf>
    <xf numFmtId="0" fontId="10" fillId="0" borderId="18" xfId="0" applyFont="1" applyBorder="1" applyAlignment="1">
      <alignment wrapText="1"/>
    </xf>
    <xf numFmtId="0" fontId="12" fillId="0" borderId="0" xfId="0" applyFont="1" applyAlignment="1">
      <alignment horizontal="right"/>
    </xf>
    <xf numFmtId="0" fontId="10" fillId="6" borderId="18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3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4" fillId="0" borderId="0" xfId="0" applyFont="1"/>
    <xf numFmtId="0" fontId="0" fillId="4" borderId="1" xfId="0" applyFill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horizontal="right" wrapText="1"/>
    </xf>
    <xf numFmtId="0" fontId="0" fillId="0" borderId="20" xfId="0" applyBorder="1" applyAlignment="1">
      <alignment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left" wrapText="1"/>
    </xf>
    <xf numFmtId="0" fontId="1" fillId="2" borderId="14" xfId="0" applyFont="1" applyFill="1" applyBorder="1" applyAlignment="1">
      <alignment horizont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5" xfId="0" applyFont="1" applyBorder="1" applyAlignment="1">
      <alignment vertical="center"/>
    </xf>
    <xf numFmtId="0" fontId="1" fillId="0" borderId="0" xfId="0" applyFont="1"/>
    <xf numFmtId="0" fontId="0" fillId="0" borderId="19" xfId="0" applyBorder="1" applyAlignment="1">
      <alignment horizontal="center" wrapText="1"/>
    </xf>
    <xf numFmtId="14" fontId="0" fillId="0" borderId="21" xfId="0" applyNumberFormat="1" applyBorder="1" applyAlignment="1">
      <alignment horizontal="left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5" fillId="4" borderId="1" xfId="0" applyFont="1" applyFill="1" applyBorder="1" applyAlignment="1">
      <alignment horizontal="center" wrapText="1"/>
    </xf>
    <xf numFmtId="166" fontId="1" fillId="2" borderId="0" xfId="1" applyNumberFormat="1" applyFont="1" applyFill="1"/>
    <xf numFmtId="166" fontId="0" fillId="0" borderId="0" xfId="1" applyNumberFormat="1" applyFont="1"/>
    <xf numFmtId="166" fontId="0" fillId="3" borderId="0" xfId="0" applyNumberFormat="1" applyFill="1"/>
    <xf numFmtId="166" fontId="0" fillId="7" borderId="0" xfId="1" applyNumberFormat="1" applyFont="1" applyFill="1"/>
    <xf numFmtId="166" fontId="0" fillId="0" borderId="0" xfId="0" applyNumberFormat="1"/>
    <xf numFmtId="0" fontId="0" fillId="2" borderId="0" xfId="0" applyFill="1"/>
    <xf numFmtId="167" fontId="0" fillId="2" borderId="0" xfId="1" applyNumberFormat="1" applyFont="1" applyFill="1"/>
    <xf numFmtId="167" fontId="0" fillId="0" borderId="0" xfId="1" applyNumberFormat="1" applyFont="1"/>
    <xf numFmtId="0" fontId="19" fillId="8" borderId="23" xfId="0" applyFont="1" applyFill="1" applyBorder="1"/>
    <xf numFmtId="0" fontId="19" fillId="8" borderId="24" xfId="0" applyFont="1" applyFill="1" applyBorder="1"/>
    <xf numFmtId="0" fontId="20" fillId="9" borderId="0" xfId="0" applyFont="1" applyFill="1"/>
    <xf numFmtId="0" fontId="20" fillId="10" borderId="0" xfId="0" applyFont="1" applyFill="1"/>
    <xf numFmtId="165" fontId="19" fillId="10" borderId="25" xfId="1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1" fillId="2" borderId="1" xfId="0" applyFont="1" applyFill="1" applyBorder="1" applyAlignment="1">
      <alignment horizontal="center" vertical="center"/>
    </xf>
  </cellXfs>
  <cellStyles count="2">
    <cellStyle name="Currency 2" xfId="1" xr:uid="{35F326B1-4BDC-4CD9-A0AE-23B99ABB60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105103</xdr:colOff>
      <xdr:row>2</xdr:row>
      <xdr:rowOff>170793</xdr:rowOff>
    </xdr:from>
    <xdr:ext cx="3823139" cy="11561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452B7F-04FE-8E11-8C60-E6F5FEC3EE06}"/>
            </a:ext>
          </a:extLst>
        </xdr:cNvPr>
        <xdr:cNvSpPr txBox="1"/>
      </xdr:nvSpPr>
      <xdr:spPr>
        <a:xfrm>
          <a:off x="4079327" y="597776"/>
          <a:ext cx="3823139" cy="115613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PH" sz="1100"/>
            <a:t>Use </a:t>
          </a:r>
          <a:r>
            <a:rPr lang="en-PH" sz="1100" b="1">
              <a:solidFill>
                <a:srgbClr val="FF0000"/>
              </a:solidFill>
            </a:rPr>
            <a:t>SUMIF</a:t>
          </a:r>
          <a:r>
            <a:rPr lang="en-PH" sz="1100" baseline="0"/>
            <a:t> if:</a:t>
          </a:r>
        </a:p>
        <a:p>
          <a:r>
            <a:rPr lang="en-PH" sz="1100" baseline="0"/>
            <a:t>     1 CRITERIA only</a:t>
          </a:r>
        </a:p>
        <a:p>
          <a:r>
            <a:rPr lang="en-PH" sz="1100" baseline="0"/>
            <a:t>     =sumif(range,criteria,sum_range)</a:t>
          </a:r>
        </a:p>
        <a:p>
          <a:r>
            <a:rPr lang="en-PH" sz="1100" baseline="0"/>
            <a:t>     =sumif(</a:t>
          </a:r>
          <a:r>
            <a:rPr lang="en-PH" sz="1100" b="1" baseline="0">
              <a:solidFill>
                <a:srgbClr val="0070C0"/>
              </a:solidFill>
            </a:rPr>
            <a:t>range</a:t>
          </a:r>
          <a:r>
            <a:rPr lang="en-PH" sz="1100" baseline="0"/>
            <a:t> kung saan hahanapin ung "</a:t>
          </a:r>
          <a:r>
            <a:rPr lang="en-PH" sz="1100" b="1" baseline="0">
              <a:solidFill>
                <a:srgbClr val="0070C0"/>
              </a:solidFill>
            </a:rPr>
            <a:t>criteria</a:t>
          </a:r>
          <a:r>
            <a:rPr lang="en-PH" sz="1100" baseline="0"/>
            <a:t>"</a:t>
          </a:r>
          <a:r>
            <a:rPr lang="en-PH" sz="1100" b="1" baseline="0">
              <a:solidFill>
                <a:srgbClr val="0070C0"/>
              </a:solidFill>
            </a:rPr>
            <a:t>,</a:t>
          </a:r>
          <a:r>
            <a:rPr lang="en-PH" sz="1100" baseline="0"/>
            <a:t>kung </a:t>
          </a:r>
          <a:r>
            <a:rPr lang="en-PH" sz="1100" b="1" baseline="0">
              <a:solidFill>
                <a:srgbClr val="0070C0"/>
              </a:solidFill>
            </a:rPr>
            <a:t>ano</a:t>
          </a:r>
          <a:r>
            <a:rPr lang="en-PH" sz="1100" baseline="0"/>
            <a:t> </a:t>
          </a:r>
        </a:p>
        <a:p>
          <a:r>
            <a:rPr lang="en-PH" sz="1100" baseline="0"/>
            <a:t>          </a:t>
          </a:r>
          <a:r>
            <a:rPr lang="en-PH" sz="1100" b="1" baseline="0">
              <a:solidFill>
                <a:srgbClr val="0070C0"/>
              </a:solidFill>
            </a:rPr>
            <a:t>ung hinahanap, </a:t>
          </a:r>
          <a:r>
            <a:rPr lang="en-PH" sz="1100" b="0" baseline="0">
              <a:solidFill>
                <a:sysClr val="windowText" lastClr="000000"/>
              </a:solidFill>
            </a:rPr>
            <a:t>kung </a:t>
          </a:r>
          <a:r>
            <a:rPr lang="en-PH" sz="1100" b="1" baseline="0">
              <a:solidFill>
                <a:srgbClr val="0070C0"/>
              </a:solidFill>
            </a:rPr>
            <a:t>anong mga cells or range </a:t>
          </a:r>
          <a:r>
            <a:rPr lang="en-PH" sz="1100" b="0" baseline="0">
              <a:solidFill>
                <a:sysClr val="windowText" lastClr="000000"/>
              </a:solidFill>
            </a:rPr>
            <a:t>na kukunin</a:t>
          </a:r>
        </a:p>
        <a:p>
          <a:r>
            <a:rPr lang="en-PH" sz="1100" b="0" baseline="0">
              <a:solidFill>
                <a:sysClr val="windowText" lastClr="000000"/>
              </a:solidFill>
            </a:rPr>
            <a:t>          ang </a:t>
          </a:r>
          <a:r>
            <a:rPr lang="en-PH" sz="1100" b="1" baseline="0">
              <a:solidFill>
                <a:srgbClr val="0070C0"/>
              </a:solidFill>
            </a:rPr>
            <a:t>sum</a:t>
          </a:r>
          <a:r>
            <a:rPr lang="en-PH" sz="1100" b="1" baseline="0">
              <a:solidFill>
                <a:sysClr val="windowText" lastClr="000000"/>
              </a:solidFill>
            </a:rPr>
            <a:t>)</a:t>
          </a:r>
          <a:endParaRPr lang="en-PH" sz="1100" b="1" baseline="0">
            <a:solidFill>
              <a:srgbClr val="0070C0"/>
            </a:solidFill>
          </a:endParaRPr>
        </a:p>
        <a:p>
          <a:r>
            <a:rPr lang="en-PH" sz="1100" baseline="0"/>
            <a:t>	</a:t>
          </a:r>
        </a:p>
        <a:p>
          <a:r>
            <a:rPr lang="en-PH" sz="1100" baseline="0"/>
            <a:t>              </a:t>
          </a:r>
          <a:endParaRPr lang="en-PH" sz="1100"/>
        </a:p>
      </xdr:txBody>
    </xdr:sp>
    <xdr:clientData/>
  </xdr:oneCellAnchor>
  <xdr:oneCellAnchor>
    <xdr:from>
      <xdr:col>5</xdr:col>
      <xdr:colOff>111673</xdr:colOff>
      <xdr:row>9</xdr:row>
      <xdr:rowOff>85395</xdr:rowOff>
    </xdr:from>
    <xdr:ext cx="3823139" cy="134006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B01B9B-F151-4AD1-B6C8-2D598A31FAAF}"/>
            </a:ext>
          </a:extLst>
        </xdr:cNvPr>
        <xdr:cNvSpPr txBox="1"/>
      </xdr:nvSpPr>
      <xdr:spPr>
        <a:xfrm>
          <a:off x="4085897" y="1845878"/>
          <a:ext cx="3823139" cy="134006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PH" sz="1100"/>
            <a:t>Use </a:t>
          </a:r>
          <a:r>
            <a:rPr lang="en-PH" sz="1100" b="1">
              <a:solidFill>
                <a:srgbClr val="FF0000"/>
              </a:solidFill>
            </a:rPr>
            <a:t>SUMIFS</a:t>
          </a:r>
          <a:r>
            <a:rPr lang="en-PH" sz="1100" baseline="0"/>
            <a:t> if:</a:t>
          </a:r>
        </a:p>
        <a:p>
          <a:r>
            <a:rPr lang="en-PH" sz="1100" baseline="0"/>
            <a:t>     2 or more CRITERIAS</a:t>
          </a:r>
        </a:p>
        <a:p>
          <a:r>
            <a:rPr lang="en-PH" sz="1100" baseline="0"/>
            <a:t>     =sumif(sum_range,criteria_range1,criteria1,</a:t>
          </a: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criteria_range2,criteria2,...</a:t>
          </a:r>
          <a:r>
            <a:rPr lang="en-PH" sz="1100" baseline="0"/>
            <a:t>)</a:t>
          </a:r>
        </a:p>
        <a:p>
          <a:r>
            <a:rPr lang="en-PH" sz="1100" baseline="0"/>
            <a:t>     =sumif(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kung </a:t>
          </a:r>
          <a:r>
            <a:rPr lang="en-PH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anong mga cells or range 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kukunin</a:t>
          </a:r>
          <a:endParaRPr lang="en-PH">
            <a:effectLst/>
          </a:endParaRPr>
        </a:p>
        <a:p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ang </a:t>
          </a:r>
          <a:r>
            <a:rPr lang="en-PH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PH" sz="1100" b="1" baseline="0">
              <a:solidFill>
                <a:srgbClr val="0070C0"/>
              </a:solidFill>
            </a:rPr>
            <a:t>range</a:t>
          </a:r>
          <a:r>
            <a:rPr lang="en-PH" sz="1100" baseline="0"/>
            <a:t> kung saan hahanapin ung "</a:t>
          </a:r>
          <a:r>
            <a:rPr lang="en-PH" sz="1100" b="1" baseline="0">
              <a:solidFill>
                <a:srgbClr val="0070C0"/>
              </a:solidFill>
            </a:rPr>
            <a:t>criteria1</a:t>
          </a:r>
          <a:r>
            <a:rPr lang="en-PH" sz="1100" baseline="0"/>
            <a:t>"</a:t>
          </a:r>
          <a:r>
            <a:rPr lang="en-PH" sz="1100" b="1" baseline="0">
              <a:solidFill>
                <a:srgbClr val="0070C0"/>
              </a:solidFill>
            </a:rPr>
            <a:t>,</a:t>
          </a:r>
        </a:p>
        <a:p>
          <a:r>
            <a:rPr lang="en-PH" sz="1100" b="1" baseline="0">
              <a:solidFill>
                <a:srgbClr val="0070C0"/>
              </a:solidFill>
            </a:rPr>
            <a:t>          </a:t>
          </a:r>
          <a:r>
            <a:rPr lang="en-PH" sz="1100" baseline="0"/>
            <a:t>kung </a:t>
          </a:r>
          <a:r>
            <a:rPr lang="en-PH" sz="1100" b="1" baseline="0">
              <a:solidFill>
                <a:srgbClr val="0070C0"/>
              </a:solidFill>
            </a:rPr>
            <a:t>ano</a:t>
          </a:r>
          <a:r>
            <a:rPr lang="en-PH" sz="1100" baseline="0"/>
            <a:t> </a:t>
          </a:r>
          <a:r>
            <a:rPr lang="en-PH" sz="1100" b="1" baseline="0">
              <a:solidFill>
                <a:srgbClr val="0070C0"/>
              </a:solidFill>
            </a:rPr>
            <a:t>ung hinahanap1/criteria1,... </a:t>
          </a:r>
          <a:r>
            <a:rPr lang="en-PH" sz="1100" b="1" baseline="0">
              <a:solidFill>
                <a:sysClr val="windowText" lastClr="000000"/>
              </a:solidFill>
            </a:rPr>
            <a:t>)</a:t>
          </a:r>
          <a:endParaRPr lang="en-PH" sz="1100" b="1" baseline="0">
            <a:solidFill>
              <a:srgbClr val="0070C0"/>
            </a:solidFill>
          </a:endParaRPr>
        </a:p>
        <a:p>
          <a:r>
            <a:rPr lang="en-PH" sz="1100" baseline="0"/>
            <a:t>	</a:t>
          </a:r>
        </a:p>
        <a:p>
          <a:r>
            <a:rPr lang="en-PH" sz="1100" baseline="0"/>
            <a:t>              </a:t>
          </a:r>
          <a:endParaRPr lang="en-P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C21B-0454-4CDD-8A90-9F1C163ADFBA}">
  <dimension ref="A1:J33"/>
  <sheetViews>
    <sheetView tabSelected="1" topLeftCell="B3" zoomScale="115" zoomScaleNormal="115" workbookViewId="0">
      <selection activeCell="I16" sqref="I16"/>
    </sheetView>
  </sheetViews>
  <sheetFormatPr defaultRowHeight="15" x14ac:dyDescent="0.25"/>
  <cols>
    <col min="1" max="1" width="4.140625" customWidth="1"/>
    <col min="2" max="2" width="16.28515625" bestFit="1" customWidth="1"/>
    <col min="3" max="3" width="12.42578125" customWidth="1"/>
    <col min="8" max="8" width="13.85546875" bestFit="1" customWidth="1"/>
    <col min="9" max="9" width="11" customWidth="1"/>
  </cols>
  <sheetData>
    <row r="1" spans="1:10" ht="18.75" x14ac:dyDescent="0.3">
      <c r="B1" s="83" t="s">
        <v>51</v>
      </c>
      <c r="C1" s="83"/>
      <c r="D1" s="83"/>
      <c r="E1" s="83"/>
    </row>
    <row r="2" spans="1:10" x14ac:dyDescent="0.25">
      <c r="B2" s="84" t="s">
        <v>52</v>
      </c>
      <c r="C2" s="84"/>
      <c r="D2" s="84"/>
      <c r="E2" s="84"/>
    </row>
    <row r="4" spans="1:10" x14ac:dyDescent="0.25">
      <c r="B4" s="9" t="s">
        <v>41</v>
      </c>
      <c r="C4" s="9" t="s">
        <v>48</v>
      </c>
      <c r="D4" s="9" t="s">
        <v>46</v>
      </c>
      <c r="E4" s="9" t="s">
        <v>47</v>
      </c>
    </row>
    <row r="5" spans="1:10" x14ac:dyDescent="0.25">
      <c r="A5">
        <v>1</v>
      </c>
      <c r="B5" s="10" t="s">
        <v>42</v>
      </c>
      <c r="C5" s="19">
        <f ca="1">RANDBETWEEN(DATE(2021,4,1),DATE(2021,4,31))</f>
        <v>44301</v>
      </c>
      <c r="D5" s="3">
        <v>1</v>
      </c>
      <c r="E5" s="2">
        <v>1</v>
      </c>
      <c r="G5" s="84" t="s">
        <v>58</v>
      </c>
      <c r="H5" s="84"/>
      <c r="I5" s="84"/>
    </row>
    <row r="6" spans="1:10" ht="15.75" x14ac:dyDescent="0.25">
      <c r="A6">
        <v>2</v>
      </c>
      <c r="B6" s="10" t="s">
        <v>43</v>
      </c>
      <c r="C6" s="19">
        <f t="shared" ref="C6:C22" ca="1" si="0">RANDBETWEEN(DATE(2021,4,1),DATE(2021,4,31))</f>
        <v>44292</v>
      </c>
      <c r="D6" s="3">
        <v>0</v>
      </c>
      <c r="E6" s="2">
        <v>1</v>
      </c>
      <c r="G6" s="85">
        <f>COUNTA(B5:B22)</f>
        <v>18</v>
      </c>
      <c r="H6" s="85"/>
      <c r="I6" s="85"/>
    </row>
    <row r="7" spans="1:10" x14ac:dyDescent="0.25">
      <c r="A7">
        <v>3</v>
      </c>
      <c r="B7" s="10" t="s">
        <v>44</v>
      </c>
      <c r="C7" s="19">
        <f t="shared" ca="1" si="0"/>
        <v>44301</v>
      </c>
      <c r="D7" s="3">
        <v>1</v>
      </c>
      <c r="E7" s="2">
        <v>1</v>
      </c>
    </row>
    <row r="8" spans="1:10" x14ac:dyDescent="0.25">
      <c r="A8">
        <v>4</v>
      </c>
      <c r="B8" s="10" t="s">
        <v>45</v>
      </c>
      <c r="C8" s="19">
        <f ca="1">RANDBETWEEN(DATE(2021,4,1),DATE(2021,4,31))</f>
        <v>44311</v>
      </c>
      <c r="D8" s="3">
        <v>1</v>
      </c>
      <c r="E8" s="2">
        <v>1</v>
      </c>
      <c r="G8" s="84" t="s">
        <v>56</v>
      </c>
      <c r="H8" s="84"/>
      <c r="I8" s="84"/>
    </row>
    <row r="9" spans="1:10" ht="15.75" x14ac:dyDescent="0.25">
      <c r="A9">
        <v>5</v>
      </c>
      <c r="B9" s="1" t="s">
        <v>42</v>
      </c>
      <c r="C9" s="8">
        <f t="shared" ca="1" si="0"/>
        <v>44288</v>
      </c>
      <c r="D9" s="2">
        <v>1</v>
      </c>
      <c r="E9" s="2">
        <v>0</v>
      </c>
      <c r="G9" s="85">
        <f>COUNTIF(D5:D22,"=1")</f>
        <v>12</v>
      </c>
      <c r="H9" s="85"/>
      <c r="I9" s="85"/>
      <c r="J9">
        <f>COUNTIF(D5:D22,1)</f>
        <v>12</v>
      </c>
    </row>
    <row r="10" spans="1:10" x14ac:dyDescent="0.25">
      <c r="A10">
        <v>6</v>
      </c>
      <c r="B10" s="1" t="s">
        <v>43</v>
      </c>
      <c r="C10" s="8">
        <f t="shared" ca="1" si="0"/>
        <v>44297</v>
      </c>
      <c r="D10" s="2">
        <v>1</v>
      </c>
      <c r="E10" s="2">
        <v>1</v>
      </c>
    </row>
    <row r="11" spans="1:10" x14ac:dyDescent="0.25">
      <c r="A11">
        <v>7</v>
      </c>
      <c r="B11" s="1" t="s">
        <v>44</v>
      </c>
      <c r="C11" s="8">
        <f t="shared" ca="1" si="0"/>
        <v>44312</v>
      </c>
      <c r="D11" s="2">
        <v>1</v>
      </c>
      <c r="E11" s="2">
        <v>0</v>
      </c>
      <c r="G11" s="84" t="s">
        <v>57</v>
      </c>
      <c r="H11" s="84"/>
      <c r="I11" s="84"/>
    </row>
    <row r="12" spans="1:10" ht="15.75" x14ac:dyDescent="0.25">
      <c r="A12">
        <v>8</v>
      </c>
      <c r="B12" s="1" t="s">
        <v>45</v>
      </c>
      <c r="C12" s="8">
        <f t="shared" ca="1" si="0"/>
        <v>44316</v>
      </c>
      <c r="D12" s="2">
        <v>1</v>
      </c>
      <c r="E12" s="2">
        <v>1</v>
      </c>
      <c r="G12" s="85">
        <f>COUNTIFS(E5:E22,"=1")</f>
        <v>11</v>
      </c>
      <c r="H12" s="85"/>
      <c r="I12" s="85"/>
    </row>
    <row r="13" spans="1:10" x14ac:dyDescent="0.25">
      <c r="A13">
        <v>9</v>
      </c>
      <c r="B13" s="1" t="s">
        <v>42</v>
      </c>
      <c r="C13" s="8">
        <f t="shared" ca="1" si="0"/>
        <v>44295</v>
      </c>
      <c r="D13" s="2">
        <v>0</v>
      </c>
      <c r="E13" s="2">
        <v>1</v>
      </c>
    </row>
    <row r="14" spans="1:10" x14ac:dyDescent="0.25">
      <c r="A14">
        <v>10</v>
      </c>
      <c r="B14" s="1" t="s">
        <v>43</v>
      </c>
      <c r="C14" s="8">
        <f t="shared" ca="1" si="0"/>
        <v>44292</v>
      </c>
      <c r="D14" s="2">
        <v>1</v>
      </c>
      <c r="E14" s="2">
        <v>1</v>
      </c>
    </row>
    <row r="15" spans="1:10" x14ac:dyDescent="0.25">
      <c r="A15">
        <v>11</v>
      </c>
      <c r="B15" s="1" t="s">
        <v>44</v>
      </c>
      <c r="C15" s="8">
        <f t="shared" ca="1" si="0"/>
        <v>44308</v>
      </c>
      <c r="D15" s="2">
        <v>0</v>
      </c>
      <c r="E15" s="2">
        <v>0</v>
      </c>
      <c r="G15" s="10"/>
      <c r="H15" s="11" t="s">
        <v>49</v>
      </c>
      <c r="I15" s="11" t="s">
        <v>50</v>
      </c>
    </row>
    <row r="16" spans="1:10" x14ac:dyDescent="0.25">
      <c r="A16">
        <v>12</v>
      </c>
      <c r="B16" s="1" t="s">
        <v>45</v>
      </c>
      <c r="C16" s="8">
        <f t="shared" ca="1" si="0"/>
        <v>44308</v>
      </c>
      <c r="D16" s="2">
        <v>0</v>
      </c>
      <c r="E16" s="2">
        <v>1</v>
      </c>
      <c r="G16" s="11" t="s">
        <v>42</v>
      </c>
      <c r="H16" s="2">
        <f>COUNTIFS(B$5:B$22,G16,D$5:D$22,"=1")</f>
        <v>3</v>
      </c>
      <c r="I16" s="2">
        <f>COUNTIFS(B$5:B$22,G16,E$5:E$22,"=0")</f>
        <v>1</v>
      </c>
    </row>
    <row r="17" spans="1:9" x14ac:dyDescent="0.25">
      <c r="A17">
        <v>13</v>
      </c>
      <c r="B17" s="1" t="s">
        <v>42</v>
      </c>
      <c r="C17" s="8">
        <f t="shared" ca="1" si="0"/>
        <v>44317</v>
      </c>
      <c r="D17" s="2">
        <v>0</v>
      </c>
      <c r="E17" s="2">
        <v>1</v>
      </c>
      <c r="G17" s="11" t="s">
        <v>43</v>
      </c>
      <c r="H17" s="2">
        <f>COUNTIFS(B$5:B$22,G17,D$5:D$22,"=1")</f>
        <v>4</v>
      </c>
      <c r="I17" s="2">
        <f t="shared" ref="I17:I19" si="1">COUNTIFS(B$5:B$22,G17,E$5:E$22,"=0")</f>
        <v>2</v>
      </c>
    </row>
    <row r="18" spans="1:9" x14ac:dyDescent="0.25">
      <c r="A18">
        <v>14</v>
      </c>
      <c r="B18" s="1" t="s">
        <v>43</v>
      </c>
      <c r="C18" s="8">
        <f t="shared" ca="1" si="0"/>
        <v>44312</v>
      </c>
      <c r="D18" s="2">
        <v>1</v>
      </c>
      <c r="E18" s="2">
        <v>0</v>
      </c>
      <c r="G18" s="11" t="s">
        <v>44</v>
      </c>
      <c r="H18" s="2">
        <f t="shared" ref="H18:H19" si="2">COUNTIFS(B$5:B$22,G18,D$5:D$22,"=1")</f>
        <v>3</v>
      </c>
      <c r="I18" s="2">
        <f t="shared" si="1"/>
        <v>3</v>
      </c>
    </row>
    <row r="19" spans="1:9" x14ac:dyDescent="0.25">
      <c r="A19">
        <v>15</v>
      </c>
      <c r="B19" s="1" t="s">
        <v>44</v>
      </c>
      <c r="C19" s="8">
        <f t="shared" ca="1" si="0"/>
        <v>44288</v>
      </c>
      <c r="D19" s="2">
        <v>1</v>
      </c>
      <c r="E19" s="2">
        <v>0</v>
      </c>
      <c r="G19" s="11" t="s">
        <v>45</v>
      </c>
      <c r="H19" s="2">
        <f t="shared" si="2"/>
        <v>2</v>
      </c>
      <c r="I19" s="2">
        <f t="shared" si="1"/>
        <v>1</v>
      </c>
    </row>
    <row r="20" spans="1:9" x14ac:dyDescent="0.25">
      <c r="A20">
        <v>16</v>
      </c>
      <c r="B20" s="1" t="s">
        <v>45</v>
      </c>
      <c r="C20" s="8">
        <f t="shared" ca="1" si="0"/>
        <v>44307</v>
      </c>
      <c r="D20" s="2">
        <v>0</v>
      </c>
      <c r="E20" s="2">
        <v>0</v>
      </c>
    </row>
    <row r="21" spans="1:9" x14ac:dyDescent="0.25">
      <c r="A21">
        <v>17</v>
      </c>
      <c r="B21" s="1" t="s">
        <v>42</v>
      </c>
      <c r="C21" s="8">
        <f t="shared" ca="1" si="0"/>
        <v>44303</v>
      </c>
      <c r="D21" s="2">
        <v>1</v>
      </c>
      <c r="E21" s="2">
        <v>1</v>
      </c>
    </row>
    <row r="22" spans="1:9" x14ac:dyDescent="0.25">
      <c r="A22">
        <v>18</v>
      </c>
      <c r="B22" s="1" t="s">
        <v>43</v>
      </c>
      <c r="C22" s="8">
        <f t="shared" ca="1" si="0"/>
        <v>44291</v>
      </c>
      <c r="D22" s="2">
        <v>1</v>
      </c>
      <c r="E22" s="2">
        <v>0</v>
      </c>
    </row>
    <row r="31" spans="1:9" x14ac:dyDescent="0.25">
      <c r="D31" s="74"/>
      <c r="E31" s="75"/>
      <c r="F31" s="75"/>
      <c r="G31" s="76"/>
    </row>
    <row r="32" spans="1:9" x14ac:dyDescent="0.25">
      <c r="D32" s="77"/>
      <c r="E32" s="78"/>
      <c r="F32" s="78"/>
      <c r="G32" s="79"/>
    </row>
    <row r="33" spans="4:7" x14ac:dyDescent="0.25">
      <c r="D33" s="80"/>
      <c r="E33" s="81"/>
      <c r="F33" s="81"/>
      <c r="G33" s="82"/>
    </row>
  </sheetData>
  <mergeCells count="9">
    <mergeCell ref="D31:G33"/>
    <mergeCell ref="B1:E1"/>
    <mergeCell ref="B2:E2"/>
    <mergeCell ref="G8:I8"/>
    <mergeCell ref="G9:I9"/>
    <mergeCell ref="G11:I11"/>
    <mergeCell ref="G12:I12"/>
    <mergeCell ref="G5:I5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2A2C-C318-454B-9CFF-39C3FFE8687D}">
  <dimension ref="A1:K50"/>
  <sheetViews>
    <sheetView zoomScale="85" zoomScaleNormal="85" workbookViewId="0">
      <selection activeCell="H20" sqref="H20"/>
    </sheetView>
  </sheetViews>
  <sheetFormatPr defaultRowHeight="15" x14ac:dyDescent="0.25"/>
  <cols>
    <col min="1" max="1" width="39.7109375" customWidth="1"/>
    <col min="2" max="2" width="5" customWidth="1"/>
    <col min="4" max="4" width="42" customWidth="1"/>
    <col min="11" max="11" width="23.42578125" customWidth="1"/>
  </cols>
  <sheetData>
    <row r="1" spans="1:11" ht="19.5" thickBot="1" x14ac:dyDescent="0.35">
      <c r="A1" s="14" t="s">
        <v>53</v>
      </c>
    </row>
    <row r="2" spans="1:11" ht="15.75" thickBot="1" x14ac:dyDescent="0.3">
      <c r="A2" s="21" t="s">
        <v>70</v>
      </c>
    </row>
    <row r="3" spans="1:11" ht="15.75" thickBot="1" x14ac:dyDescent="0.3">
      <c r="A3" s="21" t="s">
        <v>71</v>
      </c>
    </row>
    <row r="4" spans="1:11" ht="15.75" thickBot="1" x14ac:dyDescent="0.3">
      <c r="A4" s="21" t="s">
        <v>72</v>
      </c>
    </row>
    <row r="5" spans="1:11" ht="15.75" thickBot="1" x14ac:dyDescent="0.3">
      <c r="A5" s="21" t="s">
        <v>73</v>
      </c>
    </row>
    <row r="6" spans="1:11" ht="15.75" thickBot="1" x14ac:dyDescent="0.3">
      <c r="A6" s="21" t="s">
        <v>75</v>
      </c>
    </row>
    <row r="7" spans="1:11" ht="15.75" thickBot="1" x14ac:dyDescent="0.3">
      <c r="A7" s="21" t="s">
        <v>76</v>
      </c>
    </row>
    <row r="8" spans="1:11" ht="27" thickBot="1" x14ac:dyDescent="0.45">
      <c r="A8" s="21" t="s">
        <v>77</v>
      </c>
      <c r="D8" s="12" t="s">
        <v>54</v>
      </c>
    </row>
    <row r="9" spans="1:11" ht="15.75" thickBot="1" x14ac:dyDescent="0.3">
      <c r="A9" s="21" t="s">
        <v>78</v>
      </c>
    </row>
    <row r="10" spans="1:11" ht="15.75" thickBot="1" x14ac:dyDescent="0.3">
      <c r="A10" s="21" t="s">
        <v>79</v>
      </c>
      <c r="E10" s="87" t="str" cm="1">
        <f t="array" aca="1" ref="E10" ca="1">INDEX(A2:A29,RANDBETWEEN(1,28))</f>
        <v>BUEZA, MARIEL T.</v>
      </c>
      <c r="F10" s="87"/>
      <c r="G10" s="87"/>
      <c r="H10" s="87"/>
      <c r="I10" s="87"/>
      <c r="J10" s="87"/>
      <c r="K10" s="87"/>
    </row>
    <row r="11" spans="1:11" ht="15.75" thickBot="1" x14ac:dyDescent="0.3">
      <c r="A11" s="21" t="s">
        <v>80</v>
      </c>
      <c r="E11" s="87"/>
      <c r="F11" s="87"/>
      <c r="G11" s="87"/>
      <c r="H11" s="87"/>
      <c r="I11" s="87"/>
      <c r="J11" s="87"/>
      <c r="K11" s="87"/>
    </row>
    <row r="12" spans="1:11" ht="15.75" thickBot="1" x14ac:dyDescent="0.3">
      <c r="A12" s="21" t="s">
        <v>81</v>
      </c>
      <c r="E12" s="87"/>
      <c r="F12" s="87"/>
      <c r="G12" s="87"/>
      <c r="H12" s="87"/>
      <c r="I12" s="87"/>
      <c r="J12" s="87"/>
      <c r="K12" s="87"/>
    </row>
    <row r="13" spans="1:11" ht="15.75" thickBot="1" x14ac:dyDescent="0.3">
      <c r="A13" s="21" t="s">
        <v>82</v>
      </c>
      <c r="E13" s="87"/>
      <c r="F13" s="87"/>
      <c r="G13" s="87"/>
      <c r="H13" s="87"/>
      <c r="I13" s="87"/>
      <c r="J13" s="87"/>
      <c r="K13" s="87"/>
    </row>
    <row r="14" spans="1:11" ht="15.75" thickBot="1" x14ac:dyDescent="0.3">
      <c r="A14" s="21" t="s">
        <v>83</v>
      </c>
      <c r="E14" s="87"/>
      <c r="F14" s="87"/>
      <c r="G14" s="87"/>
      <c r="H14" s="87"/>
      <c r="I14" s="87"/>
      <c r="J14" s="87"/>
      <c r="K14" s="87"/>
    </row>
    <row r="15" spans="1:11" ht="15.75" thickBot="1" x14ac:dyDescent="0.3">
      <c r="A15" s="21" t="s">
        <v>84</v>
      </c>
      <c r="E15" s="87"/>
      <c r="F15" s="87"/>
      <c r="G15" s="87"/>
      <c r="H15" s="87"/>
      <c r="I15" s="87"/>
      <c r="J15" s="87"/>
      <c r="K15" s="87"/>
    </row>
    <row r="16" spans="1:11" ht="15.75" thickBot="1" x14ac:dyDescent="0.3">
      <c r="A16" s="21" t="s">
        <v>85</v>
      </c>
    </row>
    <row r="17" spans="1:4" ht="15.75" thickBot="1" x14ac:dyDescent="0.3">
      <c r="A17" s="21" t="s">
        <v>86</v>
      </c>
    </row>
    <row r="18" spans="1:4" ht="24" thickBot="1" x14ac:dyDescent="0.4">
      <c r="A18" s="21" t="s">
        <v>87</v>
      </c>
      <c r="D18" s="13" t="s">
        <v>55</v>
      </c>
    </row>
    <row r="19" spans="1:4" ht="15.75" thickBot="1" x14ac:dyDescent="0.3">
      <c r="A19" s="21" t="s">
        <v>88</v>
      </c>
    </row>
    <row r="20" spans="1:4" ht="15.75" thickBot="1" x14ac:dyDescent="0.3">
      <c r="A20" s="21" t="s">
        <v>89</v>
      </c>
    </row>
    <row r="21" spans="1:4" ht="15.75" thickBot="1" x14ac:dyDescent="0.3">
      <c r="A21" s="21" t="s">
        <v>90</v>
      </c>
    </row>
    <row r="22" spans="1:4" ht="15.75" thickBot="1" x14ac:dyDescent="0.3">
      <c r="A22" s="21" t="s">
        <v>91</v>
      </c>
    </row>
    <row r="23" spans="1:4" ht="15.75" thickBot="1" x14ac:dyDescent="0.3">
      <c r="A23" s="21" t="s">
        <v>92</v>
      </c>
    </row>
    <row r="24" spans="1:4" ht="15.75" thickBot="1" x14ac:dyDescent="0.3">
      <c r="A24" s="21" t="s">
        <v>93</v>
      </c>
    </row>
    <row r="25" spans="1:4" ht="15.75" thickBot="1" x14ac:dyDescent="0.3">
      <c r="A25" s="21" t="s">
        <v>94</v>
      </c>
    </row>
    <row r="26" spans="1:4" ht="15.75" thickBot="1" x14ac:dyDescent="0.3">
      <c r="A26" s="21" t="s">
        <v>95</v>
      </c>
    </row>
    <row r="27" spans="1:4" ht="15.75" thickBot="1" x14ac:dyDescent="0.3">
      <c r="A27" s="21" t="s">
        <v>96</v>
      </c>
    </row>
    <row r="28" spans="1:4" ht="15.75" thickBot="1" x14ac:dyDescent="0.3">
      <c r="A28" s="21" t="s">
        <v>97</v>
      </c>
    </row>
    <row r="29" spans="1:4" ht="15.75" thickBot="1" x14ac:dyDescent="0.3">
      <c r="A29" s="21" t="s">
        <v>98</v>
      </c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mergeCells count="1">
    <mergeCell ref="E10:K1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E18-0B52-4915-AFC7-E0D0A4FAC197}">
  <dimension ref="B2:G13"/>
  <sheetViews>
    <sheetView zoomScale="160" zoomScaleNormal="160" workbookViewId="0">
      <selection activeCell="F15" sqref="F15"/>
    </sheetView>
  </sheetViews>
  <sheetFormatPr defaultRowHeight="15" x14ac:dyDescent="0.25"/>
  <cols>
    <col min="6" max="6" width="51.7109375" customWidth="1"/>
    <col min="7" max="7" width="9.140625" style="4"/>
  </cols>
  <sheetData>
    <row r="2" spans="2:7" x14ac:dyDescent="0.25">
      <c r="B2" t="s">
        <v>0</v>
      </c>
    </row>
    <row r="4" spans="2:7" x14ac:dyDescent="0.25">
      <c r="B4" s="3" t="s">
        <v>1</v>
      </c>
      <c r="C4" s="3" t="s">
        <v>7</v>
      </c>
      <c r="D4" s="3" t="s">
        <v>2</v>
      </c>
      <c r="F4" s="1" t="s">
        <v>37</v>
      </c>
      <c r="G4" s="3" t="s">
        <v>10</v>
      </c>
    </row>
    <row r="5" spans="2:7" x14ac:dyDescent="0.25">
      <c r="B5" s="1" t="s">
        <v>3</v>
      </c>
      <c r="C5" s="1">
        <v>1</v>
      </c>
      <c r="D5" s="1">
        <v>100</v>
      </c>
      <c r="F5" s="5" t="s">
        <v>171</v>
      </c>
      <c r="G5" s="2">
        <f>COUNTIFS(D5:D12,"&gt;25")</f>
        <v>7</v>
      </c>
    </row>
    <row r="6" spans="2:7" x14ac:dyDescent="0.25">
      <c r="B6" s="1" t="s">
        <v>4</v>
      </c>
      <c r="C6" s="1">
        <v>2</v>
      </c>
      <c r="D6" s="1">
        <v>125</v>
      </c>
      <c r="F6" s="5" t="s">
        <v>8</v>
      </c>
      <c r="G6" s="2">
        <f>COUNTIF(B5:B12,"Michael")</f>
        <v>2</v>
      </c>
    </row>
    <row r="7" spans="2:7" x14ac:dyDescent="0.25">
      <c r="B7" s="1" t="s">
        <v>5</v>
      </c>
      <c r="C7" s="1">
        <v>3</v>
      </c>
      <c r="D7" s="1">
        <v>10</v>
      </c>
      <c r="F7" s="5" t="s">
        <v>9</v>
      </c>
      <c r="G7" s="41">
        <f>COUNTIFS(C5:C12,1)</f>
        <v>3</v>
      </c>
    </row>
    <row r="8" spans="2:7" x14ac:dyDescent="0.25">
      <c r="B8" s="1" t="s">
        <v>6</v>
      </c>
      <c r="C8" s="1">
        <v>4</v>
      </c>
      <c r="D8" s="1">
        <v>50</v>
      </c>
    </row>
    <row r="9" spans="2:7" x14ac:dyDescent="0.25">
      <c r="B9" s="1" t="s">
        <v>3</v>
      </c>
      <c r="C9" s="1">
        <v>1</v>
      </c>
      <c r="D9" s="1">
        <v>90</v>
      </c>
      <c r="F9" s="1" t="s">
        <v>38</v>
      </c>
      <c r="G9" s="3" t="s">
        <v>10</v>
      </c>
    </row>
    <row r="10" spans="2:7" x14ac:dyDescent="0.25">
      <c r="B10" s="1" t="s">
        <v>4</v>
      </c>
      <c r="C10" s="1">
        <v>4</v>
      </c>
      <c r="D10" s="1">
        <v>150</v>
      </c>
      <c r="F10" s="5" t="s">
        <v>39</v>
      </c>
      <c r="G10" s="2">
        <f>COUNTIFS(C5:C12,2,D5:D12,"&gt;100")</f>
        <v>1</v>
      </c>
    </row>
    <row r="11" spans="2:7" x14ac:dyDescent="0.25">
      <c r="B11" s="1" t="s">
        <v>5</v>
      </c>
      <c r="C11" s="1">
        <v>1</v>
      </c>
      <c r="D11" s="1">
        <v>200</v>
      </c>
      <c r="F11" s="5" t="s">
        <v>40</v>
      </c>
      <c r="G11" s="2">
        <f>COUNTIFS(B5:B12,"Michael",C5:C12,1,D5:D12,"&gt;90")</f>
        <v>1</v>
      </c>
    </row>
    <row r="12" spans="2:7" x14ac:dyDescent="0.25">
      <c r="B12" s="1" t="s">
        <v>6</v>
      </c>
      <c r="C12" s="1">
        <v>2</v>
      </c>
      <c r="D12" s="1">
        <v>50</v>
      </c>
      <c r="F12" s="5" t="s">
        <v>172</v>
      </c>
      <c r="G12" s="2">
        <f>COUNTIFS(B5:B12,"Michael",C5:C12,1,D5:D12,"&gt;=90",D5:D12,"&lt;=100")</f>
        <v>2</v>
      </c>
    </row>
    <row r="13" spans="2:7" x14ac:dyDescent="0.25">
      <c r="B13" s="1"/>
      <c r="C13" s="1"/>
      <c r="D13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6627-CBAA-4358-A029-079685AA84C0}">
  <dimension ref="A1:E30"/>
  <sheetViews>
    <sheetView topLeftCell="A21" zoomScale="220" zoomScaleNormal="220" workbookViewId="0">
      <selection activeCell="C29" sqref="C29"/>
    </sheetView>
  </sheetViews>
  <sheetFormatPr defaultRowHeight="15" x14ac:dyDescent="0.25"/>
  <cols>
    <col min="1" max="1" width="14.140625" customWidth="1"/>
    <col min="2" max="2" width="14.42578125" customWidth="1"/>
    <col min="3" max="3" width="10.7109375" customWidth="1"/>
    <col min="4" max="4" width="7.7109375" customWidth="1"/>
    <col min="5" max="5" width="12.5703125" customWidth="1"/>
    <col min="6" max="6" width="3" customWidth="1"/>
  </cols>
  <sheetData>
    <row r="1" spans="1:5" ht="18.75" x14ac:dyDescent="0.3">
      <c r="A1" s="83" t="s">
        <v>74</v>
      </c>
      <c r="B1" s="83"/>
      <c r="C1" s="83"/>
      <c r="D1" s="83"/>
      <c r="E1" s="83"/>
    </row>
    <row r="2" spans="1:5" x14ac:dyDescent="0.25">
      <c r="A2" s="84" t="s">
        <v>164</v>
      </c>
      <c r="B2" s="84"/>
      <c r="C2" s="84"/>
      <c r="D2" s="84"/>
      <c r="E2" s="84"/>
    </row>
    <row r="4" spans="1:5" x14ac:dyDescent="0.25">
      <c r="A4" s="9" t="s">
        <v>165</v>
      </c>
      <c r="B4" s="9" t="s">
        <v>69</v>
      </c>
      <c r="C4" s="9" t="s">
        <v>59</v>
      </c>
      <c r="D4" s="9" t="s">
        <v>65</v>
      </c>
      <c r="E4" s="9" t="s">
        <v>66</v>
      </c>
    </row>
    <row r="5" spans="1:5" x14ac:dyDescent="0.25">
      <c r="A5" s="1" t="s">
        <v>42</v>
      </c>
      <c r="B5" s="15" t="s">
        <v>154</v>
      </c>
      <c r="C5" s="8" t="s">
        <v>60</v>
      </c>
      <c r="D5" s="2">
        <v>2</v>
      </c>
      <c r="E5" s="2">
        <v>319</v>
      </c>
    </row>
    <row r="6" spans="1:5" x14ac:dyDescent="0.25">
      <c r="A6" s="1" t="s">
        <v>43</v>
      </c>
      <c r="B6" s="15" t="s">
        <v>155</v>
      </c>
      <c r="C6" s="8" t="s">
        <v>61</v>
      </c>
      <c r="D6" s="2">
        <v>2</v>
      </c>
      <c r="E6" s="2">
        <v>562</v>
      </c>
    </row>
    <row r="7" spans="1:5" x14ac:dyDescent="0.25">
      <c r="A7" s="1" t="s">
        <v>44</v>
      </c>
      <c r="B7" s="15" t="s">
        <v>156</v>
      </c>
      <c r="C7" s="8" t="s">
        <v>62</v>
      </c>
      <c r="D7" s="2">
        <v>3</v>
      </c>
      <c r="E7" s="2">
        <v>95</v>
      </c>
    </row>
    <row r="8" spans="1:5" x14ac:dyDescent="0.25">
      <c r="A8" s="1" t="s">
        <v>45</v>
      </c>
      <c r="B8" s="15" t="s">
        <v>154</v>
      </c>
      <c r="C8" s="8" t="s">
        <v>63</v>
      </c>
      <c r="D8" s="2">
        <v>3</v>
      </c>
      <c r="E8" s="2">
        <v>518</v>
      </c>
    </row>
    <row r="9" spans="1:5" x14ac:dyDescent="0.25">
      <c r="A9" s="1" t="s">
        <v>42</v>
      </c>
      <c r="B9" s="15" t="s">
        <v>157</v>
      </c>
      <c r="C9" s="8" t="s">
        <v>64</v>
      </c>
      <c r="D9" s="2">
        <v>2</v>
      </c>
      <c r="E9" s="2">
        <v>287</v>
      </c>
    </row>
    <row r="10" spans="1:5" x14ac:dyDescent="0.25">
      <c r="A10" s="1" t="s">
        <v>43</v>
      </c>
      <c r="B10" s="15" t="s">
        <v>158</v>
      </c>
      <c r="C10" s="8" t="s">
        <v>60</v>
      </c>
      <c r="D10" s="2">
        <v>1</v>
      </c>
      <c r="E10" s="2">
        <v>948</v>
      </c>
    </row>
    <row r="11" spans="1:5" x14ac:dyDescent="0.25">
      <c r="A11" s="1" t="s">
        <v>44</v>
      </c>
      <c r="B11" s="15" t="s">
        <v>159</v>
      </c>
      <c r="C11" s="8" t="s">
        <v>61</v>
      </c>
      <c r="D11" s="2">
        <v>1</v>
      </c>
      <c r="E11" s="2">
        <v>20</v>
      </c>
    </row>
    <row r="12" spans="1:5" x14ac:dyDescent="0.25">
      <c r="A12" s="1" t="s">
        <v>45</v>
      </c>
      <c r="B12" s="15" t="s">
        <v>154</v>
      </c>
      <c r="C12" s="8" t="s">
        <v>62</v>
      </c>
      <c r="D12" s="2">
        <v>1</v>
      </c>
      <c r="E12" s="2">
        <v>702</v>
      </c>
    </row>
    <row r="13" spans="1:5" x14ac:dyDescent="0.25">
      <c r="A13" s="1" t="s">
        <v>42</v>
      </c>
      <c r="B13" s="15" t="s">
        <v>160</v>
      </c>
      <c r="C13" s="8" t="s">
        <v>63</v>
      </c>
      <c r="D13" s="2">
        <v>1</v>
      </c>
      <c r="E13" s="2">
        <v>528</v>
      </c>
    </row>
    <row r="14" spans="1:5" x14ac:dyDescent="0.25">
      <c r="A14" s="1" t="s">
        <v>43</v>
      </c>
      <c r="B14" s="15" t="s">
        <v>158</v>
      </c>
      <c r="C14" s="8" t="s">
        <v>64</v>
      </c>
      <c r="D14" s="2">
        <v>3</v>
      </c>
      <c r="E14" s="2">
        <v>852</v>
      </c>
    </row>
    <row r="15" spans="1:5" x14ac:dyDescent="0.25">
      <c r="A15" s="1" t="s">
        <v>44</v>
      </c>
      <c r="B15" s="15" t="s">
        <v>159</v>
      </c>
      <c r="C15" s="8" t="s">
        <v>60</v>
      </c>
      <c r="D15" s="2">
        <v>3</v>
      </c>
      <c r="E15" s="2">
        <v>565</v>
      </c>
    </row>
    <row r="16" spans="1:5" x14ac:dyDescent="0.25">
      <c r="A16" s="1" t="s">
        <v>45</v>
      </c>
      <c r="B16" s="15" t="s">
        <v>158</v>
      </c>
      <c r="C16" s="8" t="s">
        <v>61</v>
      </c>
      <c r="D16" s="2">
        <v>3</v>
      </c>
      <c r="E16" s="2">
        <v>346</v>
      </c>
    </row>
    <row r="17" spans="1:5" x14ac:dyDescent="0.25">
      <c r="A17" s="1" t="s">
        <v>42</v>
      </c>
      <c r="B17" s="15" t="s">
        <v>161</v>
      </c>
      <c r="C17" s="8" t="s">
        <v>62</v>
      </c>
      <c r="D17" s="2">
        <v>2</v>
      </c>
      <c r="E17" s="2">
        <v>420</v>
      </c>
    </row>
    <row r="18" spans="1:5" x14ac:dyDescent="0.25">
      <c r="A18" s="1" t="s">
        <v>43</v>
      </c>
      <c r="B18" s="15" t="s">
        <v>159</v>
      </c>
      <c r="C18" s="8" t="s">
        <v>63</v>
      </c>
      <c r="D18" s="2">
        <v>2</v>
      </c>
      <c r="E18" s="2">
        <v>379</v>
      </c>
    </row>
    <row r="19" spans="1:5" x14ac:dyDescent="0.25">
      <c r="A19" s="1" t="s">
        <v>44</v>
      </c>
      <c r="B19" s="15" t="s">
        <v>162</v>
      </c>
      <c r="C19" s="8" t="s">
        <v>64</v>
      </c>
      <c r="D19" s="2">
        <v>2</v>
      </c>
      <c r="E19" s="2">
        <v>156</v>
      </c>
    </row>
    <row r="20" spans="1:5" x14ac:dyDescent="0.25">
      <c r="A20" s="1" t="s">
        <v>45</v>
      </c>
      <c r="B20" s="15" t="s">
        <v>156</v>
      </c>
      <c r="C20" s="8" t="s">
        <v>60</v>
      </c>
      <c r="D20" s="2">
        <v>3</v>
      </c>
      <c r="E20" s="2">
        <v>252</v>
      </c>
    </row>
    <row r="21" spans="1:5" x14ac:dyDescent="0.25">
      <c r="A21" s="1" t="s">
        <v>42</v>
      </c>
      <c r="B21" s="15" t="s">
        <v>163</v>
      </c>
      <c r="C21" s="8" t="s">
        <v>61</v>
      </c>
      <c r="D21" s="2">
        <v>1</v>
      </c>
      <c r="E21" s="2">
        <v>337</v>
      </c>
    </row>
    <row r="22" spans="1:5" x14ac:dyDescent="0.25">
      <c r="A22" s="1" t="s">
        <v>43</v>
      </c>
      <c r="B22" s="15" t="s">
        <v>155</v>
      </c>
      <c r="C22" s="8" t="s">
        <v>62</v>
      </c>
      <c r="D22" s="2">
        <v>3</v>
      </c>
      <c r="E22" s="2">
        <v>207</v>
      </c>
    </row>
    <row r="23" spans="1:5" x14ac:dyDescent="0.25">
      <c r="B23" s="38"/>
      <c r="C23" s="17"/>
      <c r="D23" s="4"/>
      <c r="E23" s="4"/>
    </row>
    <row r="24" spans="1:5" x14ac:dyDescent="0.25">
      <c r="A24" s="40" t="s">
        <v>166</v>
      </c>
      <c r="B24" s="39"/>
      <c r="C24" s="17"/>
      <c r="D24" s="4"/>
      <c r="E24" s="4"/>
    </row>
    <row r="25" spans="1:5" x14ac:dyDescent="0.25">
      <c r="A25" s="40" t="s">
        <v>167</v>
      </c>
      <c r="B25" s="39"/>
      <c r="C25" s="17"/>
      <c r="D25" s="4"/>
      <c r="E25" s="4"/>
    </row>
    <row r="26" spans="1:5" x14ac:dyDescent="0.25">
      <c r="A26" s="40"/>
      <c r="B26" s="39"/>
      <c r="C26" s="17"/>
      <c r="D26" s="4"/>
      <c r="E26" s="4"/>
    </row>
    <row r="27" spans="1:5" x14ac:dyDescent="0.25">
      <c r="B27" s="9" t="s">
        <v>67</v>
      </c>
      <c r="C27" s="9" t="s">
        <v>68</v>
      </c>
    </row>
    <row r="28" spans="1:5" x14ac:dyDescent="0.25">
      <c r="B28" s="18" t="str">
        <f>A11</f>
        <v>Dory</v>
      </c>
      <c r="C28" s="22" t="str">
        <f>C11</f>
        <v>Product 2</v>
      </c>
    </row>
    <row r="29" spans="1:5" ht="15.75" x14ac:dyDescent="0.25">
      <c r="B29" s="16">
        <f>SUMIF(A5:A22,"Dory",E5:E22)</f>
        <v>836</v>
      </c>
      <c r="C29" s="16">
        <f>SUMIFS(E5:E22,A5:A22,"Dory",C5:C22,"Product 2")</f>
        <v>20</v>
      </c>
    </row>
    <row r="30" spans="1:5" x14ac:dyDescent="0.25">
      <c r="B30" s="4">
        <f>SUMIF(A$5:A$22,B28,E$5:E$22)</f>
        <v>836</v>
      </c>
      <c r="C30" s="4">
        <f>SUMIFS(E5:E22,A5:A22,B28,C5:C22,C28)</f>
        <v>20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ED7A-FC16-4032-AD15-4BF77DEFC391}">
  <dimension ref="A1:D13"/>
  <sheetViews>
    <sheetView zoomScale="190" zoomScaleNormal="190" workbookViewId="0">
      <selection activeCell="B8" sqref="B8"/>
    </sheetView>
  </sheetViews>
  <sheetFormatPr defaultRowHeight="15" x14ac:dyDescent="0.25"/>
  <cols>
    <col min="1" max="1" width="15.85546875" style="62" bestFit="1" customWidth="1"/>
    <col min="2" max="2" width="13.42578125" style="62" bestFit="1" customWidth="1"/>
    <col min="4" max="4" width="12.42578125" customWidth="1"/>
  </cols>
  <sheetData>
    <row r="1" spans="1:4" x14ac:dyDescent="0.25">
      <c r="A1" s="61" t="s">
        <v>175</v>
      </c>
      <c r="B1" s="61" t="s">
        <v>176</v>
      </c>
    </row>
    <row r="2" spans="1:4" x14ac:dyDescent="0.25">
      <c r="A2" s="62">
        <v>250000</v>
      </c>
      <c r="B2" s="62">
        <v>7000</v>
      </c>
    </row>
    <row r="3" spans="1:4" x14ac:dyDescent="0.25">
      <c r="A3" s="62">
        <v>150000</v>
      </c>
      <c r="B3" s="62">
        <v>14000</v>
      </c>
    </row>
    <row r="4" spans="1:4" x14ac:dyDescent="0.25">
      <c r="A4" s="62">
        <v>200000</v>
      </c>
      <c r="B4" s="62">
        <v>21000</v>
      </c>
      <c r="D4" s="63">
        <f>SUMIF(A2:A5,B7)+SUMIF(A2:A5,B8)</f>
        <v>950000</v>
      </c>
    </row>
    <row r="5" spans="1:4" x14ac:dyDescent="0.25">
      <c r="A5" s="62">
        <v>200000</v>
      </c>
      <c r="B5" s="62">
        <v>28000</v>
      </c>
      <c r="D5">
        <f>SUM(SUMIF(A2:A5,B7),SUMIF(A2:A5,B8))</f>
        <v>950000</v>
      </c>
    </row>
    <row r="7" spans="1:4" x14ac:dyDescent="0.25">
      <c r="A7" s="62" t="s">
        <v>177</v>
      </c>
      <c r="B7" s="62" t="s">
        <v>203</v>
      </c>
    </row>
    <row r="8" spans="1:4" x14ac:dyDescent="0.25">
      <c r="A8" s="62" t="s">
        <v>178</v>
      </c>
      <c r="B8" s="62">
        <f>150000</f>
        <v>150000</v>
      </c>
    </row>
    <row r="10" spans="1:4" x14ac:dyDescent="0.25">
      <c r="A10" s="64" t="s">
        <v>179</v>
      </c>
      <c r="B10" s="62">
        <f>SUMIF(A2:A5,B7)</f>
        <v>800000</v>
      </c>
      <c r="C10" t="s">
        <v>180</v>
      </c>
      <c r="D10" s="65">
        <f>SUM(B10:B11)</f>
        <v>950000</v>
      </c>
    </row>
    <row r="11" spans="1:4" x14ac:dyDescent="0.25">
      <c r="B11" s="62">
        <f>SUMIF(A2:A5,B8)</f>
        <v>150000</v>
      </c>
    </row>
    <row r="12" spans="1:4" x14ac:dyDescent="0.25">
      <c r="A12" s="62" t="s">
        <v>181</v>
      </c>
    </row>
    <row r="13" spans="1:4" x14ac:dyDescent="0.25">
      <c r="A13" s="62">
        <f ca="1">SUMIF(A2:A5,B7,B8)</f>
        <v>1100000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892D-8680-4579-A0D3-20A1078971C2}">
  <dimension ref="A1:C11"/>
  <sheetViews>
    <sheetView zoomScale="175" zoomScaleNormal="175" workbookViewId="0">
      <selection activeCell="C10" sqref="C10"/>
    </sheetView>
  </sheetViews>
  <sheetFormatPr defaultRowHeight="15" x14ac:dyDescent="0.25"/>
  <cols>
    <col min="1" max="1" width="17.5703125" bestFit="1" customWidth="1"/>
    <col min="3" max="3" width="10.5703125" style="68" bestFit="1" customWidth="1"/>
  </cols>
  <sheetData>
    <row r="1" spans="1:3" x14ac:dyDescent="0.25">
      <c r="A1" s="66" t="s">
        <v>182</v>
      </c>
      <c r="B1" s="66" t="s">
        <v>183</v>
      </c>
      <c r="C1" s="67" t="s">
        <v>184</v>
      </c>
    </row>
    <row r="2" spans="1:3" x14ac:dyDescent="0.25">
      <c r="A2" t="s">
        <v>185</v>
      </c>
      <c r="B2" t="s">
        <v>186</v>
      </c>
      <c r="C2" s="68">
        <v>2300</v>
      </c>
    </row>
    <row r="3" spans="1:3" x14ac:dyDescent="0.25">
      <c r="A3" t="s">
        <v>185</v>
      </c>
      <c r="B3" t="s">
        <v>187</v>
      </c>
      <c r="C3" s="68">
        <v>5500</v>
      </c>
    </row>
    <row r="4" spans="1:3" x14ac:dyDescent="0.25">
      <c r="A4" t="s">
        <v>188</v>
      </c>
      <c r="B4" t="s">
        <v>189</v>
      </c>
      <c r="C4" s="68">
        <v>800</v>
      </c>
    </row>
    <row r="5" spans="1:3" x14ac:dyDescent="0.25">
      <c r="A5" t="s">
        <v>188</v>
      </c>
      <c r="B5" t="s">
        <v>190</v>
      </c>
      <c r="C5" s="68">
        <v>400</v>
      </c>
    </row>
    <row r="6" spans="1:3" x14ac:dyDescent="0.25">
      <c r="A6" t="s">
        <v>185</v>
      </c>
      <c r="B6" t="s">
        <v>191</v>
      </c>
      <c r="C6" s="68">
        <v>4200</v>
      </c>
    </row>
    <row r="7" spans="1:3" x14ac:dyDescent="0.25">
      <c r="A7" t="s">
        <v>188</v>
      </c>
      <c r="B7" t="s">
        <v>192</v>
      </c>
      <c r="C7" s="68">
        <v>1200</v>
      </c>
    </row>
    <row r="10" spans="1:3" x14ac:dyDescent="0.25">
      <c r="A10" t="s">
        <v>193</v>
      </c>
      <c r="B10" t="s">
        <v>188</v>
      </c>
      <c r="C10" s="68">
        <f>SUMIFS(C2:C7,A2:A7,B10,B2:B7,B11)</f>
        <v>400</v>
      </c>
    </row>
    <row r="11" spans="1:3" x14ac:dyDescent="0.25">
      <c r="A11" t="s">
        <v>194</v>
      </c>
      <c r="B1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E7C4-4B3C-4B7C-B501-C603C94730AF}">
  <dimension ref="A2:C12"/>
  <sheetViews>
    <sheetView topLeftCell="A3" zoomScale="220" zoomScaleNormal="220" workbookViewId="0">
      <selection activeCell="C12" sqref="C12"/>
    </sheetView>
  </sheetViews>
  <sheetFormatPr defaultRowHeight="15" x14ac:dyDescent="0.25"/>
  <cols>
    <col min="3" max="3" width="14.140625" customWidth="1"/>
  </cols>
  <sheetData>
    <row r="2" spans="1:3" ht="15.75" thickBot="1" x14ac:dyDescent="0.3">
      <c r="A2" s="69" t="s">
        <v>195</v>
      </c>
      <c r="B2" s="69" t="s">
        <v>196</v>
      </c>
      <c r="C2" s="70" t="s">
        <v>197</v>
      </c>
    </row>
    <row r="3" spans="1:3" x14ac:dyDescent="0.25">
      <c r="A3" s="71" t="s">
        <v>198</v>
      </c>
      <c r="B3" s="72">
        <v>228</v>
      </c>
      <c r="C3" s="73">
        <v>49017</v>
      </c>
    </row>
    <row r="4" spans="1:3" x14ac:dyDescent="0.25">
      <c r="A4" s="71" t="s">
        <v>198</v>
      </c>
      <c r="B4" s="72">
        <v>267</v>
      </c>
      <c r="C4" s="73">
        <v>70702</v>
      </c>
    </row>
    <row r="5" spans="1:3" x14ac:dyDescent="0.25">
      <c r="A5" s="71" t="s">
        <v>198</v>
      </c>
      <c r="B5" s="72">
        <v>279</v>
      </c>
      <c r="C5" s="73">
        <v>77738</v>
      </c>
    </row>
    <row r="6" spans="1:3" x14ac:dyDescent="0.25">
      <c r="A6" s="71" t="s">
        <v>199</v>
      </c>
      <c r="B6" s="72">
        <v>217</v>
      </c>
      <c r="C6" s="73">
        <v>41107</v>
      </c>
    </row>
    <row r="7" spans="1:3" x14ac:dyDescent="0.25">
      <c r="A7" s="71" t="s">
        <v>199</v>
      </c>
      <c r="B7" s="72">
        <v>224</v>
      </c>
      <c r="C7" s="73">
        <v>41676</v>
      </c>
    </row>
    <row r="8" spans="1:3" x14ac:dyDescent="0.25">
      <c r="A8" s="71" t="s">
        <v>200</v>
      </c>
      <c r="B8" s="72">
        <v>261</v>
      </c>
      <c r="C8" s="73">
        <v>69496</v>
      </c>
    </row>
    <row r="9" spans="1:3" x14ac:dyDescent="0.25">
      <c r="A9" s="71" t="s">
        <v>201</v>
      </c>
      <c r="B9" s="72">
        <v>268</v>
      </c>
      <c r="C9" s="73">
        <v>72707</v>
      </c>
    </row>
    <row r="11" spans="1:3" ht="15.75" thickBot="1" x14ac:dyDescent="0.3">
      <c r="A11" s="69" t="s">
        <v>195</v>
      </c>
      <c r="B11" s="69" t="s">
        <v>196</v>
      </c>
      <c r="C11" s="70" t="s">
        <v>197</v>
      </c>
    </row>
    <row r="12" spans="1:3" x14ac:dyDescent="0.25">
      <c r="A12" s="71" t="s">
        <v>199</v>
      </c>
      <c r="B12" t="s">
        <v>202</v>
      </c>
      <c r="C12">
        <f>SUMIFS(C3:C9,A3:A9,A12,B3:B9,B12)</f>
        <v>41107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48D6-831A-4203-B322-8BB74B3D9055}">
  <dimension ref="A1:I30"/>
  <sheetViews>
    <sheetView zoomScale="115" zoomScaleNormal="115" workbookViewId="0">
      <selection activeCell="I5" sqref="I5"/>
    </sheetView>
  </sheetViews>
  <sheetFormatPr defaultRowHeight="15" x14ac:dyDescent="0.25"/>
  <cols>
    <col min="1" max="1" width="16" customWidth="1"/>
    <col min="10" max="15" width="4.7109375" customWidth="1"/>
  </cols>
  <sheetData>
    <row r="1" spans="1:9" x14ac:dyDescent="0.25">
      <c r="A1" s="86" t="s">
        <v>173</v>
      </c>
      <c r="B1" s="86"/>
      <c r="C1" s="86"/>
      <c r="D1" s="86"/>
      <c r="E1" s="86"/>
      <c r="F1" s="86"/>
      <c r="G1" s="86"/>
      <c r="H1" s="86"/>
      <c r="I1" s="86"/>
    </row>
    <row r="2" spans="1:9" x14ac:dyDescent="0.25">
      <c r="A2" s="84">
        <v>230</v>
      </c>
      <c r="B2" s="84"/>
      <c r="C2" s="84"/>
      <c r="D2" s="84"/>
      <c r="E2" s="84"/>
      <c r="F2" s="84"/>
      <c r="G2" s="84"/>
      <c r="H2" s="84"/>
      <c r="I2" s="84"/>
    </row>
    <row r="3" spans="1:9" x14ac:dyDescent="0.25">
      <c r="A3" s="7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18" t="s">
        <v>18</v>
      </c>
    </row>
    <row r="4" spans="1:9" x14ac:dyDescent="0.25">
      <c r="A4" s="2" t="s">
        <v>19</v>
      </c>
      <c r="B4" s="2"/>
      <c r="C4" s="2"/>
      <c r="D4" s="2"/>
      <c r="E4" s="2"/>
      <c r="F4" s="2"/>
      <c r="G4" s="2"/>
      <c r="H4" s="2"/>
      <c r="I4" s="3">
        <f>COUNTIFS(A$17:H$30,"&gt;=98",A$17:H$30,"&lt;=100")</f>
        <v>2</v>
      </c>
    </row>
    <row r="5" spans="1:9" x14ac:dyDescent="0.25">
      <c r="A5" s="2" t="s">
        <v>20</v>
      </c>
      <c r="B5" s="2"/>
      <c r="C5" s="2"/>
      <c r="D5" s="2"/>
      <c r="E5" s="2"/>
      <c r="F5" s="2"/>
      <c r="G5" s="2"/>
      <c r="H5" s="2"/>
      <c r="I5" s="3">
        <f>COUNTIFS(A$17:H$30,"&gt;=95",A$17:H$30,"&lt;=97")</f>
        <v>0</v>
      </c>
    </row>
    <row r="6" spans="1:9" x14ac:dyDescent="0.25">
      <c r="A6" s="2" t="s">
        <v>21</v>
      </c>
      <c r="B6" s="2"/>
      <c r="C6" s="2"/>
      <c r="D6" s="2"/>
      <c r="E6" s="2"/>
      <c r="F6" s="2"/>
      <c r="G6" s="2"/>
      <c r="H6" s="2"/>
      <c r="I6" s="3">
        <f>COUNTIFS(A$17:H$30,"&gt;=90",A$17:H$30,"&lt;=94")</f>
        <v>1</v>
      </c>
    </row>
    <row r="7" spans="1:9" x14ac:dyDescent="0.25">
      <c r="A7" s="2" t="s">
        <v>22</v>
      </c>
      <c r="B7" s="2"/>
      <c r="C7" s="2"/>
      <c r="D7" s="2"/>
      <c r="E7" s="2"/>
      <c r="F7" s="2"/>
      <c r="G7" s="2"/>
      <c r="H7" s="2"/>
      <c r="I7" s="3">
        <f>COUNTIFS(A$17:H$30,"&gt;=85",A$17:H$30,"&lt;=89")</f>
        <v>8</v>
      </c>
    </row>
    <row r="8" spans="1:9" x14ac:dyDescent="0.25">
      <c r="A8" s="2" t="s">
        <v>23</v>
      </c>
      <c r="B8" s="2"/>
      <c r="C8" s="2"/>
      <c r="D8" s="2"/>
      <c r="E8" s="2"/>
      <c r="F8" s="2"/>
      <c r="G8" s="2"/>
      <c r="H8" s="2"/>
      <c r="I8" s="3">
        <f>COUNTIFS(A$17:H$30,"&gt;=80",A$17:H$30,"&lt;=84")</f>
        <v>6</v>
      </c>
    </row>
    <row r="9" spans="1:9" x14ac:dyDescent="0.25">
      <c r="A9" s="2" t="s">
        <v>24</v>
      </c>
      <c r="B9" s="2"/>
      <c r="C9" s="2"/>
      <c r="D9" s="2"/>
      <c r="E9" s="2"/>
      <c r="F9" s="2"/>
      <c r="G9" s="2"/>
      <c r="H9" s="2"/>
      <c r="I9" s="3">
        <f>COUNTIFS(A$17:H$30,"&gt;=75",A$17:H$30,"&lt;=79")</f>
        <v>58</v>
      </c>
    </row>
    <row r="10" spans="1:9" x14ac:dyDescent="0.25">
      <c r="A10" s="2" t="s">
        <v>25</v>
      </c>
      <c r="B10" s="2"/>
      <c r="C10" s="2"/>
      <c r="D10" s="2"/>
      <c r="E10" s="2"/>
      <c r="F10" s="2"/>
      <c r="G10" s="2"/>
      <c r="H10" s="2"/>
      <c r="I10" s="3">
        <f>COUNTIFS(A$17:H$30,"&gt;=60",A$17:H$30,"&lt;=74")</f>
        <v>2</v>
      </c>
    </row>
    <row r="11" spans="1:9" x14ac:dyDescent="0.25">
      <c r="A11" s="2" t="s">
        <v>26</v>
      </c>
      <c r="B11" s="2"/>
      <c r="C11" s="2"/>
      <c r="D11" s="2"/>
      <c r="E11" s="2"/>
      <c r="F11" s="2"/>
      <c r="G11" s="2"/>
      <c r="H11" s="2"/>
      <c r="I11" s="3">
        <f>COUNTIFS(A$17:H$30,"&gt;=98",A$17:H$30,"&lt;=100")</f>
        <v>2</v>
      </c>
    </row>
    <row r="12" spans="1:9" x14ac:dyDescent="0.25">
      <c r="A12" s="2" t="s">
        <v>27</v>
      </c>
      <c r="B12" s="2"/>
      <c r="C12" s="2"/>
      <c r="D12" s="2"/>
      <c r="E12" s="2"/>
      <c r="F12" s="2"/>
      <c r="G12" s="2"/>
      <c r="H12" s="2"/>
      <c r="I12" s="3">
        <f>COUNTIFS(A$17:H$30,"&gt;=98",A$17:H$30,"&lt;=100")</f>
        <v>2</v>
      </c>
    </row>
    <row r="15" spans="1:9" x14ac:dyDescent="0.25">
      <c r="A15" s="6" t="s">
        <v>36</v>
      </c>
    </row>
    <row r="16" spans="1:9" x14ac:dyDescent="0.25">
      <c r="A16" s="3" t="s">
        <v>28</v>
      </c>
      <c r="B16" s="3" t="s">
        <v>29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</row>
    <row r="17" spans="1:8" x14ac:dyDescent="0.25">
      <c r="A17" s="2">
        <v>98</v>
      </c>
      <c r="B17" s="1">
        <v>75</v>
      </c>
      <c r="C17" s="1">
        <v>75</v>
      </c>
      <c r="D17" s="1">
        <v>75</v>
      </c>
      <c r="E17" s="1">
        <v>75</v>
      </c>
      <c r="F17" s="1">
        <v>75</v>
      </c>
      <c r="G17" s="1">
        <v>75</v>
      </c>
      <c r="H17" s="1">
        <v>98</v>
      </c>
    </row>
    <row r="18" spans="1:8" x14ac:dyDescent="0.25">
      <c r="A18" s="2">
        <v>76</v>
      </c>
      <c r="B18" s="1">
        <v>73</v>
      </c>
      <c r="C18" s="1">
        <v>75</v>
      </c>
      <c r="D18" s="1">
        <v>75</v>
      </c>
      <c r="E18" s="1">
        <v>75</v>
      </c>
      <c r="F18" s="1">
        <v>75</v>
      </c>
      <c r="G18" s="1">
        <v>75</v>
      </c>
      <c r="H18" s="1">
        <v>75</v>
      </c>
    </row>
    <row r="19" spans="1:8" x14ac:dyDescent="0.25">
      <c r="A19" s="2">
        <v>77</v>
      </c>
      <c r="B19" s="1">
        <v>75</v>
      </c>
      <c r="C19" s="1">
        <v>77</v>
      </c>
      <c r="D19" s="1">
        <v>75</v>
      </c>
      <c r="E19" s="1">
        <v>74</v>
      </c>
      <c r="F19" s="1">
        <v>75</v>
      </c>
      <c r="G19" s="1">
        <v>75</v>
      </c>
      <c r="H19" s="1">
        <v>75</v>
      </c>
    </row>
    <row r="20" spans="1:8" x14ac:dyDescent="0.25">
      <c r="A20" s="2">
        <v>80</v>
      </c>
      <c r="B20" s="1">
        <v>76</v>
      </c>
      <c r="C20" s="1">
        <v>75</v>
      </c>
      <c r="D20" s="1">
        <v>75</v>
      </c>
      <c r="E20" s="1">
        <v>75</v>
      </c>
      <c r="F20" s="1">
        <v>75</v>
      </c>
      <c r="G20" s="1">
        <v>75</v>
      </c>
      <c r="H20" s="1">
        <v>75</v>
      </c>
    </row>
    <row r="21" spans="1:8" x14ac:dyDescent="0.25">
      <c r="A21" s="2">
        <v>85</v>
      </c>
      <c r="B21" s="1">
        <v>77</v>
      </c>
      <c r="C21" s="1">
        <v>84</v>
      </c>
      <c r="D21" s="1">
        <v>75</v>
      </c>
      <c r="E21" s="1">
        <v>75</v>
      </c>
      <c r="F21" s="1">
        <v>75</v>
      </c>
      <c r="G21" s="1">
        <v>75</v>
      </c>
      <c r="H21" s="1">
        <v>78</v>
      </c>
    </row>
    <row r="22" spans="1:8" x14ac:dyDescent="0.25">
      <c r="A22" s="2">
        <v>85</v>
      </c>
      <c r="B22" s="1">
        <v>78</v>
      </c>
      <c r="C22" s="1">
        <v>75</v>
      </c>
      <c r="D22" s="1">
        <v>75</v>
      </c>
      <c r="E22" s="1">
        <v>75</v>
      </c>
      <c r="F22" s="1">
        <v>76</v>
      </c>
      <c r="G22" s="1">
        <v>75</v>
      </c>
      <c r="H22" s="1"/>
    </row>
    <row r="23" spans="1:8" x14ac:dyDescent="0.25">
      <c r="A23" s="2">
        <v>87</v>
      </c>
      <c r="B23" s="1">
        <v>79</v>
      </c>
      <c r="C23" s="1">
        <v>90</v>
      </c>
      <c r="D23" s="1">
        <v>75</v>
      </c>
      <c r="E23" s="1">
        <v>75</v>
      </c>
      <c r="F23" s="1">
        <v>76</v>
      </c>
      <c r="G23" s="1">
        <v>75</v>
      </c>
      <c r="H23" s="1"/>
    </row>
    <row r="24" spans="1:8" x14ac:dyDescent="0.25">
      <c r="A24" s="2">
        <v>88</v>
      </c>
      <c r="B24" s="1">
        <v>80</v>
      </c>
      <c r="C24" s="1">
        <v>75</v>
      </c>
      <c r="D24" s="1">
        <v>75</v>
      </c>
      <c r="E24" s="1">
        <v>77</v>
      </c>
      <c r="F24" s="1">
        <v>78</v>
      </c>
      <c r="G24" s="1">
        <v>78</v>
      </c>
      <c r="H24" s="1"/>
    </row>
    <row r="25" spans="1:8" x14ac:dyDescent="0.25">
      <c r="A25" s="1"/>
      <c r="B25" s="1">
        <v>85</v>
      </c>
      <c r="C25" s="1">
        <v>75</v>
      </c>
      <c r="D25" s="1">
        <v>75</v>
      </c>
      <c r="E25" s="1">
        <v>79</v>
      </c>
      <c r="F25" s="1">
        <v>80</v>
      </c>
      <c r="G25" s="1">
        <v>82</v>
      </c>
      <c r="H25" s="1"/>
    </row>
    <row r="26" spans="1:8" x14ac:dyDescent="0.25">
      <c r="A26" s="1"/>
      <c r="B26" s="1"/>
      <c r="C26" s="1">
        <v>75</v>
      </c>
      <c r="D26" s="1">
        <v>75</v>
      </c>
      <c r="E26" s="1">
        <v>79</v>
      </c>
      <c r="F26" s="1"/>
      <c r="G26" s="1"/>
      <c r="H26" s="1"/>
    </row>
    <row r="27" spans="1:8" x14ac:dyDescent="0.25">
      <c r="A27" s="1"/>
      <c r="B27" s="1"/>
      <c r="C27" s="1">
        <v>76</v>
      </c>
      <c r="D27" s="1">
        <v>75</v>
      </c>
      <c r="E27" s="1">
        <v>81</v>
      </c>
      <c r="F27" s="1"/>
      <c r="G27" s="1"/>
      <c r="H27" s="1"/>
    </row>
    <row r="28" spans="1:8" x14ac:dyDescent="0.25">
      <c r="A28" s="1"/>
      <c r="B28" s="1"/>
      <c r="C28" s="1"/>
      <c r="D28" s="1">
        <v>75</v>
      </c>
      <c r="E28" s="1">
        <v>85</v>
      </c>
      <c r="F28" s="1"/>
      <c r="G28" s="1"/>
      <c r="H28" s="1"/>
    </row>
    <row r="29" spans="1:8" x14ac:dyDescent="0.25">
      <c r="A29" s="1"/>
      <c r="B29" s="1"/>
      <c r="C29" s="1"/>
      <c r="D29" s="1">
        <v>85</v>
      </c>
      <c r="E29" s="1"/>
      <c r="F29" s="1"/>
      <c r="G29" s="1"/>
      <c r="H29" s="1"/>
    </row>
    <row r="30" spans="1:8" x14ac:dyDescent="0.25">
      <c r="A30" s="1"/>
      <c r="B30" s="1"/>
      <c r="C30" s="1"/>
      <c r="D30" s="1">
        <v>89</v>
      </c>
      <c r="E30" s="1"/>
      <c r="F30" s="1"/>
      <c r="G30" s="1"/>
      <c r="H30" s="1"/>
    </row>
  </sheetData>
  <mergeCells count="2">
    <mergeCell ref="A1:I1"/>
    <mergeCell ref="A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4110-34A5-4C59-B8D6-9AC9C046EB95}">
  <dimension ref="A1:XFD983"/>
  <sheetViews>
    <sheetView topLeftCell="A28" zoomScale="205" zoomScaleNormal="205" workbookViewId="0">
      <selection activeCell="F33" sqref="F33"/>
    </sheetView>
  </sheetViews>
  <sheetFormatPr defaultColWidth="14.42578125" defaultRowHeight="15" x14ac:dyDescent="0.25"/>
  <cols>
    <col min="1" max="1" width="8.7109375" customWidth="1"/>
    <col min="2" max="2" width="13.85546875" customWidth="1"/>
    <col min="3" max="3" width="21.7109375" customWidth="1"/>
    <col min="4" max="4" width="17.5703125" customWidth="1"/>
    <col min="5" max="5" width="8.7109375" customWidth="1"/>
    <col min="6" max="6" width="10.140625" customWidth="1"/>
    <col min="7" max="7" width="13.28515625" style="4" customWidth="1"/>
    <col min="8680" max="8680" width="35" customWidth="1"/>
    <col min="16383" max="16383" width="14.42578125" style="4"/>
  </cols>
  <sheetData>
    <row r="1" spans="1:7" ht="30" x14ac:dyDescent="0.25">
      <c r="A1" s="27" t="s">
        <v>99</v>
      </c>
      <c r="B1" s="27" t="s">
        <v>100</v>
      </c>
      <c r="C1" s="27" t="s">
        <v>146</v>
      </c>
      <c r="D1" s="27" t="s">
        <v>102</v>
      </c>
      <c r="E1" s="27" t="s">
        <v>103</v>
      </c>
      <c r="F1" s="27" t="s">
        <v>104</v>
      </c>
      <c r="G1" s="27" t="s">
        <v>105</v>
      </c>
    </row>
    <row r="2" spans="1:7" x14ac:dyDescent="0.25">
      <c r="A2" s="28">
        <v>100001</v>
      </c>
      <c r="B2" s="29">
        <v>41306</v>
      </c>
      <c r="C2" s="28" t="s">
        <v>106</v>
      </c>
      <c r="D2" s="28" t="s">
        <v>107</v>
      </c>
      <c r="E2" s="28">
        <v>25</v>
      </c>
      <c r="F2" s="28" t="s">
        <v>108</v>
      </c>
      <c r="G2" s="30" t="s">
        <v>109</v>
      </c>
    </row>
    <row r="3" spans="1:7" x14ac:dyDescent="0.25">
      <c r="A3" s="28">
        <v>100002</v>
      </c>
      <c r="B3" s="29">
        <v>41306</v>
      </c>
      <c r="C3" s="28" t="s">
        <v>110</v>
      </c>
      <c r="D3" s="28" t="s">
        <v>111</v>
      </c>
      <c r="E3" s="28">
        <v>30</v>
      </c>
      <c r="F3" s="28" t="s">
        <v>112</v>
      </c>
      <c r="G3" s="30" t="s">
        <v>113</v>
      </c>
    </row>
    <row r="4" spans="1:7" x14ac:dyDescent="0.25">
      <c r="A4" s="28">
        <v>100003</v>
      </c>
      <c r="B4" s="29">
        <v>41307</v>
      </c>
      <c r="C4" s="28" t="s">
        <v>114</v>
      </c>
      <c r="D4" s="28" t="s">
        <v>111</v>
      </c>
      <c r="E4" s="28">
        <v>15</v>
      </c>
      <c r="F4" s="28" t="s">
        <v>112</v>
      </c>
      <c r="G4" s="30" t="s">
        <v>115</v>
      </c>
    </row>
    <row r="5" spans="1:7" x14ac:dyDescent="0.25">
      <c r="A5" s="28">
        <v>100004</v>
      </c>
      <c r="B5" s="29">
        <v>41308</v>
      </c>
      <c r="C5" s="28" t="s">
        <v>110</v>
      </c>
      <c r="D5" s="28" t="s">
        <v>107</v>
      </c>
      <c r="E5" s="28">
        <v>32</v>
      </c>
      <c r="F5" s="28" t="s">
        <v>108</v>
      </c>
      <c r="G5" s="30" t="s">
        <v>113</v>
      </c>
    </row>
    <row r="6" spans="1:7" x14ac:dyDescent="0.25">
      <c r="A6" s="28">
        <v>100005</v>
      </c>
      <c r="B6" s="29">
        <v>41308</v>
      </c>
      <c r="C6" s="28" t="s">
        <v>116</v>
      </c>
      <c r="D6" s="28" t="s">
        <v>117</v>
      </c>
      <c r="E6" s="28">
        <v>25</v>
      </c>
      <c r="F6" s="28" t="s">
        <v>112</v>
      </c>
      <c r="G6" s="30" t="s">
        <v>109</v>
      </c>
    </row>
    <row r="7" spans="1:7" x14ac:dyDescent="0.25">
      <c r="A7" s="28">
        <v>100006</v>
      </c>
      <c r="B7" s="29">
        <v>41308</v>
      </c>
      <c r="C7" s="28" t="s">
        <v>114</v>
      </c>
      <c r="D7" s="28" t="s">
        <v>111</v>
      </c>
      <c r="E7" s="28">
        <v>18</v>
      </c>
      <c r="F7" s="28" t="s">
        <v>118</v>
      </c>
      <c r="G7" s="30" t="s">
        <v>119</v>
      </c>
    </row>
    <row r="8" spans="1:7" x14ac:dyDescent="0.25">
      <c r="A8" s="28">
        <v>100007</v>
      </c>
      <c r="B8" s="29">
        <v>41308</v>
      </c>
      <c r="C8" s="28" t="s">
        <v>106</v>
      </c>
      <c r="D8" s="28" t="s">
        <v>117</v>
      </c>
      <c r="E8" s="28">
        <v>15</v>
      </c>
      <c r="F8" s="28" t="s">
        <v>120</v>
      </c>
      <c r="G8" s="30" t="s">
        <v>115</v>
      </c>
    </row>
    <row r="9" spans="1:7" x14ac:dyDescent="0.25">
      <c r="A9" s="28">
        <v>100008</v>
      </c>
      <c r="B9" s="29">
        <v>41309</v>
      </c>
      <c r="C9" s="28" t="s">
        <v>114</v>
      </c>
      <c r="D9" s="28" t="s">
        <v>117</v>
      </c>
      <c r="E9" s="28">
        <v>25</v>
      </c>
      <c r="F9" s="28" t="s">
        <v>112</v>
      </c>
      <c r="G9" s="30" t="s">
        <v>119</v>
      </c>
    </row>
    <row r="10" spans="1:7" x14ac:dyDescent="0.25">
      <c r="A10" s="28">
        <v>100009</v>
      </c>
      <c r="B10" s="29">
        <v>41309</v>
      </c>
      <c r="C10" s="28" t="s">
        <v>110</v>
      </c>
      <c r="D10" s="28" t="s">
        <v>107</v>
      </c>
      <c r="E10" s="28">
        <v>30</v>
      </c>
      <c r="F10" s="28" t="s">
        <v>118</v>
      </c>
      <c r="G10" s="30" t="s">
        <v>121</v>
      </c>
    </row>
    <row r="11" spans="1:7" x14ac:dyDescent="0.25">
      <c r="A11" s="28">
        <v>100010</v>
      </c>
      <c r="B11" s="29">
        <v>41309</v>
      </c>
      <c r="C11" s="28" t="s">
        <v>116</v>
      </c>
      <c r="D11" s="28" t="s">
        <v>117</v>
      </c>
      <c r="E11" s="28">
        <v>15</v>
      </c>
      <c r="F11" s="28" t="s">
        <v>120</v>
      </c>
      <c r="G11" s="30" t="s">
        <v>113</v>
      </c>
    </row>
    <row r="12" spans="1:7" x14ac:dyDescent="0.25">
      <c r="A12" s="28">
        <v>100011</v>
      </c>
      <c r="B12" s="29">
        <v>41309</v>
      </c>
      <c r="C12" s="28" t="s">
        <v>122</v>
      </c>
      <c r="D12" s="28" t="s">
        <v>123</v>
      </c>
      <c r="E12" s="28">
        <v>25</v>
      </c>
      <c r="F12" s="28" t="s">
        <v>112</v>
      </c>
      <c r="G12" s="30" t="s">
        <v>115</v>
      </c>
    </row>
    <row r="13" spans="1:7" x14ac:dyDescent="0.25">
      <c r="A13" s="28">
        <v>100012</v>
      </c>
      <c r="B13" s="29">
        <v>41309</v>
      </c>
      <c r="C13" s="28" t="s">
        <v>106</v>
      </c>
      <c r="D13" s="28" t="s">
        <v>111</v>
      </c>
      <c r="E13" s="28">
        <v>14</v>
      </c>
      <c r="F13" s="28" t="s">
        <v>108</v>
      </c>
      <c r="G13" s="30" t="s">
        <v>113</v>
      </c>
    </row>
    <row r="14" spans="1:7" x14ac:dyDescent="0.25">
      <c r="A14" s="28">
        <v>100013</v>
      </c>
      <c r="B14" s="29">
        <v>41310</v>
      </c>
      <c r="C14" s="28" t="s">
        <v>106</v>
      </c>
      <c r="D14" s="28" t="s">
        <v>111</v>
      </c>
      <c r="E14" s="28">
        <v>25</v>
      </c>
      <c r="F14" s="31" t="s">
        <v>124</v>
      </c>
      <c r="G14" s="30" t="s">
        <v>119</v>
      </c>
    </row>
    <row r="15" spans="1:7" x14ac:dyDescent="0.25">
      <c r="A15" s="28">
        <v>100014</v>
      </c>
      <c r="B15" s="29">
        <v>41310</v>
      </c>
      <c r="C15" s="28" t="s">
        <v>114</v>
      </c>
      <c r="D15" s="28" t="s">
        <v>107</v>
      </c>
      <c r="E15" s="28">
        <v>30</v>
      </c>
      <c r="F15" s="28" t="s">
        <v>108</v>
      </c>
      <c r="G15" s="30" t="s">
        <v>115</v>
      </c>
    </row>
    <row r="16" spans="1:7" x14ac:dyDescent="0.25">
      <c r="A16" s="28">
        <v>100015</v>
      </c>
      <c r="B16" s="29">
        <v>41310</v>
      </c>
      <c r="C16" s="28" t="s">
        <v>116</v>
      </c>
      <c r="D16" s="28" t="s">
        <v>123</v>
      </c>
      <c r="E16" s="28">
        <v>15</v>
      </c>
      <c r="F16" s="28" t="s">
        <v>112</v>
      </c>
      <c r="G16" s="30" t="s">
        <v>109</v>
      </c>
    </row>
    <row r="17" spans="1:7 16382:16384" x14ac:dyDescent="0.25">
      <c r="A17" s="28">
        <v>100016</v>
      </c>
      <c r="B17" s="29">
        <v>41310</v>
      </c>
      <c r="C17" s="28" t="s">
        <v>110</v>
      </c>
      <c r="D17" s="28" t="s">
        <v>107</v>
      </c>
      <c r="E17" s="28">
        <v>15</v>
      </c>
      <c r="F17" s="28" t="s">
        <v>118</v>
      </c>
      <c r="G17" s="30" t="s">
        <v>121</v>
      </c>
    </row>
    <row r="18" spans="1:7 16382:16384" x14ac:dyDescent="0.25">
      <c r="A18" s="28">
        <v>100017</v>
      </c>
      <c r="B18" s="29">
        <v>41311</v>
      </c>
      <c r="C18" s="28" t="s">
        <v>106</v>
      </c>
      <c r="D18" s="28" t="s">
        <v>123</v>
      </c>
      <c r="E18" s="28">
        <v>25</v>
      </c>
      <c r="F18" s="28" t="s">
        <v>118</v>
      </c>
      <c r="G18" s="30" t="s">
        <v>113</v>
      </c>
    </row>
    <row r="19" spans="1:7 16382:16384" x14ac:dyDescent="0.25">
      <c r="A19" s="28">
        <v>100018</v>
      </c>
      <c r="B19" s="29">
        <v>41312</v>
      </c>
      <c r="C19" s="28" t="s">
        <v>106</v>
      </c>
      <c r="D19" s="28" t="s">
        <v>107</v>
      </c>
      <c r="E19" s="28">
        <v>30</v>
      </c>
      <c r="F19" s="28" t="s">
        <v>108</v>
      </c>
      <c r="G19" s="30" t="s">
        <v>115</v>
      </c>
    </row>
    <row r="20" spans="1:7 16382:16384" x14ac:dyDescent="0.25">
      <c r="A20" s="28">
        <v>100019</v>
      </c>
      <c r="B20" s="29">
        <v>41313</v>
      </c>
      <c r="C20" s="28" t="s">
        <v>116</v>
      </c>
      <c r="D20" s="28" t="s">
        <v>111</v>
      </c>
      <c r="E20" s="28">
        <v>13</v>
      </c>
      <c r="F20" s="28" t="s">
        <v>112</v>
      </c>
      <c r="G20" s="30" t="s">
        <v>119</v>
      </c>
    </row>
    <row r="21" spans="1:7 16382:16384" ht="15.75" customHeight="1" x14ac:dyDescent="0.25">
      <c r="A21" s="28">
        <v>100020</v>
      </c>
      <c r="B21" s="29">
        <v>41313</v>
      </c>
      <c r="C21" s="28" t="s">
        <v>110</v>
      </c>
      <c r="D21" s="28" t="s">
        <v>117</v>
      </c>
      <c r="E21" s="28">
        <v>25</v>
      </c>
      <c r="F21" s="28" t="s">
        <v>120</v>
      </c>
      <c r="G21" s="30" t="s">
        <v>115</v>
      </c>
    </row>
    <row r="22" spans="1:7 16382:16384" ht="15.75" customHeight="1" x14ac:dyDescent="0.25">
      <c r="A22" s="28">
        <v>100021</v>
      </c>
      <c r="B22" s="29">
        <v>41313</v>
      </c>
      <c r="C22" s="28" t="s">
        <v>114</v>
      </c>
      <c r="D22" s="28" t="s">
        <v>123</v>
      </c>
      <c r="E22" s="28">
        <v>30</v>
      </c>
      <c r="F22" s="28" t="s">
        <v>118</v>
      </c>
      <c r="G22" s="30" t="s">
        <v>121</v>
      </c>
    </row>
    <row r="23" spans="1:7 16382:16384" ht="15.75" customHeight="1" x14ac:dyDescent="0.25">
      <c r="A23" s="28">
        <v>100022</v>
      </c>
      <c r="B23" s="29">
        <v>41313</v>
      </c>
      <c r="C23" s="28" t="s">
        <v>110</v>
      </c>
      <c r="D23" s="28" t="s">
        <v>111</v>
      </c>
      <c r="E23" s="28">
        <v>15</v>
      </c>
      <c r="F23" s="28" t="s">
        <v>124</v>
      </c>
      <c r="G23" s="30" t="s">
        <v>113</v>
      </c>
    </row>
    <row r="24" spans="1:7 16382:16384" ht="15.75" customHeight="1" x14ac:dyDescent="0.25">
      <c r="A24" s="28">
        <v>100023</v>
      </c>
      <c r="B24" s="29">
        <v>41313</v>
      </c>
      <c r="C24" s="28" t="s">
        <v>106</v>
      </c>
      <c r="D24" s="28" t="s">
        <v>123</v>
      </c>
      <c r="E24" s="28">
        <v>25</v>
      </c>
      <c r="F24" s="28" t="s">
        <v>108</v>
      </c>
      <c r="G24" s="30" t="s">
        <v>109</v>
      </c>
    </row>
    <row r="25" spans="1:7 16382:16384" ht="15.75" customHeight="1" x14ac:dyDescent="0.25">
      <c r="A25" s="28">
        <v>100024</v>
      </c>
      <c r="B25" s="29">
        <v>41314</v>
      </c>
      <c r="C25" s="28" t="s">
        <v>116</v>
      </c>
      <c r="D25" s="28" t="s">
        <v>111</v>
      </c>
      <c r="E25" s="28">
        <v>34</v>
      </c>
      <c r="F25" s="28" t="s">
        <v>112</v>
      </c>
      <c r="G25" s="30" t="s">
        <v>119</v>
      </c>
    </row>
    <row r="26" spans="1:7 16382:16384" ht="15.75" customHeight="1" x14ac:dyDescent="0.25"/>
    <row r="27" spans="1:7 16382:16384" ht="15.75" customHeight="1" x14ac:dyDescent="0.25"/>
    <row r="28" spans="1:7 16382:16384" ht="15.75" customHeight="1" x14ac:dyDescent="0.25">
      <c r="E28" s="32" t="s">
        <v>147</v>
      </c>
      <c r="F28" s="33">
        <f>COUNTIFS(C2:C25,"Peter White")</f>
        <v>6</v>
      </c>
      <c r="G28" s="4">
        <f>COUNTIFS(C2:C25,"Peter White")</f>
        <v>6</v>
      </c>
      <c r="XFB28">
        <v>1</v>
      </c>
      <c r="XFC28" s="4">
        <f t="shared" ref="XFC28:XFC36" si="0">IF(F28=XFD28,1,0)</f>
        <v>1</v>
      </c>
      <c r="XFD28" s="4">
        <v>6</v>
      </c>
    </row>
    <row r="29" spans="1:7 16382:16384" ht="15.75" customHeight="1" x14ac:dyDescent="0.25">
      <c r="E29" s="34" t="s">
        <v>148</v>
      </c>
      <c r="F29" s="33">
        <f>COUNTIFS(F2:F25,"truck 2",C2:C25,"George Ramsay")</f>
        <v>1</v>
      </c>
      <c r="XFB29">
        <v>3</v>
      </c>
      <c r="XFC29" s="4">
        <f t="shared" si="0"/>
        <v>1</v>
      </c>
      <c r="XFD29" s="4">
        <v>1</v>
      </c>
    </row>
    <row r="30" spans="1:7 16382:16384" ht="15.75" customHeight="1" x14ac:dyDescent="0.25">
      <c r="E30" s="34" t="s">
        <v>149</v>
      </c>
      <c r="F30" s="33">
        <f>COUNTIFS(B2:B25,"&gt;=03/02/2013",B2:B25,"&lt;=04/02/2013")</f>
        <v>9</v>
      </c>
      <c r="XFB30">
        <v>4</v>
      </c>
      <c r="XFC30" s="4">
        <f t="shared" si="0"/>
        <v>1</v>
      </c>
      <c r="XFD30" s="4">
        <v>9</v>
      </c>
    </row>
    <row r="31" spans="1:7 16382:16384" ht="15.75" customHeight="1" x14ac:dyDescent="0.25">
      <c r="E31" s="34" t="s">
        <v>134</v>
      </c>
      <c r="F31" s="33">
        <f>SUMIF(D2:D25,"washing machine",E2:E25)</f>
        <v>164</v>
      </c>
      <c r="XFB31">
        <v>6</v>
      </c>
      <c r="XFC31" s="4">
        <f t="shared" si="0"/>
        <v>1</v>
      </c>
      <c r="XFD31" s="4">
        <v>164</v>
      </c>
    </row>
    <row r="32" spans="1:7 16382:16384" ht="15.75" customHeight="1" x14ac:dyDescent="0.25">
      <c r="E32" s="34" t="s">
        <v>150</v>
      </c>
      <c r="F32" s="33">
        <f>SUMIFS(E2:E25,D2:D25,"TV",C2:C25,"Carl Nowak")+SUMIFS(E2:E25,D2:D25,"TV",C2:C25,"John May")</f>
        <v>85</v>
      </c>
      <c r="XFB32">
        <v>7</v>
      </c>
      <c r="XFC32" s="4">
        <f t="shared" si="0"/>
        <v>1</v>
      </c>
      <c r="XFD32" s="4">
        <v>85</v>
      </c>
    </row>
    <row r="33" spans="5:6 16382:16384" ht="15.75" customHeight="1" x14ac:dyDescent="0.25">
      <c r="E33" s="32" t="s">
        <v>151</v>
      </c>
      <c r="F33" s="33">
        <f>COUNTIFS(G2:G25,"Pittsburgh",B2:B25,"&gt;04/02/2013")</f>
        <v>2</v>
      </c>
      <c r="XFB33">
        <v>11</v>
      </c>
      <c r="XFC33" s="4">
        <f t="shared" si="0"/>
        <v>1</v>
      </c>
      <c r="XFD33" s="4">
        <v>2</v>
      </c>
    </row>
    <row r="34" spans="5:6 16382:16384" ht="15.75" customHeight="1" x14ac:dyDescent="0.25">
      <c r="E34" s="34" t="s">
        <v>152</v>
      </c>
      <c r="F34" s="33">
        <f>SUMIFS(E2:E25,G2:G25,"Baltimore",F2:F25,"truck 3")+SUMIFS(E2:E25,G2:G25,"Baltimore",F2:F25,"truck 1")</f>
        <v>90</v>
      </c>
      <c r="XFB34">
        <v>13</v>
      </c>
      <c r="XFC34" s="4">
        <f t="shared" si="0"/>
        <v>1</v>
      </c>
      <c r="XFD34" s="4">
        <v>90</v>
      </c>
    </row>
    <row r="35" spans="5:6 16382:16384" ht="15.75" customHeight="1" x14ac:dyDescent="0.25">
      <c r="E35" s="34" t="s">
        <v>153</v>
      </c>
      <c r="F35" s="33">
        <f>SUMIF(C2:C25,"Carl Nowak",E2:E25)+SUMIF(C2:C25,"John May",E2:E25)+SUMIF(C2:C25,"Peter White",E2:E25)</f>
        <v>424</v>
      </c>
      <c r="XFB35">
        <v>14</v>
      </c>
      <c r="XFC35" s="4">
        <f t="shared" si="0"/>
        <v>1</v>
      </c>
      <c r="XFD35" s="4">
        <v>424</v>
      </c>
    </row>
    <row r="36" spans="5:6 16382:16384" ht="15.75" customHeight="1" x14ac:dyDescent="0.25">
      <c r="E36" s="34" t="s">
        <v>174</v>
      </c>
      <c r="F36" s="33">
        <f>SUMIFS(E2:E25,G2:G25,"NY",B2:B25,"&lt;07/02/2013")</f>
        <v>116</v>
      </c>
      <c r="XFB36">
        <v>15</v>
      </c>
      <c r="XFC36" s="4">
        <f t="shared" si="0"/>
        <v>1</v>
      </c>
      <c r="XFD36" s="4">
        <v>116</v>
      </c>
    </row>
    <row r="37" spans="5:6 16382:16384" ht="15.75" customHeight="1" x14ac:dyDescent="0.25">
      <c r="XFC37" s="35">
        <f>SUM(XFC29:XFC36)</f>
        <v>8</v>
      </c>
    </row>
    <row r="38" spans="5:6 16382:16384" ht="15.75" customHeight="1" x14ac:dyDescent="0.25"/>
    <row r="39" spans="5:6 16382:16384" ht="15.75" customHeight="1" x14ac:dyDescent="0.25"/>
    <row r="40" spans="5:6 16382:16384" ht="15.75" customHeight="1" x14ac:dyDescent="0.25"/>
    <row r="41" spans="5:6 16382:16384" ht="15.75" customHeight="1" x14ac:dyDescent="0.25"/>
    <row r="42" spans="5:6 16382:16384" ht="15.75" customHeight="1" x14ac:dyDescent="0.25"/>
    <row r="43" spans="5:6 16382:16384" ht="15.75" customHeight="1" x14ac:dyDescent="0.25"/>
    <row r="44" spans="5:6 16382:16384" ht="15.75" customHeight="1" x14ac:dyDescent="0.25"/>
    <row r="45" spans="5:6 16382:16384" ht="15.75" customHeight="1" x14ac:dyDescent="0.25"/>
    <row r="46" spans="5:6 16382:16384" ht="15.75" customHeight="1" x14ac:dyDescent="0.25"/>
    <row r="47" spans="5:6 16382:16384" ht="15.75" customHeight="1" x14ac:dyDescent="0.25"/>
    <row r="48" spans="5:6 16382:1638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spans="8680:8681" ht="15.75" customHeight="1" x14ac:dyDescent="0.25"/>
    <row r="130" spans="8680:8681" ht="15.75" customHeight="1" x14ac:dyDescent="0.25"/>
    <row r="131" spans="8680:8681" ht="15.75" customHeight="1" x14ac:dyDescent="0.25"/>
    <row r="132" spans="8680:8681" ht="15.75" customHeight="1" x14ac:dyDescent="0.25"/>
    <row r="133" spans="8680:8681" ht="15.75" customHeight="1" x14ac:dyDescent="0.25"/>
    <row r="134" spans="8680:8681" ht="15.75" customHeight="1" x14ac:dyDescent="0.25"/>
    <row r="135" spans="8680:8681" ht="15.75" customHeight="1" x14ac:dyDescent="0.25">
      <c r="LUV135">
        <v>7</v>
      </c>
      <c r="LUW135">
        <f>IF(F28=LUV135,1,0)</f>
        <v>0</v>
      </c>
    </row>
    <row r="136" spans="8680:8681" ht="15.75" customHeight="1" x14ac:dyDescent="0.25">
      <c r="LUV136">
        <v>2</v>
      </c>
      <c r="LUW136" t="e">
        <f>IF(#REF!=LUV136,1,0)</f>
        <v>#REF!</v>
      </c>
    </row>
    <row r="137" spans="8680:8681" ht="15.75" customHeight="1" x14ac:dyDescent="0.25">
      <c r="LUV137">
        <v>4</v>
      </c>
      <c r="LUW137">
        <f>IF(F29=LUV137,1,0)</f>
        <v>0</v>
      </c>
    </row>
    <row r="138" spans="8680:8681" ht="15.75" customHeight="1" x14ac:dyDescent="0.25">
      <c r="LUV138">
        <v>2</v>
      </c>
      <c r="LUW138">
        <f>IF(F30=LUV138,1,0)</f>
        <v>0</v>
      </c>
    </row>
    <row r="139" spans="8680:8681" ht="15.75" customHeight="1" x14ac:dyDescent="0.25">
      <c r="LUV139">
        <v>5</v>
      </c>
      <c r="LUW139" t="e">
        <f>IF(#REF!=LUV139,1,0)</f>
        <v>#REF!</v>
      </c>
    </row>
    <row r="140" spans="8680:8681" ht="15.75" customHeight="1" x14ac:dyDescent="0.25">
      <c r="LUV140">
        <v>120</v>
      </c>
      <c r="LUW140">
        <f>IF(F31=LUV140,1,0)</f>
        <v>0</v>
      </c>
    </row>
    <row r="141" spans="8680:8681" ht="15.75" customHeight="1" x14ac:dyDescent="0.25">
      <c r="LUV141">
        <v>30</v>
      </c>
      <c r="LUW141">
        <f>IF(F32=LUV141,1,0)</f>
        <v>0</v>
      </c>
    </row>
    <row r="142" spans="8680:8681" ht="15.75" customHeight="1" x14ac:dyDescent="0.25">
      <c r="LUV142">
        <v>87</v>
      </c>
      <c r="LUW142" t="e">
        <f>IF(#REF!=LUV142,1,0)</f>
        <v>#REF!</v>
      </c>
    </row>
    <row r="143" spans="8680:8681" ht="15.75" customHeight="1" x14ac:dyDescent="0.25">
      <c r="LUV143">
        <v>40</v>
      </c>
      <c r="LUW143" t="e">
        <f>IF(#REF!=LUV143,1,0)</f>
        <v>#REF!</v>
      </c>
    </row>
    <row r="144" spans="8680:8681" ht="15.75" customHeight="1" x14ac:dyDescent="0.25">
      <c r="LUV144">
        <v>4</v>
      </c>
      <c r="LUW144" t="e">
        <f>IF(#REF!=LUV144,1,0)</f>
        <v>#REF!</v>
      </c>
    </row>
    <row r="145" spans="8680:8681" ht="15.75" customHeight="1" x14ac:dyDescent="0.25">
      <c r="LUV145">
        <v>21</v>
      </c>
      <c r="LUW145">
        <f>IF(F33=LUV145,1,0)</f>
        <v>0</v>
      </c>
    </row>
    <row r="146" spans="8680:8681" ht="15.75" customHeight="1" x14ac:dyDescent="0.25">
      <c r="LUV146">
        <v>22</v>
      </c>
      <c r="LUW146" t="e">
        <f>IF(#REF!=LUV146,1,0)</f>
        <v>#REF!</v>
      </c>
    </row>
    <row r="147" spans="8680:8681" ht="15.75" customHeight="1" x14ac:dyDescent="0.25">
      <c r="LUV147">
        <v>72</v>
      </c>
      <c r="LUW147">
        <f>IF(F34=LUV147,1,0)</f>
        <v>0</v>
      </c>
    </row>
    <row r="148" spans="8680:8681" ht="15.75" customHeight="1" x14ac:dyDescent="0.25">
      <c r="LUV148">
        <v>118</v>
      </c>
      <c r="LUW148">
        <f>IF(F35=LUV148,1,0)</f>
        <v>0</v>
      </c>
    </row>
    <row r="149" spans="8680:8681" ht="15.75" customHeight="1" x14ac:dyDescent="0.25">
      <c r="LUV149">
        <v>131</v>
      </c>
      <c r="LUW149">
        <f>IF(F36=LUV149,1,0)</f>
        <v>0</v>
      </c>
    </row>
    <row r="150" spans="8680:8681" ht="15.75" customHeight="1" x14ac:dyDescent="0.25">
      <c r="LUV150" s="36" t="e">
        <f>#REF!</f>
        <v>#REF!</v>
      </c>
      <c r="LUW150" s="37" t="e">
        <f>SUM(LUW135:LUW149)</f>
        <v>#REF!</v>
      </c>
    </row>
    <row r="151" spans="8680:8681" ht="15.75" customHeight="1" x14ac:dyDescent="0.25"/>
    <row r="152" spans="8680:8681" ht="15.75" customHeight="1" x14ac:dyDescent="0.25"/>
    <row r="153" spans="8680:8681" ht="15.75" customHeight="1" x14ac:dyDescent="0.25"/>
    <row r="154" spans="8680:8681" ht="15.75" customHeight="1" x14ac:dyDescent="0.25"/>
    <row r="155" spans="8680:8681" ht="15.75" customHeight="1" x14ac:dyDescent="0.25"/>
    <row r="156" spans="8680:8681" ht="15.75" customHeight="1" x14ac:dyDescent="0.25"/>
    <row r="157" spans="8680:8681" ht="15.75" customHeight="1" x14ac:dyDescent="0.25"/>
    <row r="158" spans="8680:8681" ht="15.75" customHeight="1" x14ac:dyDescent="0.25"/>
    <row r="159" spans="8680:8681" ht="15.75" customHeight="1" x14ac:dyDescent="0.25"/>
    <row r="160" spans="8680:8681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9BD-93DD-4CE1-B186-00A91CE5F769}">
  <dimension ref="A1:G49"/>
  <sheetViews>
    <sheetView topLeftCell="A23" zoomScale="115" zoomScaleNormal="115" workbookViewId="0">
      <selection activeCell="E36" sqref="E36"/>
    </sheetView>
  </sheetViews>
  <sheetFormatPr defaultRowHeight="15" x14ac:dyDescent="0.25"/>
  <cols>
    <col min="1" max="1" width="10.42578125" customWidth="1"/>
    <col min="2" max="2" width="56.85546875" customWidth="1"/>
    <col min="3" max="3" width="19.140625" customWidth="1"/>
    <col min="4" max="4" width="16.42578125" bestFit="1" customWidth="1"/>
    <col min="5" max="5" width="17.7109375" style="4" bestFit="1" customWidth="1"/>
    <col min="6" max="6" width="10.5703125" bestFit="1" customWidth="1"/>
    <col min="7" max="7" width="12.28515625" bestFit="1" customWidth="1"/>
  </cols>
  <sheetData>
    <row r="1" spans="1:7" ht="16.5" thickBot="1" x14ac:dyDescent="0.3">
      <c r="A1" s="45" t="s">
        <v>99</v>
      </c>
      <c r="B1" s="46" t="s">
        <v>100</v>
      </c>
      <c r="C1" s="46" t="s">
        <v>101</v>
      </c>
      <c r="D1" s="46" t="s">
        <v>102</v>
      </c>
      <c r="E1" s="46" t="s">
        <v>103</v>
      </c>
      <c r="F1" s="46" t="s">
        <v>104</v>
      </c>
      <c r="G1" s="46" t="s">
        <v>105</v>
      </c>
    </row>
    <row r="2" spans="1:7" ht="15" customHeight="1" thickBot="1" x14ac:dyDescent="0.3">
      <c r="A2" s="23">
        <v>100001</v>
      </c>
      <c r="B2" s="47">
        <v>41276</v>
      </c>
      <c r="C2" s="24" t="s">
        <v>106</v>
      </c>
      <c r="D2" s="24" t="s">
        <v>107</v>
      </c>
      <c r="E2" s="25">
        <v>25</v>
      </c>
      <c r="F2" s="24" t="s">
        <v>108</v>
      </c>
      <c r="G2" s="24" t="s">
        <v>109</v>
      </c>
    </row>
    <row r="3" spans="1:7" ht="15" customHeight="1" thickBot="1" x14ac:dyDescent="0.3">
      <c r="A3" s="23">
        <v>100002</v>
      </c>
      <c r="B3" s="47">
        <v>41276</v>
      </c>
      <c r="C3" s="24" t="s">
        <v>110</v>
      </c>
      <c r="D3" s="24" t="s">
        <v>111</v>
      </c>
      <c r="E3" s="25">
        <v>30</v>
      </c>
      <c r="F3" s="24" t="s">
        <v>112</v>
      </c>
      <c r="G3" s="24" t="s">
        <v>113</v>
      </c>
    </row>
    <row r="4" spans="1:7" ht="15" customHeight="1" thickBot="1" x14ac:dyDescent="0.3">
      <c r="A4" s="23">
        <v>100003</v>
      </c>
      <c r="B4" s="47">
        <v>41307</v>
      </c>
      <c r="C4" s="24" t="s">
        <v>114</v>
      </c>
      <c r="D4" s="24" t="s">
        <v>111</v>
      </c>
      <c r="E4" s="25">
        <v>15</v>
      </c>
      <c r="F4" s="24" t="s">
        <v>112</v>
      </c>
      <c r="G4" s="24" t="s">
        <v>115</v>
      </c>
    </row>
    <row r="5" spans="1:7" ht="15" customHeight="1" thickBot="1" x14ac:dyDescent="0.3">
      <c r="A5" s="23">
        <v>100004</v>
      </c>
      <c r="B5" s="47">
        <v>41335</v>
      </c>
      <c r="C5" s="24" t="s">
        <v>110</v>
      </c>
      <c r="D5" s="24" t="s">
        <v>107</v>
      </c>
      <c r="E5" s="25">
        <v>32</v>
      </c>
      <c r="F5" s="24" t="s">
        <v>108</v>
      </c>
      <c r="G5" s="24" t="s">
        <v>113</v>
      </c>
    </row>
    <row r="6" spans="1:7" ht="15" customHeight="1" thickBot="1" x14ac:dyDescent="0.3">
      <c r="A6" s="23">
        <v>100005</v>
      </c>
      <c r="B6" s="47">
        <v>41335</v>
      </c>
      <c r="C6" s="24" t="s">
        <v>116</v>
      </c>
      <c r="D6" s="24" t="s">
        <v>117</v>
      </c>
      <c r="E6" s="25">
        <v>25</v>
      </c>
      <c r="F6" s="24" t="s">
        <v>112</v>
      </c>
      <c r="G6" s="24" t="s">
        <v>109</v>
      </c>
    </row>
    <row r="7" spans="1:7" ht="15" customHeight="1" thickBot="1" x14ac:dyDescent="0.3">
      <c r="A7" s="23">
        <v>100006</v>
      </c>
      <c r="B7" s="47">
        <v>41335</v>
      </c>
      <c r="C7" s="24" t="s">
        <v>114</v>
      </c>
      <c r="D7" s="24" t="s">
        <v>111</v>
      </c>
      <c r="E7" s="25">
        <v>18</v>
      </c>
      <c r="F7" s="24" t="s">
        <v>118</v>
      </c>
      <c r="G7" s="24" t="s">
        <v>119</v>
      </c>
    </row>
    <row r="8" spans="1:7" ht="15" customHeight="1" thickBot="1" x14ac:dyDescent="0.3">
      <c r="A8" s="23">
        <v>100007</v>
      </c>
      <c r="B8" s="47">
        <v>41335</v>
      </c>
      <c r="C8" s="24" t="s">
        <v>106</v>
      </c>
      <c r="D8" s="24" t="s">
        <v>117</v>
      </c>
      <c r="E8" s="25">
        <v>15</v>
      </c>
      <c r="F8" s="24" t="s">
        <v>120</v>
      </c>
      <c r="G8" s="24" t="s">
        <v>115</v>
      </c>
    </row>
    <row r="9" spans="1:7" ht="15" customHeight="1" thickBot="1" x14ac:dyDescent="0.3">
      <c r="A9" s="23">
        <v>100008</v>
      </c>
      <c r="B9" s="47">
        <v>41366</v>
      </c>
      <c r="C9" s="24" t="s">
        <v>114</v>
      </c>
      <c r="D9" s="24" t="s">
        <v>117</v>
      </c>
      <c r="E9" s="25">
        <v>25</v>
      </c>
      <c r="F9" s="24" t="s">
        <v>112</v>
      </c>
      <c r="G9" s="24" t="s">
        <v>119</v>
      </c>
    </row>
    <row r="10" spans="1:7" ht="15" customHeight="1" thickBot="1" x14ac:dyDescent="0.3">
      <c r="A10" s="23">
        <v>100009</v>
      </c>
      <c r="B10" s="47">
        <v>41366</v>
      </c>
      <c r="C10" s="24" t="s">
        <v>110</v>
      </c>
      <c r="D10" s="24" t="s">
        <v>107</v>
      </c>
      <c r="E10" s="25">
        <v>30</v>
      </c>
      <c r="F10" s="24" t="s">
        <v>118</v>
      </c>
      <c r="G10" s="24" t="s">
        <v>121</v>
      </c>
    </row>
    <row r="11" spans="1:7" ht="15" customHeight="1" thickBot="1" x14ac:dyDescent="0.3">
      <c r="A11" s="23">
        <v>100010</v>
      </c>
      <c r="B11" s="47">
        <v>41366</v>
      </c>
      <c r="C11" s="24" t="s">
        <v>116</v>
      </c>
      <c r="D11" s="24" t="s">
        <v>117</v>
      </c>
      <c r="E11" s="25">
        <v>15</v>
      </c>
      <c r="F11" s="24" t="s">
        <v>120</v>
      </c>
      <c r="G11" s="24" t="s">
        <v>113</v>
      </c>
    </row>
    <row r="12" spans="1:7" ht="15" customHeight="1" thickBot="1" x14ac:dyDescent="0.3">
      <c r="A12" s="23">
        <v>100011</v>
      </c>
      <c r="B12" s="47">
        <v>41366</v>
      </c>
      <c r="C12" s="24" t="s">
        <v>122</v>
      </c>
      <c r="D12" s="24" t="s">
        <v>123</v>
      </c>
      <c r="E12" s="25">
        <v>25</v>
      </c>
      <c r="F12" s="24" t="s">
        <v>112</v>
      </c>
      <c r="G12" s="24" t="s">
        <v>115</v>
      </c>
    </row>
    <row r="13" spans="1:7" ht="15" customHeight="1" thickBot="1" x14ac:dyDescent="0.3">
      <c r="A13" s="23">
        <v>100012</v>
      </c>
      <c r="B13" s="47">
        <v>41366</v>
      </c>
      <c r="C13" s="24" t="s">
        <v>106</v>
      </c>
      <c r="D13" s="24" t="s">
        <v>111</v>
      </c>
      <c r="E13" s="25">
        <v>14</v>
      </c>
      <c r="F13" s="24" t="s">
        <v>108</v>
      </c>
      <c r="G13" s="24" t="s">
        <v>113</v>
      </c>
    </row>
    <row r="14" spans="1:7" ht="15" customHeight="1" thickBot="1" x14ac:dyDescent="0.3">
      <c r="A14" s="23">
        <v>100013</v>
      </c>
      <c r="B14" s="47">
        <v>41396</v>
      </c>
      <c r="C14" s="24" t="s">
        <v>106</v>
      </c>
      <c r="D14" s="24" t="s">
        <v>111</v>
      </c>
      <c r="E14" s="25">
        <v>25</v>
      </c>
      <c r="F14" s="24" t="s">
        <v>124</v>
      </c>
      <c r="G14" s="24" t="s">
        <v>119</v>
      </c>
    </row>
    <row r="15" spans="1:7" ht="15" customHeight="1" thickBot="1" x14ac:dyDescent="0.3">
      <c r="A15" s="23">
        <v>100014</v>
      </c>
      <c r="B15" s="47">
        <v>41396</v>
      </c>
      <c r="C15" s="24" t="s">
        <v>114</v>
      </c>
      <c r="D15" s="24" t="s">
        <v>107</v>
      </c>
      <c r="E15" s="25">
        <v>30</v>
      </c>
      <c r="F15" s="24" t="s">
        <v>108</v>
      </c>
      <c r="G15" s="24" t="s">
        <v>115</v>
      </c>
    </row>
    <row r="16" spans="1:7" ht="15" customHeight="1" thickBot="1" x14ac:dyDescent="0.3">
      <c r="A16" s="23">
        <v>100015</v>
      </c>
      <c r="B16" s="47">
        <v>41396</v>
      </c>
      <c r="C16" s="24" t="s">
        <v>116</v>
      </c>
      <c r="D16" s="24" t="s">
        <v>123</v>
      </c>
      <c r="E16" s="25">
        <v>15</v>
      </c>
      <c r="F16" s="24" t="s">
        <v>112</v>
      </c>
      <c r="G16" s="24" t="s">
        <v>109</v>
      </c>
    </row>
    <row r="17" spans="1:7" ht="15" customHeight="1" thickBot="1" x14ac:dyDescent="0.3">
      <c r="A17" s="23">
        <v>100016</v>
      </c>
      <c r="B17" s="47">
        <v>41396</v>
      </c>
      <c r="C17" s="24" t="s">
        <v>110</v>
      </c>
      <c r="D17" s="24" t="s">
        <v>107</v>
      </c>
      <c r="E17" s="25">
        <v>15</v>
      </c>
      <c r="F17" s="24" t="s">
        <v>118</v>
      </c>
      <c r="G17" s="24" t="s">
        <v>121</v>
      </c>
    </row>
    <row r="18" spans="1:7" ht="15" customHeight="1" thickBot="1" x14ac:dyDescent="0.3">
      <c r="A18" s="23">
        <v>100017</v>
      </c>
      <c r="B18" s="47">
        <v>41427</v>
      </c>
      <c r="C18" s="24" t="s">
        <v>106</v>
      </c>
      <c r="D18" s="24" t="s">
        <v>123</v>
      </c>
      <c r="E18" s="25">
        <v>25</v>
      </c>
      <c r="F18" s="24" t="s">
        <v>118</v>
      </c>
      <c r="G18" s="24" t="s">
        <v>113</v>
      </c>
    </row>
    <row r="19" spans="1:7" ht="15" customHeight="1" thickBot="1" x14ac:dyDescent="0.3">
      <c r="A19" s="23">
        <v>100018</v>
      </c>
      <c r="B19" s="47">
        <v>41457</v>
      </c>
      <c r="C19" s="24" t="s">
        <v>106</v>
      </c>
      <c r="D19" s="24" t="s">
        <v>107</v>
      </c>
      <c r="E19" s="25">
        <v>30</v>
      </c>
      <c r="F19" s="24" t="s">
        <v>108</v>
      </c>
      <c r="G19" s="24" t="s">
        <v>115</v>
      </c>
    </row>
    <row r="20" spans="1:7" ht="15" customHeight="1" thickBot="1" x14ac:dyDescent="0.3">
      <c r="A20" s="23">
        <v>100019</v>
      </c>
      <c r="B20" s="47">
        <v>41488</v>
      </c>
      <c r="C20" s="24" t="s">
        <v>116</v>
      </c>
      <c r="D20" s="24" t="s">
        <v>111</v>
      </c>
      <c r="E20" s="25">
        <v>13</v>
      </c>
      <c r="F20" s="24" t="s">
        <v>112</v>
      </c>
      <c r="G20" s="24" t="s">
        <v>119</v>
      </c>
    </row>
    <row r="21" spans="1:7" ht="15" customHeight="1" thickBot="1" x14ac:dyDescent="0.3">
      <c r="A21" s="23">
        <v>100020</v>
      </c>
      <c r="B21" s="47">
        <v>41488</v>
      </c>
      <c r="C21" s="24" t="s">
        <v>110</v>
      </c>
      <c r="D21" s="24" t="s">
        <v>117</v>
      </c>
      <c r="E21" s="25">
        <v>25</v>
      </c>
      <c r="F21" s="24" t="s">
        <v>120</v>
      </c>
      <c r="G21" s="24" t="s">
        <v>115</v>
      </c>
    </row>
    <row r="22" spans="1:7" ht="15" customHeight="1" thickBot="1" x14ac:dyDescent="0.3">
      <c r="A22" s="23">
        <v>100021</v>
      </c>
      <c r="B22" s="47">
        <v>41488</v>
      </c>
      <c r="C22" s="24" t="s">
        <v>114</v>
      </c>
      <c r="D22" s="24" t="s">
        <v>123</v>
      </c>
      <c r="E22" s="25">
        <v>30</v>
      </c>
      <c r="F22" s="24" t="s">
        <v>118</v>
      </c>
      <c r="G22" s="24" t="s">
        <v>121</v>
      </c>
    </row>
    <row r="23" spans="1:7" ht="15" customHeight="1" thickBot="1" x14ac:dyDescent="0.3">
      <c r="A23" s="23">
        <v>100022</v>
      </c>
      <c r="B23" s="47">
        <v>41488</v>
      </c>
      <c r="C23" s="24" t="s">
        <v>110</v>
      </c>
      <c r="D23" s="24" t="s">
        <v>111</v>
      </c>
      <c r="E23" s="25">
        <v>15</v>
      </c>
      <c r="F23" s="24" t="s">
        <v>124</v>
      </c>
      <c r="G23" s="24" t="s">
        <v>113</v>
      </c>
    </row>
    <row r="24" spans="1:7" ht="15" customHeight="1" thickBot="1" x14ac:dyDescent="0.3">
      <c r="A24" s="23">
        <v>100023</v>
      </c>
      <c r="B24" s="47">
        <v>41488</v>
      </c>
      <c r="C24" s="24" t="s">
        <v>106</v>
      </c>
      <c r="D24" s="24" t="s">
        <v>123</v>
      </c>
      <c r="E24" s="25">
        <v>25</v>
      </c>
      <c r="F24" s="24" t="s">
        <v>108</v>
      </c>
      <c r="G24" s="24" t="s">
        <v>109</v>
      </c>
    </row>
    <row r="25" spans="1:7" ht="15" customHeight="1" thickBot="1" x14ac:dyDescent="0.3">
      <c r="A25" s="23">
        <v>100024</v>
      </c>
      <c r="B25" s="56">
        <v>41519</v>
      </c>
      <c r="C25" s="57" t="s">
        <v>116</v>
      </c>
      <c r="D25" s="57" t="s">
        <v>111</v>
      </c>
      <c r="E25" s="25">
        <v>34</v>
      </c>
      <c r="F25" s="24" t="s">
        <v>112</v>
      </c>
      <c r="G25" s="24" t="s">
        <v>119</v>
      </c>
    </row>
    <row r="26" spans="1:7" ht="15" customHeight="1" thickBot="1" x14ac:dyDescent="0.3">
      <c r="A26" s="43"/>
      <c r="B26" s="59"/>
      <c r="C26" s="26"/>
      <c r="D26" s="26"/>
      <c r="E26" s="55"/>
      <c r="F26" s="44"/>
      <c r="G26" s="44"/>
    </row>
    <row r="27" spans="1:7" ht="24.75" customHeight="1" thickBot="1" x14ac:dyDescent="0.35">
      <c r="A27" s="43"/>
      <c r="B27" s="60" t="s">
        <v>168</v>
      </c>
      <c r="C27" s="60" t="s">
        <v>170</v>
      </c>
      <c r="D27" s="4"/>
    </row>
    <row r="28" spans="1:7" ht="15.75" thickBot="1" x14ac:dyDescent="0.3">
      <c r="A28" s="20"/>
      <c r="B28" s="58"/>
      <c r="C28" s="49" t="s">
        <v>126</v>
      </c>
      <c r="D28" s="4"/>
    </row>
    <row r="29" spans="1:7" ht="15.75" thickBot="1" x14ac:dyDescent="0.3">
      <c r="A29" s="20"/>
      <c r="B29" s="42" t="s">
        <v>127</v>
      </c>
      <c r="C29" s="48" t="s">
        <v>169</v>
      </c>
      <c r="D29" s="4"/>
    </row>
    <row r="30" spans="1:7" ht="15.75" thickBot="1" x14ac:dyDescent="0.3">
      <c r="A30" s="20"/>
      <c r="B30" s="42" t="s">
        <v>128</v>
      </c>
      <c r="C30" s="48" t="s">
        <v>169</v>
      </c>
      <c r="D30" s="4"/>
    </row>
    <row r="31" spans="1:7" ht="15.75" thickBot="1" x14ac:dyDescent="0.3">
      <c r="A31" s="20"/>
      <c r="B31" s="42" t="s">
        <v>129</v>
      </c>
      <c r="C31" s="48" t="s">
        <v>169</v>
      </c>
      <c r="D31" s="4"/>
    </row>
    <row r="32" spans="1:7" ht="15.75" thickBot="1" x14ac:dyDescent="0.3">
      <c r="A32" s="20"/>
      <c r="B32" s="42" t="s">
        <v>130</v>
      </c>
      <c r="C32" s="48" t="s">
        <v>169</v>
      </c>
      <c r="D32" s="4"/>
    </row>
    <row r="33" spans="1:5" ht="15.75" thickBot="1" x14ac:dyDescent="0.3">
      <c r="A33" s="20"/>
      <c r="B33" s="42" t="s">
        <v>131</v>
      </c>
      <c r="C33" s="48" t="s">
        <v>169</v>
      </c>
      <c r="D33" s="4"/>
    </row>
    <row r="34" spans="1:5" ht="15.75" thickBot="1" x14ac:dyDescent="0.3">
      <c r="A34" s="20"/>
      <c r="B34" s="20"/>
      <c r="C34" s="50" t="s">
        <v>132</v>
      </c>
      <c r="D34" s="4"/>
    </row>
    <row r="35" spans="1:5" s="54" customFormat="1" ht="15.75" thickBot="1" x14ac:dyDescent="0.3">
      <c r="A35" s="52"/>
      <c r="B35" s="53" t="s">
        <v>133</v>
      </c>
      <c r="C35" s="48" t="s">
        <v>169</v>
      </c>
      <c r="D35" s="4"/>
      <c r="E35" s="6"/>
    </row>
    <row r="36" spans="1:5" ht="15.75" thickBot="1" x14ac:dyDescent="0.3">
      <c r="A36" s="20"/>
      <c r="B36" s="42" t="s">
        <v>134</v>
      </c>
      <c r="C36" s="48" t="s">
        <v>169</v>
      </c>
      <c r="D36" s="4"/>
    </row>
    <row r="37" spans="1:5" ht="15.75" thickBot="1" x14ac:dyDescent="0.3">
      <c r="A37" s="20"/>
      <c r="B37" s="42" t="s">
        <v>135</v>
      </c>
      <c r="C37" s="48" t="s">
        <v>169</v>
      </c>
      <c r="D37" s="4"/>
    </row>
    <row r="38" spans="1:5" ht="15.75" thickBot="1" x14ac:dyDescent="0.3">
      <c r="A38" s="20"/>
      <c r="B38" s="42" t="s">
        <v>136</v>
      </c>
      <c r="C38" s="48" t="s">
        <v>169</v>
      </c>
      <c r="D38" s="4"/>
    </row>
    <row r="39" spans="1:5" ht="15.75" thickBot="1" x14ac:dyDescent="0.3">
      <c r="A39" s="20"/>
      <c r="B39" s="42" t="s">
        <v>125</v>
      </c>
      <c r="C39" s="48" t="s">
        <v>169</v>
      </c>
      <c r="D39" s="4"/>
    </row>
    <row r="40" spans="1:5" ht="15.75" thickBot="1" x14ac:dyDescent="0.3">
      <c r="A40" s="20"/>
      <c r="B40" s="20"/>
      <c r="C40" s="51" t="s">
        <v>137</v>
      </c>
      <c r="D40" s="4"/>
    </row>
    <row r="41" spans="1:5" ht="15.75" thickBot="1" x14ac:dyDescent="0.3">
      <c r="A41" s="20"/>
      <c r="B41" s="42" t="s">
        <v>138</v>
      </c>
      <c r="C41" s="48" t="s">
        <v>169</v>
      </c>
      <c r="D41" s="4"/>
    </row>
    <row r="42" spans="1:5" ht="15.75" thickBot="1" x14ac:dyDescent="0.3">
      <c r="A42" s="20"/>
      <c r="B42" s="42" t="s">
        <v>139</v>
      </c>
      <c r="C42" s="48" t="s">
        <v>169</v>
      </c>
      <c r="D42" s="4"/>
    </row>
    <row r="43" spans="1:5" ht="15.75" thickBot="1" x14ac:dyDescent="0.3">
      <c r="A43" s="20"/>
      <c r="B43" s="42" t="s">
        <v>140</v>
      </c>
      <c r="C43" s="48" t="s">
        <v>169</v>
      </c>
      <c r="D43" s="4"/>
    </row>
    <row r="44" spans="1:5" ht="15.75" thickBot="1" x14ac:dyDescent="0.3">
      <c r="A44" s="20"/>
      <c r="B44" s="42" t="s">
        <v>141</v>
      </c>
      <c r="C44" s="48" t="s">
        <v>169</v>
      </c>
      <c r="D44" s="4"/>
    </row>
    <row r="45" spans="1:5" ht="15.75" thickBot="1" x14ac:dyDescent="0.3">
      <c r="A45" s="20"/>
      <c r="B45" s="20"/>
      <c r="C45" s="51" t="s">
        <v>142</v>
      </c>
      <c r="D45" s="4"/>
    </row>
    <row r="46" spans="1:5" ht="15.75" thickBot="1" x14ac:dyDescent="0.3">
      <c r="A46" s="20"/>
      <c r="B46" s="42" t="s">
        <v>143</v>
      </c>
      <c r="C46" s="48" t="s">
        <v>169</v>
      </c>
      <c r="D46" s="4"/>
    </row>
    <row r="47" spans="1:5" ht="15.75" thickBot="1" x14ac:dyDescent="0.3">
      <c r="A47" s="20"/>
      <c r="B47" s="42" t="s">
        <v>144</v>
      </c>
      <c r="C47" s="48" t="s">
        <v>169</v>
      </c>
      <c r="D47" s="4"/>
    </row>
    <row r="48" spans="1:5" ht="15.75" thickBot="1" x14ac:dyDescent="0.3">
      <c r="A48" s="20"/>
      <c r="B48" s="42" t="s">
        <v>125</v>
      </c>
      <c r="C48" s="48" t="s">
        <v>169</v>
      </c>
      <c r="D48" s="4"/>
    </row>
    <row r="49" spans="1:4" ht="15.75" thickBot="1" x14ac:dyDescent="0.3">
      <c r="A49" s="20"/>
      <c r="B49" s="42" t="s">
        <v>145</v>
      </c>
      <c r="C49" s="48" t="s">
        <v>169</v>
      </c>
      <c r="D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 and countA</vt:lpstr>
      <vt:lpstr>Index plus randbetween</vt:lpstr>
      <vt:lpstr>CountIF and CountIFS</vt:lpstr>
      <vt:lpstr>sumif and sumifs</vt:lpstr>
      <vt:lpstr>sumif</vt:lpstr>
      <vt:lpstr>sumifs-1 cat</vt:lpstr>
      <vt:lpstr>sumifs-2 cat</vt:lpstr>
      <vt:lpstr>CountIFS</vt:lpstr>
      <vt:lpstr>additional examples</vt:lpstr>
      <vt:lpstr>EXER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Michael Valerio</cp:lastModifiedBy>
  <dcterms:created xsi:type="dcterms:W3CDTF">2021-04-24T01:38:17Z</dcterms:created>
  <dcterms:modified xsi:type="dcterms:W3CDTF">2025-03-29T00:51:16Z</dcterms:modified>
</cp:coreProperties>
</file>