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chartsheets/sheet5.xml" ContentType="application/vnd.openxmlformats-officedocument.spreadsheetml.chart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88f3e76e1014375/DOCUMENTS/EDUCATION/LEARN TO CODE/Excel ^0 Excel VBA/Assorted Spreadsheet Files/Excel Project Files/"/>
    </mc:Choice>
  </mc:AlternateContent>
  <xr:revisionPtr revIDLastSave="1219" documentId="8_{CB15C96B-10AA-4804-A458-5FB75743B45B}" xr6:coauthVersionLast="47" xr6:coauthVersionMax="47" xr10:uidLastSave="{0F2E5527-A3DD-41FE-A173-0127051F7BCE}"/>
  <bookViews>
    <workbookView xWindow="-120" yWindow="-120" windowWidth="29040" windowHeight="15840" tabRatio="541" activeTab="2" xr2:uid="{57DF6685-94A6-495D-AD18-FFE28A08D72D}"/>
  </bookViews>
  <sheets>
    <sheet name="Cat years" sheetId="5" r:id="rId1"/>
    <sheet name="Model" sheetId="1" r:id="rId2"/>
    <sheet name="Lookup" sheetId="6" r:id="rId3"/>
    <sheet name="Refinement" sheetId="8" r:id="rId4"/>
    <sheet name="Chart1" sheetId="7" r:id="rId5"/>
    <sheet name="Chart2" sheetId="9" r:id="rId6"/>
    <sheet name="Chart3" sheetId="10" r:id="rId7"/>
    <sheet name="Chart4" sheetId="11" r:id="rId8"/>
    <sheet name="Chart5" sheetId="12" r:id="rId9"/>
    <sheet name="Final" sheetId="13" r:id="rId10"/>
  </sheets>
  <definedNames>
    <definedName name="solver_adj" localSheetId="1" hidden="1">Model!$C$4:$C$24</definedName>
    <definedName name="solver_cvg" localSheetId="1" hidden="1">0.0001</definedName>
    <definedName name="solver_drv" localSheetId="1" hidden="1">1</definedName>
    <definedName name="solver_eng" localSheetId="1" hidden="1">1</definedName>
    <definedName name="solver_est" localSheetId="1" hidden="1">1</definedName>
    <definedName name="solver_itr" localSheetId="1" hidden="1">2147483647</definedName>
    <definedName name="solver_mip" localSheetId="1" hidden="1">2147483647</definedName>
    <definedName name="solver_mni" localSheetId="1" hidden="1">30</definedName>
    <definedName name="solver_mrt" localSheetId="1" hidden="1">0.075</definedName>
    <definedName name="solver_msl" localSheetId="1" hidden="1">2</definedName>
    <definedName name="solver_neg" localSheetId="1" hidden="1">1</definedName>
    <definedName name="solver_nod" localSheetId="1" hidden="1">2147483647</definedName>
    <definedName name="solver_num" localSheetId="1" hidden="1">0</definedName>
    <definedName name="solver_nwt" localSheetId="1" hidden="1">1</definedName>
    <definedName name="solver_opt" localSheetId="1" hidden="1">Model!$E$26</definedName>
    <definedName name="solver_pre" localSheetId="1" hidden="1">0.000001</definedName>
    <definedName name="solver_rbv" localSheetId="1" hidden="1">1</definedName>
    <definedName name="solver_rlx" localSheetId="1" hidden="1">2</definedName>
    <definedName name="solver_rsd" localSheetId="1" hidden="1">0</definedName>
    <definedName name="solver_scl" localSheetId="1" hidden="1">1</definedName>
    <definedName name="solver_sho" localSheetId="1" hidden="1">2</definedName>
    <definedName name="solver_ssz" localSheetId="1" hidden="1">100</definedName>
    <definedName name="solver_tim" localSheetId="1" hidden="1">2147483647</definedName>
    <definedName name="solver_tol" localSheetId="1" hidden="1">0.01</definedName>
    <definedName name="solver_typ" localSheetId="1" hidden="1">2</definedName>
    <definedName name="solver_val" localSheetId="1" hidden="1">0</definedName>
    <definedName name="solver_ver" localSheetId="1" hidden="1">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1" l="1"/>
  <c r="D2" i="1"/>
  <c r="C2" i="1"/>
  <c r="C3" i="1"/>
  <c r="C5" i="1"/>
  <c r="C6" i="1"/>
  <c r="C7" i="1"/>
  <c r="C8" i="1"/>
  <c r="D8" i="1" s="1"/>
  <c r="E8" i="1" s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4" i="1"/>
  <c r="U25" i="13"/>
  <c r="U18" i="13"/>
  <c r="U14" i="13"/>
  <c r="U9" i="13"/>
  <c r="U6" i="13"/>
  <c r="U4" i="13"/>
  <c r="T25" i="13"/>
  <c r="T18" i="13"/>
  <c r="T14" i="13"/>
  <c r="T9" i="13"/>
  <c r="T6" i="13"/>
  <c r="T4" i="13"/>
  <c r="R7" i="13"/>
  <c r="R8" i="13"/>
  <c r="R9" i="13"/>
  <c r="R10" i="13"/>
  <c r="R11" i="13"/>
  <c r="R12" i="13"/>
  <c r="R13" i="13"/>
  <c r="R14" i="13"/>
  <c r="R15" i="13"/>
  <c r="R16" i="13"/>
  <c r="R17" i="13"/>
  <c r="R18" i="13"/>
  <c r="R19" i="13"/>
  <c r="R20" i="13"/>
  <c r="R21" i="13"/>
  <c r="R22" i="13"/>
  <c r="R23" i="13"/>
  <c r="R24" i="13"/>
  <c r="R25" i="13"/>
  <c r="R26" i="13"/>
  <c r="R27" i="13"/>
  <c r="R28" i="13"/>
  <c r="R6" i="13"/>
  <c r="R5" i="13"/>
  <c r="R4" i="13"/>
  <c r="L2" i="8"/>
  <c r="K4" i="8"/>
  <c r="K7" i="8"/>
  <c r="K8" i="8"/>
  <c r="K11" i="8"/>
  <c r="K12" i="8"/>
  <c r="K15" i="8"/>
  <c r="K16" i="8"/>
  <c r="K19" i="8"/>
  <c r="K20" i="8"/>
  <c r="K23" i="8"/>
  <c r="K24" i="8"/>
  <c r="L4" i="8"/>
  <c r="L5" i="8"/>
  <c r="K5" i="8" s="1"/>
  <c r="L6" i="8"/>
  <c r="K6" i="8" s="1"/>
  <c r="L7" i="8"/>
  <c r="L8" i="8"/>
  <c r="L9" i="8"/>
  <c r="K9" i="8" s="1"/>
  <c r="L10" i="8"/>
  <c r="K10" i="8" s="1"/>
  <c r="L11" i="8"/>
  <c r="L12" i="8"/>
  <c r="L13" i="8"/>
  <c r="K13" i="8" s="1"/>
  <c r="L14" i="8"/>
  <c r="K14" i="8" s="1"/>
  <c r="L15" i="8"/>
  <c r="L16" i="8"/>
  <c r="L17" i="8"/>
  <c r="K17" i="8" s="1"/>
  <c r="L18" i="8"/>
  <c r="K18" i="8" s="1"/>
  <c r="L19" i="8"/>
  <c r="L20" i="8"/>
  <c r="L21" i="8"/>
  <c r="K21" i="8" s="1"/>
  <c r="L22" i="8"/>
  <c r="K22" i="8" s="1"/>
  <c r="L23" i="8"/>
  <c r="L24" i="8"/>
  <c r="L3" i="8"/>
  <c r="K3" i="8" s="1"/>
  <c r="M2" i="8"/>
  <c r="M3" i="8"/>
  <c r="M4" i="8"/>
  <c r="M5" i="8"/>
  <c r="M6" i="8"/>
  <c r="M7" i="8"/>
  <c r="M8" i="8"/>
  <c r="M9" i="8"/>
  <c r="M10" i="8"/>
  <c r="M11" i="8"/>
  <c r="M12" i="8"/>
  <c r="M13" i="8"/>
  <c r="M14" i="8"/>
  <c r="M15" i="8"/>
  <c r="M16" i="8"/>
  <c r="M17" i="8"/>
  <c r="M18" i="8"/>
  <c r="M19" i="8"/>
  <c r="M20" i="8"/>
  <c r="M21" i="8"/>
  <c r="M22" i="8"/>
  <c r="M23" i="8"/>
  <c r="C2" i="8"/>
  <c r="D2" i="8"/>
  <c r="E2" i="8"/>
  <c r="F2" i="8"/>
  <c r="F4" i="8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3" i="8"/>
  <c r="E4" i="8"/>
  <c r="E5" i="8"/>
  <c r="E6" i="8"/>
  <c r="E7" i="8"/>
  <c r="E8" i="8"/>
  <c r="E9" i="8"/>
  <c r="E10" i="8"/>
  <c r="E11" i="8"/>
  <c r="E12" i="8"/>
  <c r="E13" i="8"/>
  <c r="E14" i="8"/>
  <c r="E15" i="8"/>
  <c r="E16" i="8"/>
  <c r="E17" i="8"/>
  <c r="E18" i="8"/>
  <c r="E19" i="8"/>
  <c r="E20" i="8"/>
  <c r="E21" i="8"/>
  <c r="E22" i="8"/>
  <c r="E23" i="8"/>
  <c r="E3" i="8"/>
  <c r="D4" i="8"/>
  <c r="D5" i="8"/>
  <c r="D6" i="8"/>
  <c r="D7" i="8"/>
  <c r="D8" i="8"/>
  <c r="D9" i="8"/>
  <c r="D10" i="8"/>
  <c r="D11" i="8"/>
  <c r="D12" i="8"/>
  <c r="D13" i="8"/>
  <c r="D14" i="8"/>
  <c r="D15" i="8"/>
  <c r="D16" i="8"/>
  <c r="D17" i="8"/>
  <c r="D18" i="8"/>
  <c r="D19" i="8"/>
  <c r="D20" i="8"/>
  <c r="D21" i="8"/>
  <c r="D22" i="8"/>
  <c r="D23" i="8"/>
  <c r="D3" i="8"/>
  <c r="C3" i="8"/>
  <c r="C13" i="8"/>
  <c r="C14" i="8"/>
  <c r="C15" i="8"/>
  <c r="C16" i="8"/>
  <c r="C17" i="8"/>
  <c r="C18" i="8"/>
  <c r="C19" i="8"/>
  <c r="C20" i="8"/>
  <c r="C21" i="8"/>
  <c r="C22" i="8"/>
  <c r="C23" i="8"/>
  <c r="C4" i="8"/>
  <c r="C5" i="8"/>
  <c r="C6" i="8"/>
  <c r="C7" i="8"/>
  <c r="C8" i="8"/>
  <c r="C9" i="8"/>
  <c r="C10" i="8"/>
  <c r="C11" i="8"/>
  <c r="C12" i="8"/>
  <c r="I1" i="6"/>
  <c r="D5" i="1"/>
  <c r="E5" i="1" s="1"/>
  <c r="D13" i="1"/>
  <c r="E13" i="1" s="1"/>
  <c r="D17" i="1"/>
  <c r="E17" i="1" s="1"/>
  <c r="D24" i="1"/>
  <c r="E24" i="1" s="1"/>
  <c r="D3" i="1"/>
  <c r="E3" i="1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tc={52DFC9D5-762C-47A8-8045-0643165C357F}</author>
    <author>tc={1A471454-FD6F-4F99-9334-8C4AE2A89257}</author>
  </authors>
  <commentList>
    <comment ref="E1" authorId="0" shapeId="0" xr:uid="{52DFC9D5-762C-47A8-8045-0643165C357F}">
      <text>
        <t>[Threaded comment]
Your version of Excel allows you to read this threaded comment; however, any edits to it will get removed if the file is opened in a newer version of Excel. Learn more: https://go.microsoft.com/fwlink/?linkid=870924
Comment:
    y = 0.0002x^4 + 0.0176x^3 -0.4542x^2 + 7.8336x + 7.4536</t>
      </text>
    </comment>
    <comment ref="F1" authorId="1" shapeId="0" xr:uid="{1A471454-FD6F-4F99-9334-8C4AE2A89257}">
      <text>
        <t>[Threaded comment]
Your version of Excel allows you to read this threaded comment; however, any edits to it will get removed if the file is opened in a newer version of Excel. Learn more: https://go.microsoft.com/fwlink/?linkid=870924
Comment:
    y = 0.0099x^3 - 0.3488x^2 + 7.3369x + 7.9641</t>
      </text>
    </comment>
  </commentList>
</comments>
</file>

<file path=xl/sharedStrings.xml><?xml version="1.0" encoding="utf-8"?>
<sst xmlns="http://schemas.openxmlformats.org/spreadsheetml/2006/main" count="29" uniqueCount="20">
  <si>
    <t>Actual Age</t>
  </si>
  <si>
    <t>Cat Years</t>
  </si>
  <si>
    <t>difference ^ 2</t>
  </si>
  <si>
    <t>Enter your cat's actual age</t>
  </si>
  <si>
    <t>Cat years</t>
  </si>
  <si>
    <t>=</t>
  </si>
  <si>
    <t>6th Ord</t>
  </si>
  <si>
    <t>5th Ord</t>
  </si>
  <si>
    <t>4th Ord</t>
  </si>
  <si>
    <t>3rd Ord</t>
  </si>
  <si>
    <t>y= -7*10^-6*x^6 + 0.0005*x^5 - 0.0141*x^4 + 0.1972*x^3 - 1.5741*x^2 + 10.784*x + 5.5098</t>
  </si>
  <si>
    <t>Ideal</t>
  </si>
  <si>
    <t>y = 0.01x^3  - 0.33507x^2 + 7.3504x + 6.9455</t>
  </si>
  <si>
    <t>Cat Years =</t>
  </si>
  <si>
    <t>y</t>
  </si>
  <si>
    <t>Original data points</t>
  </si>
  <si>
    <t>Diff^2</t>
  </si>
  <si>
    <t>RMS</t>
  </si>
  <si>
    <t>y = -0.002x^4 + 0.962x^3 - 1.4972x^2 + 12.608x + 2.1903</t>
  </si>
  <si>
    <t>y -"cat years"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</si>
</sst>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theme="1"/>
      <name val="Arial Nova"/>
      <family val="2"/>
    </font>
    <font>
      <b/>
      <sz val="12"/>
      <color theme="4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164" fontId="3" fillId="0" borderId="0" xfId="0" applyNumberFormat="1" applyFont="1" applyAlignment="1">
      <alignment horizontal="center"/>
    </xf>
    <xf numFmtId="0" fontId="4" fillId="2" borderId="1" xfId="0" applyFont="1" applyFill="1" applyBorder="1" applyAlignment="1" applyProtection="1">
      <alignment horizontal="center"/>
      <protection locked="0"/>
    </xf>
    <xf numFmtId="0" fontId="5" fillId="0" borderId="0" xfId="0" applyFont="1" applyAlignment="1">
      <alignment horizontal="center"/>
    </xf>
    <xf numFmtId="0" fontId="0" fillId="0" borderId="2" xfId="0" applyBorder="1"/>
    <xf numFmtId="0" fontId="1" fillId="3" borderId="2" xfId="0" applyFont="1" applyFill="1" applyBorder="1"/>
    <xf numFmtId="0" fontId="6" fillId="0" borderId="0" xfId="0" applyFont="1"/>
    <xf numFmtId="0" fontId="0" fillId="0" borderId="0" xfId="0" quotePrefix="1"/>
    <xf numFmtId="0" fontId="8" fillId="0" borderId="0" xfId="0" quotePrefix="1" applyFont="1"/>
    <xf numFmtId="0" fontId="0" fillId="0" borderId="0" xfId="0" applyFont="1"/>
    <xf numFmtId="164" fontId="1" fillId="3" borderId="2" xfId="0" applyNumberFormat="1" applyFont="1" applyFill="1" applyBorder="1"/>
    <xf numFmtId="164" fontId="0" fillId="0" borderId="2" xfId="0" applyNumberFormat="1" applyBorder="1"/>
    <xf numFmtId="164" fontId="2" fillId="0" borderId="0" xfId="0" applyNumberFormat="1" applyFont="1" applyAlignment="1">
      <alignment horizontal="center"/>
    </xf>
    <xf numFmtId="0" fontId="9" fillId="0" borderId="0" xfId="0" quotePrefix="1" applyFont="1"/>
    <xf numFmtId="1" fontId="0" fillId="0" borderId="0" xfId="0" applyNumberFormat="1"/>
    <xf numFmtId="0" fontId="1" fillId="0" borderId="2" xfId="0" applyFont="1" applyBorder="1" applyAlignment="1">
      <alignment horizontal="right"/>
    </xf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10" fillId="0" borderId="0" xfId="0" quotePrefix="1" applyFont="1"/>
    <xf numFmtId="0" fontId="11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hartsheet" Target="chartsheets/sheet4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chartsheet" Target="chartsheets/sheet3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2.xml"/><Relationship Id="rId11" Type="http://schemas.openxmlformats.org/officeDocument/2006/relationships/theme" Target="theme/theme1.xml"/><Relationship Id="rId5" Type="http://schemas.openxmlformats.org/officeDocument/2006/relationships/chartsheet" Target="chartsheets/sheet1.xml"/><Relationship Id="rId15" Type="http://schemas.openxmlformats.org/officeDocument/2006/relationships/calcChain" Target="calcChain.xml"/><Relationship Id="rId10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hartsheet" Target="chartsheets/sheet5.xml"/><Relationship Id="rId14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'Cat years'!$B$1</c:f>
              <c:strCache>
                <c:ptCount val="1"/>
                <c:pt idx="0">
                  <c:v>Cat Years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dPt>
            <c:idx val="1"/>
            <c:marker>
              <c:symbol val="circle"/>
              <c:size val="3"/>
              <c:spPr>
                <a:solidFill>
                  <a:schemeClr val="accent1">
                    <a:lumMod val="60000"/>
                    <a:lumOff val="40000"/>
                  </a:schemeClr>
                </a:solidFill>
                <a:ln>
                  <a:noFill/>
                </a:ln>
                <a:effectLst>
                  <a:glow rad="63500">
                    <a:schemeClr val="accent1">
                      <a:satMod val="175000"/>
                      <a:alpha val="25000"/>
                    </a:schemeClr>
                  </a:glow>
                </a:effectLst>
              </c:spPr>
            </c:marker>
            <c:bubble3D val="0"/>
            <c:spPr>
              <a:ln w="22225" cap="rnd">
                <a:noFill/>
              </a:ln>
              <a:effectLst>
                <a:glow rad="139700">
                  <a:schemeClr val="accent1">
                    <a:satMod val="175000"/>
                    <a:alpha val="14000"/>
                  </a:schemeClr>
                </a:glow>
              </a:effectLst>
            </c:spPr>
            <c:extLst>
              <c:ext xmlns:c16="http://schemas.microsoft.com/office/drawing/2014/chart" uri="{C3380CC4-5D6E-409C-BE32-E72D297353CC}">
                <c16:uniqueId val="{00000001-1745-497C-ABD0-327898E0716D}"/>
              </c:ext>
            </c:extLst>
          </c:dPt>
          <c:xVal>
            <c:numRef>
              <c:f>'Cat years'!$A$2:$A$24</c:f>
              <c:numCache>
                <c:formatCode>General</c:formatCode>
                <c:ptCount val="2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</c:numCache>
            </c:numRef>
          </c:xVal>
          <c:yVal>
            <c:numRef>
              <c:f>'Cat years'!$B$2:$B$24</c:f>
              <c:numCache>
                <c:formatCode>General</c:formatCode>
                <c:ptCount val="23"/>
                <c:pt idx="0">
                  <c:v>0</c:v>
                </c:pt>
                <c:pt idx="1">
                  <c:v>10</c:v>
                </c:pt>
                <c:pt idx="3">
                  <c:v>24</c:v>
                </c:pt>
                <c:pt idx="6">
                  <c:v>36</c:v>
                </c:pt>
                <c:pt idx="11">
                  <c:v>56</c:v>
                </c:pt>
                <c:pt idx="15">
                  <c:v>70</c:v>
                </c:pt>
                <c:pt idx="2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2C3-42C8-8AE1-87F8BAC5BBF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84145647"/>
        <c:axId val="1484149391"/>
      </c:scatterChart>
      <c:valAx>
        <c:axId val="1484145647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49391"/>
        <c:crosses val="autoZero"/>
        <c:crossBetween val="midCat"/>
      </c:valAx>
      <c:valAx>
        <c:axId val="14841493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84145647"/>
        <c:crosses val="autoZero"/>
        <c:crossBetween val="midCat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Model!$B$1</c:f>
              <c:strCache>
                <c:ptCount val="1"/>
                <c:pt idx="0">
                  <c:v>Cat Years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1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  <c15:showLeaderLines val="0"/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dispRSqr val="1"/>
            <c:dispEq val="1"/>
            <c:trendlineLbl>
              <c:layout>
                <c:manualLayout>
                  <c:x val="-0.21959279065026735"/>
                  <c:y val="-7.129626471744780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05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Model!$A$2:$A$24</c:f>
              <c:numCache>
                <c:formatCode>General</c:formatCode>
                <c:ptCount val="23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</c:numCache>
            </c:numRef>
          </c:xVal>
          <c:yVal>
            <c:numRef>
              <c:f>Model!$B$2:$B$24</c:f>
              <c:numCache>
                <c:formatCode>General</c:formatCode>
                <c:ptCount val="23"/>
                <c:pt idx="0">
                  <c:v>0</c:v>
                </c:pt>
                <c:pt idx="1">
                  <c:v>10</c:v>
                </c:pt>
                <c:pt idx="3">
                  <c:v>24</c:v>
                </c:pt>
                <c:pt idx="6">
                  <c:v>36</c:v>
                </c:pt>
                <c:pt idx="11">
                  <c:v>56</c:v>
                </c:pt>
                <c:pt idx="15">
                  <c:v>70</c:v>
                </c:pt>
                <c:pt idx="22">
                  <c:v>100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741-4080-9921-90419E367B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02261759"/>
        <c:axId val="1502263423"/>
      </c:scatterChart>
      <c:valAx>
        <c:axId val="150226175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Actual Age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63423"/>
        <c:crosses val="autoZero"/>
        <c:crossBetween val="midCat"/>
      </c:valAx>
      <c:valAx>
        <c:axId val="15022634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Cat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0226175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Lookup!$B$1</c:f>
              <c:strCache>
                <c:ptCount val="1"/>
                <c:pt idx="0">
                  <c:v>Cat Years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Lookup!$A$2:$A$23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Lookup!$B$2:$B$23</c:f>
              <c:numCache>
                <c:formatCode>0.0</c:formatCode>
                <c:ptCount val="22"/>
                <c:pt idx="0">
                  <c:v>8.1318999999999999</c:v>
                </c:pt>
                <c:pt idx="1">
                  <c:v>13.395300000000001</c:v>
                </c:pt>
                <c:pt idx="2">
                  <c:v>22.155100000000001</c:v>
                </c:pt>
                <c:pt idx="3">
                  <c:v>28.974899999999998</c:v>
                </c:pt>
                <c:pt idx="4">
                  <c:v>34.311900000000001</c:v>
                </c:pt>
                <c:pt idx="5">
                  <c:v>38.575300000000006</c:v>
                </c:pt>
                <c:pt idx="6">
                  <c:v>42.126299999999993</c:v>
                </c:pt>
                <c:pt idx="7">
                  <c:v>45.278099999999995</c:v>
                </c:pt>
                <c:pt idx="8">
                  <c:v>48.295899999999996</c:v>
                </c:pt>
                <c:pt idx="9">
                  <c:v>51.396899999999995</c:v>
                </c:pt>
                <c:pt idx="10">
                  <c:v>54.750300000000003</c:v>
                </c:pt>
                <c:pt idx="11">
                  <c:v>58.477299999999993</c:v>
                </c:pt>
                <c:pt idx="12">
                  <c:v>62.651099999999978</c:v>
                </c:pt>
                <c:pt idx="13">
                  <c:v>67.29689999999998</c:v>
                </c:pt>
                <c:pt idx="14">
                  <c:v>72.391899999999978</c:v>
                </c:pt>
                <c:pt idx="15">
                  <c:v>77.865299999999948</c:v>
                </c:pt>
                <c:pt idx="16">
                  <c:v>83.598299999999952</c:v>
                </c:pt>
                <c:pt idx="17">
                  <c:v>89.42409999999991</c:v>
                </c:pt>
                <c:pt idx="18">
                  <c:v>95.127899999999912</c:v>
                </c:pt>
                <c:pt idx="19">
                  <c:v>100.44689999999999</c:v>
                </c:pt>
                <c:pt idx="20">
                  <c:v>105.07029999999993</c:v>
                </c:pt>
                <c:pt idx="21">
                  <c:v>108.63929999999995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E81-42FA-83AE-4AD90B97BC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90994367"/>
        <c:axId val="1090995199"/>
      </c:scatterChart>
      <c:valAx>
        <c:axId val="1090994367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995199"/>
        <c:crosses val="autoZero"/>
        <c:crossBetween val="midCat"/>
      </c:valAx>
      <c:valAx>
        <c:axId val="1090995199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90994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Broadway" panose="04040905080B02020502" pitchFamily="82" charset="0"/>
                <a:ea typeface="+mn-ea"/>
                <a:cs typeface="+mn-cs"/>
              </a:defRPr>
            </a:pPr>
            <a:r>
              <a:rPr lang="en-US" sz="2400" b="1">
                <a:latin typeface="Broadway" panose="04040905080B02020502" pitchFamily="82" charset="0"/>
              </a:rPr>
              <a:t>Cat</a:t>
            </a:r>
            <a:r>
              <a:rPr lang="en-US" sz="1600" b="1">
                <a:latin typeface="Broadway" panose="04040905080B02020502" pitchFamily="82" charset="0"/>
              </a:rPr>
              <a:t> </a:t>
            </a:r>
            <a:r>
              <a:rPr lang="en-US" sz="2400" b="1">
                <a:latin typeface="Broadway" panose="04040905080B02020502" pitchFamily="82" charset="0"/>
              </a:rPr>
              <a:t>Years</a:t>
            </a:r>
            <a:endParaRPr lang="en-US" sz="1600" b="1">
              <a:latin typeface="Broadway" panose="04040905080B02020502" pitchFamily="82" charset="0"/>
            </a:endParaRPr>
          </a:p>
        </c:rich>
      </c:tx>
      <c:layout>
        <c:manualLayout>
          <c:xMode val="edge"/>
          <c:yMode val="edge"/>
          <c:x val="0.45383585507679641"/>
          <c:y val="1.424436911222017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Broadway" panose="04040905080B02020502" pitchFamily="82" charset="0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Lookup!$B$1</c:f>
              <c:strCache>
                <c:ptCount val="1"/>
                <c:pt idx="0">
                  <c:v>Cat Years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2363619193652865"/>
                  <c:y val="9.7373070737339969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Lookup!$A$2:$A$23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Lookup!$B$2:$B$23</c:f>
              <c:numCache>
                <c:formatCode>0.0</c:formatCode>
                <c:ptCount val="22"/>
                <c:pt idx="0">
                  <c:v>8.1318999999999999</c:v>
                </c:pt>
                <c:pt idx="1">
                  <c:v>13.395300000000001</c:v>
                </c:pt>
                <c:pt idx="2">
                  <c:v>22.155100000000001</c:v>
                </c:pt>
                <c:pt idx="3">
                  <c:v>28.974899999999998</c:v>
                </c:pt>
                <c:pt idx="4">
                  <c:v>34.311900000000001</c:v>
                </c:pt>
                <c:pt idx="5">
                  <c:v>38.575300000000006</c:v>
                </c:pt>
                <c:pt idx="6">
                  <c:v>42.126299999999993</c:v>
                </c:pt>
                <c:pt idx="7">
                  <c:v>45.278099999999995</c:v>
                </c:pt>
                <c:pt idx="8">
                  <c:v>48.295899999999996</c:v>
                </c:pt>
                <c:pt idx="9">
                  <c:v>51.396899999999995</c:v>
                </c:pt>
                <c:pt idx="10">
                  <c:v>54.750300000000003</c:v>
                </c:pt>
                <c:pt idx="11">
                  <c:v>58.477299999999993</c:v>
                </c:pt>
                <c:pt idx="12">
                  <c:v>62.651099999999978</c:v>
                </c:pt>
                <c:pt idx="13">
                  <c:v>67.29689999999998</c:v>
                </c:pt>
                <c:pt idx="14">
                  <c:v>72.391899999999978</c:v>
                </c:pt>
                <c:pt idx="15">
                  <c:v>77.865299999999948</c:v>
                </c:pt>
                <c:pt idx="16">
                  <c:v>83.598299999999952</c:v>
                </c:pt>
                <c:pt idx="17">
                  <c:v>89.42409999999991</c:v>
                </c:pt>
                <c:pt idx="18">
                  <c:v>95.127899999999912</c:v>
                </c:pt>
                <c:pt idx="19">
                  <c:v>100.44689999999999</c:v>
                </c:pt>
                <c:pt idx="20">
                  <c:v>105.07029999999993</c:v>
                </c:pt>
                <c:pt idx="21">
                  <c:v>108.63929999999995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FC7-4B5E-AA7C-573024A12B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891167"/>
        <c:axId val="493882015"/>
      </c:scatterChart>
      <c:valAx>
        <c:axId val="493891167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Actual Age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82015"/>
        <c:crosses val="autoZero"/>
        <c:crossBetween val="midCat"/>
      </c:valAx>
      <c:valAx>
        <c:axId val="493882015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Cat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91167"/>
        <c:crosses val="autoZero"/>
        <c:crossBetween val="midCat"/>
        <c:minorUnit val="5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Refinement!$K$1</c:f>
              <c:strCache>
                <c:ptCount val="1"/>
                <c:pt idx="0">
                  <c:v>Cat Years =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6"/>
            <c:dispRSqr val="0"/>
            <c:dispEq val="1"/>
            <c:trendlineLbl>
              <c:layout>
                <c:manualLayout>
                  <c:x val="-0.10729912324894307"/>
                  <c:y val="-4.2178524023389116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accent2">
                          <a:lumMod val="7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Refinement!$J$3:$J$24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Refinement!$K$3:$K$24</c:f>
              <c:numCache>
                <c:formatCode>0</c:formatCode>
                <c:ptCount val="22"/>
                <c:pt idx="0">
                  <c:v>10.5381825</c:v>
                </c:pt>
                <c:pt idx="1">
                  <c:v>13.970829999999999</c:v>
                </c:pt>
                <c:pt idx="2">
                  <c:v>20.386019999999998</c:v>
                </c:pt>
                <c:pt idx="3">
                  <c:v>26.251069999999999</c:v>
                </c:pt>
                <c:pt idx="4">
                  <c:v>31.625979999999998</c:v>
                </c:pt>
                <c:pt idx="5">
                  <c:v>36.570749999999997</c:v>
                </c:pt>
                <c:pt idx="6">
                  <c:v>41.145379999999996</c:v>
                </c:pt>
                <c:pt idx="7">
                  <c:v>45.409869999999998</c:v>
                </c:pt>
                <c:pt idx="8">
                  <c:v>49.424219999999998</c:v>
                </c:pt>
                <c:pt idx="9">
                  <c:v>53.248429999999999</c:v>
                </c:pt>
                <c:pt idx="10">
                  <c:v>56.942499999999995</c:v>
                </c:pt>
                <c:pt idx="11">
                  <c:v>60.566430000000004</c:v>
                </c:pt>
                <c:pt idx="12">
                  <c:v>64.180219999999991</c:v>
                </c:pt>
                <c:pt idx="13">
                  <c:v>67.843869999999995</c:v>
                </c:pt>
                <c:pt idx="14">
                  <c:v>71.617379999999983</c:v>
                </c:pt>
                <c:pt idx="15">
                  <c:v>75.560749999999999</c:v>
                </c:pt>
                <c:pt idx="16">
                  <c:v>79.733979999999988</c:v>
                </c:pt>
                <c:pt idx="17">
                  <c:v>84.197069999999982</c:v>
                </c:pt>
                <c:pt idx="18">
                  <c:v>89.010019999999983</c:v>
                </c:pt>
                <c:pt idx="19">
                  <c:v>94.232830000000007</c:v>
                </c:pt>
                <c:pt idx="20">
                  <c:v>99.925499999999985</c:v>
                </c:pt>
                <c:pt idx="21">
                  <c:v>106.14803000000001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969-4ED1-9BD7-D0A62133C7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914463"/>
        <c:axId val="493924447"/>
      </c:scatterChart>
      <c:valAx>
        <c:axId val="493914463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1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/>
                  <a:t>Actual Age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1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24447"/>
        <c:crosses val="autoZero"/>
        <c:crossBetween val="midCat"/>
      </c:valAx>
      <c:valAx>
        <c:axId val="493924447"/>
        <c:scaling>
          <c:orientation val="minMax"/>
          <c:max val="1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Cat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cross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914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>
          <a:solidFill>
            <a:schemeClr val="tx1"/>
          </a:solidFill>
        </a:defRPr>
      </a:pPr>
      <a:endParaRPr lang="en-US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Refinement!$F$1</c:f>
              <c:strCache>
                <c:ptCount val="1"/>
                <c:pt idx="0">
                  <c:v>3rd Ord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Refinement!$A$2:$A$23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Refinement!$F$2:$F$23</c:f>
              <c:numCache>
                <c:formatCode>General</c:formatCode>
                <c:ptCount val="22"/>
                <c:pt idx="0">
                  <c:v>11.546587500000001</c:v>
                </c:pt>
                <c:pt idx="1">
                  <c:v>14.9621</c:v>
                </c:pt>
                <c:pt idx="2">
                  <c:v>21.321899999999999</c:v>
                </c:pt>
                <c:pt idx="3">
                  <c:v>27.102899999999998</c:v>
                </c:pt>
                <c:pt idx="4">
                  <c:v>32.3645</c:v>
                </c:pt>
                <c:pt idx="5">
                  <c:v>37.1661</c:v>
                </c:pt>
                <c:pt idx="6">
                  <c:v>41.567100000000003</c:v>
                </c:pt>
                <c:pt idx="7">
                  <c:v>45.626899999999999</c:v>
                </c:pt>
                <c:pt idx="8">
                  <c:v>49.404899999999998</c:v>
                </c:pt>
                <c:pt idx="9">
                  <c:v>52.960500000000003</c:v>
                </c:pt>
                <c:pt idx="10">
                  <c:v>56.353099999999998</c:v>
                </c:pt>
                <c:pt idx="11">
                  <c:v>59.642100000000006</c:v>
                </c:pt>
                <c:pt idx="12">
                  <c:v>62.886900000000011</c:v>
                </c:pt>
                <c:pt idx="13">
                  <c:v>66.146900000000002</c:v>
                </c:pt>
                <c:pt idx="14">
                  <c:v>69.481499999999997</c:v>
                </c:pt>
                <c:pt idx="15">
                  <c:v>72.950099999999992</c:v>
                </c:pt>
                <c:pt idx="16">
                  <c:v>76.612099999999998</c:v>
                </c:pt>
                <c:pt idx="17">
                  <c:v>80.526900000000012</c:v>
                </c:pt>
                <c:pt idx="18">
                  <c:v>84.753900000000002</c:v>
                </c:pt>
                <c:pt idx="19">
                  <c:v>89.352499999999992</c:v>
                </c:pt>
                <c:pt idx="20">
                  <c:v>94.382099999999994</c:v>
                </c:pt>
                <c:pt idx="21">
                  <c:v>99.902100000000033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409-495F-B86C-5CEDE3D4A23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862463"/>
        <c:axId val="493854559"/>
      </c:scatterChart>
      <c:valAx>
        <c:axId val="493862463"/>
        <c:scaling>
          <c:orientation val="minMax"/>
          <c:max val="21"/>
          <c:min val="0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Actual Age in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54559"/>
        <c:crosses val="autoZero"/>
        <c:crossBetween val="midCat"/>
      </c:valAx>
      <c:valAx>
        <c:axId val="4938545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Cat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lt1">
                      <a:lumMod val="7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6246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500" b="1" i="0" u="none" strike="noStrike" kern="1200" cap="all" spc="100" normalizeH="0" baseline="0">
              <a:solidFill>
                <a:schemeClr val="lt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Refinement!$G$1</c:f>
              <c:strCache>
                <c:ptCount val="1"/>
                <c:pt idx="0">
                  <c:v>Ideal</c:v>
                </c:pt>
              </c:strCache>
            </c:strRef>
          </c:tx>
          <c:spPr>
            <a:ln w="28575" cap="rnd">
              <a:solidFill>
                <a:schemeClr val="lt1">
                  <a:alpha val="50000"/>
                </a:schemeClr>
              </a:solidFill>
              <a:round/>
            </a:ln>
            <a:effectLst>
              <a:outerShdw dist="25400" dir="2700000" algn="tl" rotWithShape="0">
                <a:schemeClr val="accent1"/>
              </a:outerShdw>
            </a:effectLst>
          </c:spPr>
          <c:marker>
            <c:symbol val="circle"/>
            <c:size val="6"/>
            <c:spPr>
              <a:solidFill>
                <a:schemeClr val="accent1"/>
              </a:solidFill>
              <a:ln w="22225">
                <a:solidFill>
                  <a:schemeClr val="lt1"/>
                </a:solidFill>
                <a:round/>
              </a:ln>
              <a:effectLst/>
            </c:spPr>
          </c:marker>
          <c:xVal>
            <c:numRef>
              <c:f>Refinement!$A$2:$A$23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Refinement!$G$2:$G$23</c:f>
              <c:numCache>
                <c:formatCode>General</c:formatCode>
                <c:ptCount val="22"/>
                <c:pt idx="0" formatCode="0.0">
                  <c:v>10</c:v>
                </c:pt>
                <c:pt idx="1">
                  <c:v>14.9621</c:v>
                </c:pt>
                <c:pt idx="2">
                  <c:v>21.321899999999999</c:v>
                </c:pt>
                <c:pt idx="3">
                  <c:v>27.102899999999998</c:v>
                </c:pt>
                <c:pt idx="4">
                  <c:v>32.3645</c:v>
                </c:pt>
                <c:pt idx="5">
                  <c:v>37.1661</c:v>
                </c:pt>
                <c:pt idx="6">
                  <c:v>41.567100000000003</c:v>
                </c:pt>
                <c:pt idx="7">
                  <c:v>45.626899999999999</c:v>
                </c:pt>
                <c:pt idx="8">
                  <c:v>49.404899999999998</c:v>
                </c:pt>
                <c:pt idx="9">
                  <c:v>52.960500000000003</c:v>
                </c:pt>
                <c:pt idx="10">
                  <c:v>56.353099999999998</c:v>
                </c:pt>
                <c:pt idx="11">
                  <c:v>59.642100000000006</c:v>
                </c:pt>
                <c:pt idx="12">
                  <c:v>62.886900000000011</c:v>
                </c:pt>
                <c:pt idx="13">
                  <c:v>66.146900000000002</c:v>
                </c:pt>
                <c:pt idx="14">
                  <c:v>69.481499999999997</c:v>
                </c:pt>
                <c:pt idx="15">
                  <c:v>72.950099999999992</c:v>
                </c:pt>
                <c:pt idx="16">
                  <c:v>76.612099999999998</c:v>
                </c:pt>
                <c:pt idx="17">
                  <c:v>80.526900000000012</c:v>
                </c:pt>
                <c:pt idx="18">
                  <c:v>84.753900000000002</c:v>
                </c:pt>
                <c:pt idx="19">
                  <c:v>89.352499999999992</c:v>
                </c:pt>
                <c:pt idx="20">
                  <c:v>94.382099999999994</c:v>
                </c:pt>
                <c:pt idx="21">
                  <c:v>99.902100000000033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B3-46F5-A525-7CA31D6DDA1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894495"/>
        <c:axId val="493894911"/>
      </c:scatterChart>
      <c:valAx>
        <c:axId val="49389449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94911"/>
        <c:crosses val="autoZero"/>
        <c:crossBetween val="midCat"/>
      </c:valAx>
      <c:valAx>
        <c:axId val="4938949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alpha val="2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9389449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accent1"/>
    </a:solidFill>
    <a:ln w="9525" cap="flat" cmpd="sng" algn="ctr">
      <a:solidFill>
        <a:schemeClr val="accent1"/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600" b="1"/>
              <a:t>Cat Years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Refinement!$K$1</c:f>
              <c:strCache>
                <c:ptCount val="1"/>
                <c:pt idx="0">
                  <c:v>Cat Years =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4"/>
            <c:backward val="1"/>
            <c:dispRSqr val="1"/>
            <c:dispEq val="1"/>
            <c:trendlineLbl>
              <c:layout>
                <c:manualLayout>
                  <c:x val="-0.21931517231415082"/>
                  <c:y val="-6.4130666401376088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2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Refinement!$J$3:$J$24</c:f>
              <c:numCache>
                <c:formatCode>General</c:formatCode>
                <c:ptCount val="22"/>
                <c:pt idx="0">
                  <c:v>0.5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</c:numCache>
            </c:numRef>
          </c:xVal>
          <c:yVal>
            <c:numRef>
              <c:f>Refinement!$K$3:$K$24</c:f>
              <c:numCache>
                <c:formatCode>0</c:formatCode>
                <c:ptCount val="22"/>
                <c:pt idx="0">
                  <c:v>10.5381825</c:v>
                </c:pt>
                <c:pt idx="1">
                  <c:v>13.970829999999999</c:v>
                </c:pt>
                <c:pt idx="2">
                  <c:v>20.386019999999998</c:v>
                </c:pt>
                <c:pt idx="3">
                  <c:v>26.251069999999999</c:v>
                </c:pt>
                <c:pt idx="4">
                  <c:v>31.625979999999998</c:v>
                </c:pt>
                <c:pt idx="5">
                  <c:v>36.570749999999997</c:v>
                </c:pt>
                <c:pt idx="6">
                  <c:v>41.145379999999996</c:v>
                </c:pt>
                <c:pt idx="7">
                  <c:v>45.409869999999998</c:v>
                </c:pt>
                <c:pt idx="8">
                  <c:v>49.424219999999998</c:v>
                </c:pt>
                <c:pt idx="9">
                  <c:v>53.248429999999999</c:v>
                </c:pt>
                <c:pt idx="10">
                  <c:v>56.942499999999995</c:v>
                </c:pt>
                <c:pt idx="11">
                  <c:v>60.566430000000004</c:v>
                </c:pt>
                <c:pt idx="12">
                  <c:v>64.180219999999991</c:v>
                </c:pt>
                <c:pt idx="13">
                  <c:v>67.843869999999995</c:v>
                </c:pt>
                <c:pt idx="14">
                  <c:v>71.617379999999983</c:v>
                </c:pt>
                <c:pt idx="15">
                  <c:v>75.560749999999999</c:v>
                </c:pt>
                <c:pt idx="16">
                  <c:v>79.733979999999988</c:v>
                </c:pt>
                <c:pt idx="17">
                  <c:v>84.197069999999982</c:v>
                </c:pt>
                <c:pt idx="18">
                  <c:v>89.010019999999983</c:v>
                </c:pt>
                <c:pt idx="19">
                  <c:v>94.232830000000007</c:v>
                </c:pt>
                <c:pt idx="20">
                  <c:v>99.925499999999985</c:v>
                </c:pt>
                <c:pt idx="21">
                  <c:v>106.14803000000001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580-4583-9F65-2B9930D2DA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077152"/>
        <c:axId val="2051074656"/>
      </c:scatterChart>
      <c:valAx>
        <c:axId val="205107715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Actual 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074656"/>
        <c:crosses val="autoZero"/>
        <c:crossBetween val="midCat"/>
      </c:valAx>
      <c:valAx>
        <c:axId val="20510746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Cat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07715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2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2000" b="1"/>
              <a:t>Cat Years 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2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4"/>
            <c:forward val="4"/>
            <c:backward val="1"/>
            <c:dispRSqr val="1"/>
            <c:dispEq val="1"/>
            <c:trendlineLbl>
              <c:layout>
                <c:manualLayout>
                  <c:x val="-0.27830303030303033"/>
                  <c:y val="2.512787339292534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4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Final!$Q$3:$Q$28</c:f>
              <c:numCache>
                <c:formatCode>General</c:formatCode>
                <c:ptCount val="26"/>
                <c:pt idx="0">
                  <c:v>0</c:v>
                </c:pt>
                <c:pt idx="1">
                  <c:v>0.5</c:v>
                </c:pt>
                <c:pt idx="2">
                  <c:v>1</c:v>
                </c:pt>
                <c:pt idx="3">
                  <c:v>2</c:v>
                </c:pt>
                <c:pt idx="4">
                  <c:v>3</c:v>
                </c:pt>
                <c:pt idx="5">
                  <c:v>4</c:v>
                </c:pt>
                <c:pt idx="6">
                  <c:v>5</c:v>
                </c:pt>
                <c:pt idx="7">
                  <c:v>6</c:v>
                </c:pt>
                <c:pt idx="8">
                  <c:v>7</c:v>
                </c:pt>
                <c:pt idx="9">
                  <c:v>8</c:v>
                </c:pt>
                <c:pt idx="10">
                  <c:v>9</c:v>
                </c:pt>
                <c:pt idx="11">
                  <c:v>10</c:v>
                </c:pt>
                <c:pt idx="12">
                  <c:v>11</c:v>
                </c:pt>
                <c:pt idx="13">
                  <c:v>12</c:v>
                </c:pt>
                <c:pt idx="14">
                  <c:v>13</c:v>
                </c:pt>
                <c:pt idx="15">
                  <c:v>14</c:v>
                </c:pt>
                <c:pt idx="16">
                  <c:v>15</c:v>
                </c:pt>
                <c:pt idx="17">
                  <c:v>16</c:v>
                </c:pt>
                <c:pt idx="18">
                  <c:v>17</c:v>
                </c:pt>
                <c:pt idx="19">
                  <c:v>18</c:v>
                </c:pt>
                <c:pt idx="20">
                  <c:v>19</c:v>
                </c:pt>
                <c:pt idx="21">
                  <c:v>20</c:v>
                </c:pt>
                <c:pt idx="22">
                  <c:v>21</c:v>
                </c:pt>
                <c:pt idx="23">
                  <c:v>22</c:v>
                </c:pt>
                <c:pt idx="24">
                  <c:v>23</c:v>
                </c:pt>
                <c:pt idx="25">
                  <c:v>24</c:v>
                </c:pt>
              </c:numCache>
            </c:numRef>
          </c:xVal>
          <c:yVal>
            <c:numRef>
              <c:f>Final!$R$3:$R$28</c:f>
              <c:numCache>
                <c:formatCode>General</c:formatCode>
                <c:ptCount val="26"/>
                <c:pt idx="0">
                  <c:v>3.4588000000000001</c:v>
                </c:pt>
                <c:pt idx="1">
                  <c:v>7.9964062499999997</c:v>
                </c:pt>
                <c:pt idx="2">
                  <c:v>12.217700000000001</c:v>
                </c:pt>
                <c:pt idx="3">
                  <c:v>19.801200000000001</c:v>
                </c:pt>
                <c:pt idx="4">
                  <c:v>26.381499999999999</c:v>
                </c:pt>
                <c:pt idx="5">
                  <c:v>32.1188</c:v>
                </c:pt>
                <c:pt idx="6">
                  <c:v>37.161299999999997</c:v>
                </c:pt>
                <c:pt idx="7">
                  <c:v>41.645200000000003</c:v>
                </c:pt>
                <c:pt idx="8">
                  <c:v>45.694699999999997</c:v>
                </c:pt>
                <c:pt idx="9">
                  <c:v>49.421999999999997</c:v>
                </c:pt>
                <c:pt idx="10">
                  <c:v>52.927299999999988</c:v>
                </c:pt>
                <c:pt idx="11">
                  <c:v>56.298799999999986</c:v>
                </c:pt>
                <c:pt idx="12">
                  <c:v>59.612700000000004</c:v>
                </c:pt>
                <c:pt idx="13">
                  <c:v>62.933199999999999</c:v>
                </c:pt>
                <c:pt idx="14">
                  <c:v>66.312499999999986</c:v>
                </c:pt>
                <c:pt idx="15">
                  <c:v>69.790800000000004</c:v>
                </c:pt>
                <c:pt idx="16">
                  <c:v>73.396299999999982</c:v>
                </c:pt>
                <c:pt idx="17">
                  <c:v>77.145199999999988</c:v>
                </c:pt>
                <c:pt idx="18">
                  <c:v>81.041699999999992</c:v>
                </c:pt>
                <c:pt idx="19">
                  <c:v>85.077999999999975</c:v>
                </c:pt>
                <c:pt idx="20">
                  <c:v>89.234299999999962</c:v>
                </c:pt>
                <c:pt idx="21">
                  <c:v>93.47879999999995</c:v>
                </c:pt>
                <c:pt idx="22">
                  <c:v>97.767699999999962</c:v>
                </c:pt>
                <c:pt idx="23">
                  <c:v>102.04520000000002</c:v>
                </c:pt>
                <c:pt idx="24">
                  <c:v>106.24349999999998</c:v>
                </c:pt>
                <c:pt idx="25">
                  <c:v>110.28280000000004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809-4893-861B-02A08A0EBD1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1077152"/>
        <c:axId val="2051074656"/>
      </c:scatterChart>
      <c:valAx>
        <c:axId val="2051077152"/>
        <c:scaling>
          <c:orientation val="minMax"/>
          <c:max val="25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Actual Age (Years)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074656"/>
        <c:crosses val="autoZero"/>
        <c:crossBetween val="midCat"/>
      </c:valAx>
      <c:valAx>
        <c:axId val="2051074656"/>
        <c:scaling>
          <c:orientation val="minMax"/>
          <c:max val="125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/>
                  <a:t>Cat Years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out"/>
        <c:minorTickMark val="in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1077152"/>
        <c:crosses val="autoZero"/>
        <c:crossBetween val="midCat"/>
        <c:minorUnit val="5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47">
  <cs:axisTitle>
    <cs:lnRef idx="0"/>
    <cs:fillRef idx="0"/>
    <cs:effectRef idx="0"/>
    <cs:fontRef idx="minor">
      <a:schemeClr val="lt1"/>
    </cs:fontRef>
    <cs:defRPr sz="900" b="1" kern="1200"/>
  </cs:axisTitle>
  <cs:categoryAxis>
    <cs:lnRef idx="0">
      <cs:styleClr val="0"/>
    </cs:lnRef>
    <cs:fillRef idx="0"/>
    <cs:effectRef idx="0"/>
    <cs:fontRef idx="minor">
      <a:schemeClr val="lt1"/>
    </cs:fontRef>
    <cs:spPr>
      <a:ln w="12700" cap="flat" cmpd="sng" algn="ctr">
        <a:solidFill>
          <a:schemeClr val="lt1">
            <a:alpha val="25000"/>
          </a:schemeClr>
        </a:solidFill>
        <a:round/>
      </a:ln>
    </cs:spPr>
    <cs:defRPr sz="900" b="0" kern="1200" spc="100" baseline="0"/>
  </cs:categoryAxis>
  <cs:chartArea>
    <cs:lnRef idx="0">
      <cs:styleClr val="0"/>
    </cs:lnRef>
    <cs:fillRef idx="0">
      <cs:styleClr val="0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/>
        </a:solidFill>
        <a:round/>
      </a:ln>
    </cs:spPr>
    <cs:defRPr sz="10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pattFill prst="ltUpDiag">
        <a:fgClr>
          <a:schemeClr val="phClr"/>
        </a:fgClr>
        <a:bgClr>
          <a:schemeClr val="lt1"/>
        </a:bgClr>
      </a:pattFill>
    </cs:spPr>
  </cs:dataPoint3D>
  <cs:dataPointLine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  <a:effectLst>
        <a:outerShdw dist="25400" dir="2700000" algn="tl" rotWithShape="0">
          <a:schemeClr val="phClr"/>
        </a:outerShdw>
      </a:effectLst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22225">
        <a:solidFill>
          <a:schemeClr val="lt1"/>
        </a:solidFill>
        <a:round/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>
      <cs:styleClr val="0"/>
    </cs:lnRef>
    <cs:fillRef idx="0"/>
    <cs:effectRef idx="0"/>
    <cs:fontRef idx="minor">
      <a:schemeClr val="lt1"/>
    </cs:fontRef>
    <cs:spPr>
      <a:ln w="9525">
        <a:solidFill>
          <a:schemeClr val="phClr">
            <a:lumMod val="60000"/>
            <a:lumOff val="40000"/>
          </a:schemeClr>
        </a:solidFill>
      </a:ln>
    </cs:spPr>
    <cs:defRPr sz="900" kern="1200"/>
  </cs:dataTable>
  <cs:downBar>
    <cs:lnRef idx="0">
      <cs:styleClr val="0"/>
    </cs:lnRef>
    <cs:fillRef idx="0"/>
    <cs:effectRef idx="0"/>
    <cs:fontRef idx="minor">
      <a:schemeClr val="dk1"/>
    </cs:fontRef>
    <cs:spPr>
      <a:solidFill>
        <a:schemeClr val="dk1">
          <a:lumMod val="35000"/>
          <a:lumOff val="6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downBar>
  <cs:dropLine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gradFill>
          <a:gsLst>
            <a:gs pos="79000">
              <a:schemeClr val="phClr"/>
            </a:gs>
            <a:gs pos="0">
              <a:schemeClr val="lt1">
                <a:alpha val="60000"/>
              </a:schemeClr>
            </a:gs>
          </a:gsLst>
          <a:lin ang="5400000" scaled="0"/>
        </a:gradFill>
        <a:round/>
      </a:ln>
    </cs:spPr>
  </cs:dropLine>
  <cs:errorBar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round/>
      </a:ln>
      <a:effectLst>
        <a:glow rad="25400">
          <a:schemeClr val="lt1"/>
        </a:glow>
      </a:effectLst>
    </cs:spPr>
  </cs:errorBar>
  <cs:floor>
    <cs:lnRef idx="0"/>
    <cs:fillRef idx="0"/>
    <cs:effectRef idx="0"/>
    <cs:fontRef idx="minor">
      <a:schemeClr val="dk1"/>
    </cs:fontRef>
  </cs:floor>
  <cs:gridlineMajor>
    <cs:lnRef idx="0">
      <cs:styleClr val="0"/>
    </cs:lnRef>
    <cs:fillRef idx="0"/>
    <cs:effectRef idx="0"/>
    <cs:fontRef idx="minor">
      <a:schemeClr val="dk1"/>
    </cs:fontRef>
    <cs:spPr>
      <a:ln w="9525" cap="flat" cmpd="sng" algn="ctr">
        <a:solidFill>
          <a:schemeClr val="lt1">
            <a:alpha val="25000"/>
          </a:schemeClr>
        </a:solidFill>
        <a:round/>
      </a:ln>
    </cs:spPr>
  </cs:gridlineMajor>
  <cs:gridlineMinor>
    <cs:lnRef idx="0">
      <cs:styleClr val="0"/>
    </cs:lnRef>
    <cs:fillRef idx="0"/>
    <cs:effectRef idx="0"/>
    <cs:fontRef idx="minor">
      <a:schemeClr val="dk1"/>
    </cs:fontRef>
    <cs:spPr>
      <a:ln>
        <a:solidFill>
          <a:schemeClr val="lt1">
            <a:alpha val="10000"/>
          </a:schemeClr>
        </a:solidFill>
      </a:ln>
    </cs:spPr>
  </cs:gridlineMinor>
  <cs:hiLo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  <a:prstDash val="dash"/>
      </a:ln>
    </cs:spPr>
  </cs:hiLoLine>
  <cs:leader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</a:schemeClr>
        </a:solidFill>
      </a:ln>
    </cs:spPr>
  </cs:leaderLine>
  <cs:legend>
    <cs:lnRef idx="0"/>
    <cs:fillRef idx="0"/>
    <cs:effectRef idx="0"/>
    <cs:fontRef idx="minor">
      <a:schemeClr val="lt1"/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>
      <cs:styleClr val="0"/>
    </cs:lnRef>
    <cs:fillRef idx="0"/>
    <cs:effectRef idx="0"/>
    <cs:fontRef idx="minor">
      <a:schemeClr val="lt1"/>
    </cs:fontRef>
    <cs:spPr>
      <a:ln w="3175" cap="flat" cmpd="sng" algn="ctr">
        <a:solidFill>
          <a:schemeClr val="phClr">
            <a:lumMod val="60000"/>
            <a:lumOff val="40000"/>
          </a:schemeClr>
        </a:solidFill>
        <a:round/>
      </a:ln>
    </cs:spPr>
    <cs:defRPr sz="900" kern="1200"/>
  </cs:seriesAxis>
  <cs:seriesLine>
    <cs:lnRef idx="0">
      <cs:styleClr val="0"/>
    </cs:lnRef>
    <cs:fillRef idx="0"/>
    <cs:effectRef idx="0"/>
    <cs:fontRef idx="minor">
      <a:schemeClr val="dk1"/>
    </cs:fontRef>
    <cs:spPr>
      <a:ln w="9525">
        <a:solidFill>
          <a:schemeClr val="phClr">
            <a:lumMod val="60000"/>
            <a:lumOff val="40000"/>
            <a:tint val="5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lt1"/>
    </cs:fontRef>
    <cs:defRPr sz="1500" b="1" kern="1200" cap="all" spc="100" normalizeH="0" baseline="0"/>
  </cs:title>
  <cs:trendline>
    <cs:lnRef idx="0"/>
    <cs:fillRef idx="0"/>
    <cs:effectRef idx="0"/>
    <cs:fontRef idx="minor">
      <a:schemeClr val="dk1"/>
    </cs:fontRef>
    <cs:spPr>
      <a:ln w="28575" cap="rnd">
        <a:solidFill>
          <a:schemeClr val="lt1">
            <a:alpha val="50000"/>
          </a:schemeClr>
        </a:solidFill>
        <a:round/>
      </a:ln>
    </cs:spPr>
  </cs:trendline>
  <cs:trendlineLabel>
    <cs:lnRef idx="0"/>
    <cs:fillRef idx="0"/>
    <cs:effectRef idx="0"/>
    <cs:fontRef idx="minor">
      <a:schemeClr val="lt1"/>
    </cs:fontRef>
    <cs:defRPr sz="900" kern="1200"/>
  </cs:trendlineLabel>
  <cs:upBar>
    <cs:lnRef idx="0">
      <cs:styleClr val="0"/>
    </cs:lnRef>
    <cs:fillRef idx="0"/>
    <cs:effectRef idx="0"/>
    <cs:fontRef idx="minor">
      <a:schemeClr val="dk1"/>
    </cs:fontRef>
    <cs:spPr>
      <a:solidFill>
        <a:schemeClr val="lt1">
          <a:lumMod val="95000"/>
        </a:schemeClr>
      </a:solidFill>
      <a:ln w="9525">
        <a:solidFill>
          <a:schemeClr val="phClr">
            <a:lumMod val="60000"/>
            <a:lumOff val="40000"/>
          </a:schemeClr>
        </a:solidFill>
      </a:ln>
    </cs:spPr>
  </cs:upBar>
  <cs:valueAxis>
    <cs:lnRef idx="0"/>
    <cs:fillRef idx="0"/>
    <cs:effectRef idx="0"/>
    <cs:fontRef idx="minor">
      <a:schemeClr val="lt1"/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6863CB0-7F23-4995-AF9B-1A4EEDD23DE4}">
  <sheetPr codeName="Chart5"/>
  <sheetViews>
    <sheetView zoomScale="110" workbookViewId="0"/>
  </sheetViews>
  <pageMargins left="0.7" right="0.7" top="0.75" bottom="0.75" header="0.3" footer="0.3"/>
  <pageSetup orientation="landscape" verticalDpi="0" r:id="rId1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F438CA85-97B2-43BC-999C-2BBDE84D5E55}">
  <sheetPr codeName="Chart6"/>
  <sheetViews>
    <sheetView zoomScale="107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B8281B2-258A-4C49-AED9-B75BE2B174CC}">
  <sheetPr codeName="Chart7"/>
  <sheetViews>
    <sheetView zoomScale="107" workbookViewId="0" zoomToFit="1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A10D54A3-E6C8-44F9-9E32-649B96532474}">
  <sheetPr codeName="Chart8"/>
  <sheetViews>
    <sheetView zoomScale="107" workbookViewId="0" zoomToFit="1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802EA84-E287-46DA-BE93-0E19216A7EEC}">
  <sheetPr codeName="Chart9"/>
  <sheetViews>
    <sheetView zoomScale="10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5953</xdr:colOff>
      <xdr:row>0</xdr:row>
      <xdr:rowOff>23812</xdr:rowOff>
    </xdr:from>
    <xdr:to>
      <xdr:col>13</xdr:col>
      <xdr:colOff>5953</xdr:colOff>
      <xdr:row>22</xdr:row>
      <xdr:rowOff>178594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8B8B2E-8BF0-43A3-AF9F-C9E18180B39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144518</xdr:colOff>
      <xdr:row>0</xdr:row>
      <xdr:rowOff>0</xdr:rowOff>
    </xdr:from>
    <xdr:to>
      <xdr:col>16</xdr:col>
      <xdr:colOff>505811</xdr:colOff>
      <xdr:row>23</xdr:row>
      <xdr:rowOff>157655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80DC862-8E0E-4E8A-9574-4822529932E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5954</xdr:colOff>
      <xdr:row>1</xdr:row>
      <xdr:rowOff>17859</xdr:rowOff>
    </xdr:from>
    <xdr:to>
      <xdr:col>13</xdr:col>
      <xdr:colOff>0</xdr:colOff>
      <xdr:row>23</xdr:row>
      <xdr:rowOff>23811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CFBA5F1-DAF5-440D-B367-DEDF0ED18B7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8659091" cy="6286500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8F302B7-7BE7-430E-82D3-8157D3213BC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0.08365</cdr:x>
      <cdr:y>0.09573</cdr:y>
    </cdr:from>
    <cdr:to>
      <cdr:x>0.34688</cdr:x>
      <cdr:y>0.50582</cdr:y>
    </cdr:to>
    <cdr:pic>
      <cdr:nvPicPr>
        <cdr:cNvPr id="3" name="Picture 2">
          <a:extLst xmlns:a="http://schemas.openxmlformats.org/drawingml/2006/main">
            <a:ext uri="{FF2B5EF4-FFF2-40B4-BE49-F238E27FC236}">
              <a16:creationId xmlns:a16="http://schemas.microsoft.com/office/drawing/2014/main" id="{F6FFF6BF-FB4D-4F1C-A5AD-5118F1414F66}"/>
            </a:ext>
          </a:extLst>
        </cdr:cNvPr>
        <cdr:cNvPicPr>
          <a:picLocks xmlns:a="http://schemas.openxmlformats.org/drawingml/2006/main" noChangeAspect="1"/>
        </cdr:cNvPicPr>
      </cdr:nvPicPr>
      <cdr:blipFill>
        <a:blip xmlns:a="http://schemas.openxmlformats.org/drawingml/2006/main" xmlns:r="http://schemas.openxmlformats.org/officeDocument/2006/relationships" r:embed="rId1">
          <a:alphaModFix amt="74000"/>
          <a:extLst>
            <a:ext uri="{28A0092B-C50C-407E-A947-70E740481C1C}">
              <a14:useLocalDpi xmlns:a14="http://schemas.microsoft.com/office/drawing/2010/main" val="0"/>
            </a:ext>
          </a:extLst>
        </a:blip>
        <a:stretch xmlns:a="http://schemas.openxmlformats.org/drawingml/2006/main">
          <a:fillRect/>
        </a:stretch>
      </cdr:blipFill>
      <cdr:spPr>
        <a:xfrm xmlns:a="http://schemas.openxmlformats.org/drawingml/2006/main" rot="5400000">
          <a:off x="574261" y="752731"/>
          <a:ext cx="2580706" cy="2280123"/>
        </a:xfrm>
        <a:prstGeom xmlns:a="http://schemas.openxmlformats.org/drawingml/2006/main" prst="rect">
          <a:avLst/>
        </a:prstGeom>
      </cdr:spPr>
    </cdr:pic>
  </cdr:relSizeAnchor>
</c:userShapes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8670421" cy="63025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AFB6B0-0A91-44EF-877E-516BC16BC09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8670421" cy="63025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51C76AC-50DC-44E4-AF75-22E5F582DDF0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8670421" cy="63025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5E7BBAB-0366-4AA3-9055-C7448C06157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8670421" cy="6302523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E0910CA-BD0A-4072-81F2-19C97A15CD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527631</xdr:colOff>
      <xdr:row>5</xdr:row>
      <xdr:rowOff>45485</xdr:rowOff>
    </xdr:from>
    <xdr:ext cx="4263444" cy="573640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C160FFC3-AA75-4F78-B29B-FA5C61F63045}"/>
            </a:ext>
          </a:extLst>
        </xdr:cNvPr>
        <xdr:cNvSpPr txBox="1"/>
      </xdr:nvSpPr>
      <xdr:spPr>
        <a:xfrm flipH="1" flipV="1">
          <a:off x="1137231" y="997985"/>
          <a:ext cx="4263444" cy="57364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endParaRPr lang="en-US" sz="1100"/>
        </a:p>
      </xdr:txBody>
    </xdr:sp>
    <xdr:clientData/>
  </xdr:oneCellAnchor>
  <xdr:absoluteAnchor>
    <xdr:pos x="0" y="26435"/>
    <xdr:ext cx="9429750" cy="6302523"/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171110F0-B80F-4BC5-922B-B9DA0B8A7C6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Jason Antonino" id="{7DE6C41C-AACC-4495-8BE4-5E155F57A47C}" userId="088f3e76e1014375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1" dT="2021-10-28T17:18:35.40" personId="{7DE6C41C-AACC-4495-8BE4-5E155F57A47C}" id="{52DFC9D5-762C-47A8-8045-0643165C357F}">
    <text>y = 0.0002x^4 + 0.0176x^3 -0.4542x^2 + 7.8336x + 7.4536</text>
  </threadedComment>
  <threadedComment ref="F1" dT="2021-10-28T17:17:42.00" personId="{7DE6C41C-AACC-4495-8BE4-5E155F57A47C}" id="{1A471454-FD6F-4F99-9334-8C4AE2A89257}">
    <text>y = 0.0099x^3 - 0.3488x^2 + 7.3369x + 7.9641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B7F6E-86BA-427E-9BAD-695AD4E6AE6C}">
  <sheetPr codeName="Sheet1"/>
  <dimension ref="A1:B24"/>
  <sheetViews>
    <sheetView zoomScale="160" zoomScaleNormal="160" workbookViewId="0"/>
  </sheetViews>
  <sheetFormatPr defaultRowHeight="15" x14ac:dyDescent="0.25"/>
  <cols>
    <col min="1" max="1" width="10.42578125" bestFit="1" customWidth="1"/>
  </cols>
  <sheetData>
    <row r="1" spans="1:2" x14ac:dyDescent="0.25">
      <c r="A1" s="2" t="s">
        <v>0</v>
      </c>
      <c r="B1" s="2" t="s">
        <v>1</v>
      </c>
    </row>
    <row r="2" spans="1:2" x14ac:dyDescent="0.25">
      <c r="A2" s="2">
        <v>0</v>
      </c>
      <c r="B2" s="3">
        <v>0</v>
      </c>
    </row>
    <row r="3" spans="1:2" x14ac:dyDescent="0.25">
      <c r="A3">
        <v>0.5</v>
      </c>
      <c r="B3" s="3">
        <v>10</v>
      </c>
    </row>
    <row r="4" spans="1:2" x14ac:dyDescent="0.25">
      <c r="A4">
        <v>1</v>
      </c>
    </row>
    <row r="5" spans="1:2" x14ac:dyDescent="0.25">
      <c r="A5">
        <v>2</v>
      </c>
      <c r="B5" s="3">
        <v>24</v>
      </c>
    </row>
    <row r="6" spans="1:2" x14ac:dyDescent="0.25">
      <c r="A6">
        <v>3</v>
      </c>
    </row>
    <row r="7" spans="1:2" x14ac:dyDescent="0.25">
      <c r="A7">
        <v>4</v>
      </c>
    </row>
    <row r="8" spans="1:2" x14ac:dyDescent="0.25">
      <c r="A8">
        <v>5</v>
      </c>
      <c r="B8" s="3">
        <v>36</v>
      </c>
    </row>
    <row r="9" spans="1:2" x14ac:dyDescent="0.25">
      <c r="A9">
        <v>6</v>
      </c>
    </row>
    <row r="10" spans="1:2" x14ac:dyDescent="0.25">
      <c r="A10">
        <v>7</v>
      </c>
    </row>
    <row r="11" spans="1:2" x14ac:dyDescent="0.25">
      <c r="A11">
        <v>8</v>
      </c>
    </row>
    <row r="12" spans="1:2" x14ac:dyDescent="0.25">
      <c r="A12">
        <v>9</v>
      </c>
    </row>
    <row r="13" spans="1:2" x14ac:dyDescent="0.25">
      <c r="A13">
        <v>10</v>
      </c>
      <c r="B13" s="3">
        <v>56</v>
      </c>
    </row>
    <row r="14" spans="1:2" x14ac:dyDescent="0.25">
      <c r="A14">
        <v>11</v>
      </c>
    </row>
    <row r="15" spans="1:2" x14ac:dyDescent="0.25">
      <c r="A15">
        <v>12</v>
      </c>
    </row>
    <row r="16" spans="1:2" x14ac:dyDescent="0.25">
      <c r="A16">
        <v>13</v>
      </c>
    </row>
    <row r="17" spans="1:2" x14ac:dyDescent="0.25">
      <c r="A17">
        <v>14</v>
      </c>
      <c r="B17" s="3">
        <v>70</v>
      </c>
    </row>
    <row r="18" spans="1:2" x14ac:dyDescent="0.25">
      <c r="A18">
        <v>15</v>
      </c>
    </row>
    <row r="19" spans="1:2" x14ac:dyDescent="0.25">
      <c r="A19">
        <v>16</v>
      </c>
    </row>
    <row r="20" spans="1:2" x14ac:dyDescent="0.25">
      <c r="A20">
        <v>17</v>
      </c>
    </row>
    <row r="21" spans="1:2" x14ac:dyDescent="0.25">
      <c r="A21">
        <v>18</v>
      </c>
    </row>
    <row r="22" spans="1:2" x14ac:dyDescent="0.25">
      <c r="A22">
        <v>19</v>
      </c>
    </row>
    <row r="23" spans="1:2" x14ac:dyDescent="0.25">
      <c r="A23">
        <v>20</v>
      </c>
    </row>
    <row r="24" spans="1:2" x14ac:dyDescent="0.25">
      <c r="A24">
        <v>21</v>
      </c>
      <c r="B24" s="3">
        <v>100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4C2F63-37C1-4FEE-B09D-AFC7C30F45A3}">
  <sheetPr codeName="Sheet2"/>
  <dimension ref="A1:F27"/>
  <sheetViews>
    <sheetView zoomScale="145" zoomScaleNormal="145" workbookViewId="0">
      <selection activeCell="C1" sqref="C1"/>
    </sheetView>
  </sheetViews>
  <sheetFormatPr defaultRowHeight="15" x14ac:dyDescent="0.25"/>
  <cols>
    <col min="1" max="1" width="10.42578125" bestFit="1" customWidth="1"/>
    <col min="3" max="3" width="46" bestFit="1" customWidth="1"/>
    <col min="4" max="4" width="12.140625" bestFit="1" customWidth="1"/>
    <col min="5" max="5" width="13.28515625" bestFit="1" customWidth="1"/>
    <col min="6" max="6" width="7.42578125" bestFit="1" customWidth="1"/>
  </cols>
  <sheetData>
    <row r="1" spans="1:6" x14ac:dyDescent="0.25">
      <c r="A1" s="2" t="s">
        <v>0</v>
      </c>
      <c r="B1" s="2" t="s">
        <v>1</v>
      </c>
      <c r="C1" s="21" t="s">
        <v>18</v>
      </c>
      <c r="D1" s="2" t="s">
        <v>19</v>
      </c>
      <c r="E1" s="2" t="s">
        <v>2</v>
      </c>
      <c r="F1" s="2"/>
    </row>
    <row r="2" spans="1:6" x14ac:dyDescent="0.25">
      <c r="A2" s="12">
        <v>0</v>
      </c>
      <c r="B2" s="12">
        <v>0</v>
      </c>
      <c r="C2">
        <f t="shared" ref="C2:C3" si="0" xml:space="preserve"> -0.002*A2^4 + 0.0962*A2^3 - 1.4972*A2^2 + 12.608*A2 + 2.1903</f>
        <v>2.1903000000000001</v>
      </c>
      <c r="D2">
        <f>C2-B2</f>
        <v>2.1903000000000001</v>
      </c>
      <c r="E2">
        <f>D2^2</f>
        <v>4.7974140900000002</v>
      </c>
    </row>
    <row r="3" spans="1:6" x14ac:dyDescent="0.25">
      <c r="A3">
        <v>0.5</v>
      </c>
      <c r="B3">
        <v>10</v>
      </c>
      <c r="C3">
        <f t="shared" si="0"/>
        <v>8.1318999999999999</v>
      </c>
      <c r="D3">
        <f>C3-B3</f>
        <v>-1.8681000000000001</v>
      </c>
      <c r="E3">
        <f>D3^2</f>
        <v>3.4897976100000005</v>
      </c>
    </row>
    <row r="4" spans="1:6" x14ac:dyDescent="0.25">
      <c r="A4">
        <v>1</v>
      </c>
      <c r="B4" s="1"/>
      <c r="C4">
        <f xml:space="preserve"> -0.002*A4^4 + 0.0962*A4^3 - 1.4972*A4^2 + 12.608*A4 + 2.1903</f>
        <v>13.395300000000001</v>
      </c>
    </row>
    <row r="5" spans="1:6" x14ac:dyDescent="0.25">
      <c r="A5">
        <v>2</v>
      </c>
      <c r="B5">
        <v>24</v>
      </c>
      <c r="C5">
        <f t="shared" ref="C5:C24" si="1" xml:space="preserve"> -0.002*A5^4 + 0.0962*A5^3 - 1.4972*A5^2 + 12.608*A5 + 2.1903</f>
        <v>22.155100000000001</v>
      </c>
      <c r="D5">
        <f>C5-B5</f>
        <v>-1.8448999999999991</v>
      </c>
      <c r="E5">
        <f t="shared" ref="E5:E24" si="2">D5^2</f>
        <v>3.4036560099999966</v>
      </c>
    </row>
    <row r="6" spans="1:6" x14ac:dyDescent="0.25">
      <c r="A6">
        <v>3</v>
      </c>
      <c r="B6" s="1"/>
      <c r="C6">
        <f t="shared" si="1"/>
        <v>28.974899999999998</v>
      </c>
    </row>
    <row r="7" spans="1:6" x14ac:dyDescent="0.25">
      <c r="A7">
        <v>4</v>
      </c>
      <c r="B7" s="1"/>
      <c r="C7">
        <f t="shared" si="1"/>
        <v>34.311900000000001</v>
      </c>
    </row>
    <row r="8" spans="1:6" x14ac:dyDescent="0.25">
      <c r="A8">
        <v>5</v>
      </c>
      <c r="B8">
        <v>36</v>
      </c>
      <c r="C8">
        <f t="shared" si="1"/>
        <v>38.575300000000006</v>
      </c>
      <c r="D8">
        <f t="shared" ref="D8:D24" si="3">C8-B8</f>
        <v>2.5753000000000057</v>
      </c>
      <c r="E8">
        <f t="shared" si="2"/>
        <v>6.6321700900000291</v>
      </c>
    </row>
    <row r="9" spans="1:6" x14ac:dyDescent="0.25">
      <c r="A9">
        <v>6</v>
      </c>
      <c r="B9" s="1"/>
      <c r="C9">
        <f t="shared" si="1"/>
        <v>42.126299999999993</v>
      </c>
    </row>
    <row r="10" spans="1:6" x14ac:dyDescent="0.25">
      <c r="A10">
        <v>7</v>
      </c>
      <c r="B10" s="1"/>
      <c r="C10">
        <f t="shared" si="1"/>
        <v>45.278099999999995</v>
      </c>
    </row>
    <row r="11" spans="1:6" x14ac:dyDescent="0.25">
      <c r="A11">
        <v>8</v>
      </c>
      <c r="B11" s="1"/>
      <c r="C11">
        <f t="shared" si="1"/>
        <v>48.295899999999996</v>
      </c>
    </row>
    <row r="12" spans="1:6" x14ac:dyDescent="0.25">
      <c r="A12">
        <v>9</v>
      </c>
      <c r="B12" s="1"/>
      <c r="C12">
        <f t="shared" si="1"/>
        <v>51.396899999999995</v>
      </c>
    </row>
    <row r="13" spans="1:6" x14ac:dyDescent="0.25">
      <c r="A13">
        <v>10</v>
      </c>
      <c r="B13">
        <v>56</v>
      </c>
      <c r="C13">
        <f t="shared" si="1"/>
        <v>54.750300000000003</v>
      </c>
      <c r="D13">
        <f t="shared" si="3"/>
        <v>-1.2496999999999971</v>
      </c>
      <c r="E13">
        <f t="shared" si="2"/>
        <v>1.5617500899999928</v>
      </c>
    </row>
    <row r="14" spans="1:6" x14ac:dyDescent="0.25">
      <c r="A14">
        <v>11</v>
      </c>
      <c r="B14" s="1"/>
      <c r="C14">
        <f t="shared" si="1"/>
        <v>58.477299999999993</v>
      </c>
    </row>
    <row r="15" spans="1:6" x14ac:dyDescent="0.25">
      <c r="A15">
        <v>12</v>
      </c>
      <c r="B15" s="1"/>
      <c r="C15">
        <f t="shared" si="1"/>
        <v>62.651099999999978</v>
      </c>
    </row>
    <row r="16" spans="1:6" x14ac:dyDescent="0.25">
      <c r="A16">
        <v>13</v>
      </c>
      <c r="B16" s="1"/>
      <c r="C16">
        <f t="shared" si="1"/>
        <v>67.29689999999998</v>
      </c>
    </row>
    <row r="17" spans="1:5" x14ac:dyDescent="0.25">
      <c r="A17">
        <v>14</v>
      </c>
      <c r="B17">
        <v>70</v>
      </c>
      <c r="C17">
        <f t="shared" si="1"/>
        <v>72.391899999999978</v>
      </c>
      <c r="D17">
        <f t="shared" si="3"/>
        <v>2.3918999999999784</v>
      </c>
      <c r="E17">
        <f t="shared" si="2"/>
        <v>5.7211856099998961</v>
      </c>
    </row>
    <row r="18" spans="1:5" x14ac:dyDescent="0.25">
      <c r="A18">
        <v>15</v>
      </c>
      <c r="B18" s="1"/>
      <c r="C18">
        <f t="shared" si="1"/>
        <v>77.865299999999948</v>
      </c>
    </row>
    <row r="19" spans="1:5" x14ac:dyDescent="0.25">
      <c r="A19">
        <v>16</v>
      </c>
      <c r="B19" s="1"/>
      <c r="C19">
        <f t="shared" si="1"/>
        <v>83.598299999999952</v>
      </c>
    </row>
    <row r="20" spans="1:5" x14ac:dyDescent="0.25">
      <c r="A20">
        <v>17</v>
      </c>
      <c r="B20" s="1"/>
      <c r="C20">
        <f t="shared" si="1"/>
        <v>89.42409999999991</v>
      </c>
    </row>
    <row r="21" spans="1:5" x14ac:dyDescent="0.25">
      <c r="A21">
        <v>18</v>
      </c>
      <c r="B21" s="1"/>
      <c r="C21">
        <f t="shared" si="1"/>
        <v>95.127899999999912</v>
      </c>
    </row>
    <row r="22" spans="1:5" x14ac:dyDescent="0.25">
      <c r="A22">
        <v>19</v>
      </c>
      <c r="B22" s="1"/>
      <c r="C22">
        <f t="shared" si="1"/>
        <v>100.44689999999999</v>
      </c>
    </row>
    <row r="23" spans="1:5" x14ac:dyDescent="0.25">
      <c r="A23">
        <v>20</v>
      </c>
      <c r="B23" s="1"/>
      <c r="C23">
        <f t="shared" si="1"/>
        <v>105.07029999999993</v>
      </c>
    </row>
    <row r="24" spans="1:5" x14ac:dyDescent="0.25">
      <c r="A24">
        <v>21</v>
      </c>
      <c r="B24">
        <v>100</v>
      </c>
      <c r="C24">
        <f t="shared" si="1"/>
        <v>108.63929999999995</v>
      </c>
      <c r="D24">
        <f t="shared" si="3"/>
        <v>8.6392999999999489</v>
      </c>
      <c r="E24">
        <f t="shared" si="2"/>
        <v>74.637504489999117</v>
      </c>
    </row>
    <row r="26" spans="1:5" x14ac:dyDescent="0.25">
      <c r="A26" s="9"/>
    </row>
    <row r="27" spans="1:5" x14ac:dyDescent="0.25">
      <c r="C27" s="10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B5B66-CCB4-4B35-B96F-BA3C9D9C8D7A}">
  <sheetPr codeName="Sheet3"/>
  <dimension ref="A1:L23"/>
  <sheetViews>
    <sheetView tabSelected="1" zoomScale="160" zoomScaleNormal="160" workbookViewId="0">
      <selection activeCell="G1" sqref="G1"/>
    </sheetView>
  </sheetViews>
  <sheetFormatPr defaultRowHeight="15" x14ac:dyDescent="0.25"/>
  <cols>
    <col min="1" max="1" width="10.42578125" bestFit="1" customWidth="1"/>
    <col min="2" max="2" width="9.140625" style="1"/>
  </cols>
  <sheetData>
    <row r="1" spans="1:12" ht="19.5" thickBot="1" x14ac:dyDescent="0.35">
      <c r="A1" s="8" t="s">
        <v>0</v>
      </c>
      <c r="B1" s="13" t="s">
        <v>1</v>
      </c>
      <c r="D1" s="2" t="s">
        <v>3</v>
      </c>
      <c r="G1" s="5">
        <v>5</v>
      </c>
      <c r="H1" s="6" t="s">
        <v>5</v>
      </c>
      <c r="I1" s="4">
        <f>VLOOKUP(G1,A1:B23,2,1)</f>
        <v>38.575300000000006</v>
      </c>
      <c r="J1" t="s">
        <v>4</v>
      </c>
      <c r="L1" s="22" t="s">
        <v>18</v>
      </c>
    </row>
    <row r="2" spans="1:12" x14ac:dyDescent="0.25">
      <c r="A2" s="7">
        <v>0.5</v>
      </c>
      <c r="B2" s="14">
        <v>8.1318999999999999</v>
      </c>
    </row>
    <row r="3" spans="1:12" x14ac:dyDescent="0.25">
      <c r="A3" s="7">
        <v>1</v>
      </c>
      <c r="B3" s="14">
        <v>13.395300000000001</v>
      </c>
    </row>
    <row r="4" spans="1:12" x14ac:dyDescent="0.25">
      <c r="A4" s="7">
        <v>2</v>
      </c>
      <c r="B4" s="14">
        <v>22.155100000000001</v>
      </c>
    </row>
    <row r="5" spans="1:12" x14ac:dyDescent="0.25">
      <c r="A5" s="7">
        <v>3</v>
      </c>
      <c r="B5" s="14">
        <v>28.974899999999998</v>
      </c>
    </row>
    <row r="6" spans="1:12" x14ac:dyDescent="0.25">
      <c r="A6" s="7">
        <v>4</v>
      </c>
      <c r="B6" s="14">
        <v>34.311900000000001</v>
      </c>
    </row>
    <row r="7" spans="1:12" x14ac:dyDescent="0.25">
      <c r="A7" s="7">
        <v>5</v>
      </c>
      <c r="B7" s="14">
        <v>38.575300000000006</v>
      </c>
    </row>
    <row r="8" spans="1:12" x14ac:dyDescent="0.25">
      <c r="A8" s="7">
        <v>6</v>
      </c>
      <c r="B8" s="14">
        <v>42.126299999999993</v>
      </c>
    </row>
    <row r="9" spans="1:12" x14ac:dyDescent="0.25">
      <c r="A9" s="7">
        <v>7</v>
      </c>
      <c r="B9" s="14">
        <v>45.278099999999995</v>
      </c>
    </row>
    <row r="10" spans="1:12" x14ac:dyDescent="0.25">
      <c r="A10" s="7">
        <v>8</v>
      </c>
      <c r="B10" s="14">
        <v>48.295899999999996</v>
      </c>
    </row>
    <row r="11" spans="1:12" x14ac:dyDescent="0.25">
      <c r="A11" s="7">
        <v>9</v>
      </c>
      <c r="B11" s="14">
        <v>51.396899999999995</v>
      </c>
    </row>
    <row r="12" spans="1:12" x14ac:dyDescent="0.25">
      <c r="A12" s="7">
        <v>10</v>
      </c>
      <c r="B12" s="14">
        <v>54.750300000000003</v>
      </c>
    </row>
    <row r="13" spans="1:12" x14ac:dyDescent="0.25">
      <c r="A13" s="7">
        <v>11</v>
      </c>
      <c r="B13" s="14">
        <v>58.477299999999993</v>
      </c>
    </row>
    <row r="14" spans="1:12" x14ac:dyDescent="0.25">
      <c r="A14" s="7">
        <v>12</v>
      </c>
      <c r="B14" s="14">
        <v>62.651099999999978</v>
      </c>
    </row>
    <row r="15" spans="1:12" x14ac:dyDescent="0.25">
      <c r="A15" s="7">
        <v>13</v>
      </c>
      <c r="B15" s="14">
        <v>67.29689999999998</v>
      </c>
    </row>
    <row r="16" spans="1:12" x14ac:dyDescent="0.25">
      <c r="A16" s="7">
        <v>14</v>
      </c>
      <c r="B16" s="14">
        <v>72.391899999999978</v>
      </c>
    </row>
    <row r="17" spans="1:2" x14ac:dyDescent="0.25">
      <c r="A17" s="7">
        <v>15</v>
      </c>
      <c r="B17" s="14">
        <v>77.865299999999948</v>
      </c>
    </row>
    <row r="18" spans="1:2" x14ac:dyDescent="0.25">
      <c r="A18" s="7">
        <v>16</v>
      </c>
      <c r="B18" s="14">
        <v>83.598299999999952</v>
      </c>
    </row>
    <row r="19" spans="1:2" x14ac:dyDescent="0.25">
      <c r="A19" s="7">
        <v>17</v>
      </c>
      <c r="B19" s="14">
        <v>89.42409999999991</v>
      </c>
    </row>
    <row r="20" spans="1:2" x14ac:dyDescent="0.25">
      <c r="A20" s="7">
        <v>18</v>
      </c>
      <c r="B20" s="14">
        <v>95.127899999999912</v>
      </c>
    </row>
    <row r="21" spans="1:2" x14ac:dyDescent="0.25">
      <c r="A21" s="7">
        <v>19</v>
      </c>
      <c r="B21" s="14">
        <v>100.44689999999999</v>
      </c>
    </row>
    <row r="22" spans="1:2" x14ac:dyDescent="0.25">
      <c r="A22" s="7">
        <v>20</v>
      </c>
      <c r="B22" s="14">
        <v>105.07029999999993</v>
      </c>
    </row>
    <row r="23" spans="1:2" x14ac:dyDescent="0.25">
      <c r="A23" s="7">
        <v>21</v>
      </c>
      <c r="B23" s="14">
        <v>108.63929999999995</v>
      </c>
    </row>
  </sheetData>
  <sheetProtection sheet="1" selectLockedCells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099798-EDA4-424E-B954-11E1F0CAD483}">
  <sheetPr codeName="Sheet4"/>
  <dimension ref="A1:M24"/>
  <sheetViews>
    <sheetView zoomScaleNormal="100" workbookViewId="0"/>
  </sheetViews>
  <sheetFormatPr defaultRowHeight="15" x14ac:dyDescent="0.25"/>
  <cols>
    <col min="1" max="1" width="10.42578125" bestFit="1" customWidth="1"/>
    <col min="10" max="10" width="10.42578125" bestFit="1" customWidth="1"/>
    <col min="12" max="12" width="36.7109375" bestFit="1" customWidth="1"/>
    <col min="13" max="13" width="62" bestFit="1" customWidth="1"/>
    <col min="16" max="16" width="10.140625" bestFit="1" customWidth="1"/>
  </cols>
  <sheetData>
    <row r="1" spans="1:13" x14ac:dyDescent="0.25">
      <c r="A1" s="2" t="s">
        <v>0</v>
      </c>
      <c r="B1" s="2" t="s">
        <v>1</v>
      </c>
      <c r="C1" t="s">
        <v>6</v>
      </c>
      <c r="D1" t="s">
        <v>7</v>
      </c>
      <c r="E1" t="s">
        <v>8</v>
      </c>
      <c r="F1" t="s">
        <v>9</v>
      </c>
      <c r="G1" t="s">
        <v>11</v>
      </c>
      <c r="J1" s="12" t="s">
        <v>0</v>
      </c>
      <c r="K1" t="s">
        <v>13</v>
      </c>
      <c r="L1" s="16" t="s">
        <v>12</v>
      </c>
      <c r="M1" s="11" t="s">
        <v>10</v>
      </c>
    </row>
    <row r="2" spans="1:13" x14ac:dyDescent="0.25">
      <c r="A2">
        <v>0.5</v>
      </c>
      <c r="B2" s="3">
        <v>10</v>
      </c>
      <c r="C2" s="12">
        <f>-1*10^-5*A2^6 + 0.0009*A2^5 - 0.0236*A2^4 + 0.3107*A2^3 - 2.2026*A2^2  + 12.117*A2 + 4.8206</f>
        <v>10.365840468750001</v>
      </c>
      <c r="D2">
        <f>5*10^-5 * A2^5 - 0.0031*A2^4 + 0.0739*A2^3 - 0.909*A2^2 + 9.2385*A2 + 6.4369</f>
        <v>10.8379453125</v>
      </c>
      <c r="E2">
        <f>0.0002*A2^4 + 0.0176*A2^3 -0.4542*A2^2 + 7.8336*A2 + 7.4536</f>
        <v>11.259062499999999</v>
      </c>
      <c r="F2">
        <f>0.0099*A2^3 - 0.3488*A2^2 + 7.3369*A2 + 7.9641</f>
        <v>11.546587500000001</v>
      </c>
      <c r="G2" s="15">
        <v>10</v>
      </c>
      <c r="H2" s="3"/>
      <c r="J2" s="12">
        <v>0</v>
      </c>
      <c r="K2">
        <v>0</v>
      </c>
      <c r="L2" s="16">
        <f>6.9455</f>
        <v>6.9455</v>
      </c>
      <c r="M2" s="10">
        <f t="shared" ref="M2:M23" si="0" xml:space="preserve"> -7*10^-6*J3^6 + 0.0005*J3^5 - 0.0141*J3^4 + 0.1972*J3^3 - 1.5741*J3^2 + 10.784*J3 + 5.5098</f>
        <v>10.532059265625001</v>
      </c>
    </row>
    <row r="3" spans="1:13" x14ac:dyDescent="0.25">
      <c r="A3">
        <v>1</v>
      </c>
      <c r="C3" s="12">
        <f>-1*10^-5*A3^6 + 0.0009*A3^5 - 0.0236*A3^4 + 0.3107*A3^3 - 2.2026*A3^2  + 12.117*A3 + 4.8206</f>
        <v>15.02299</v>
      </c>
      <c r="D3">
        <f>5*10^-5 * A3^5 - 0.0031*A3^4 + 0.0739*A3^3 - 0.909*A3^2 + 9.2385*A3 + 6.4369</f>
        <v>14.837249999999999</v>
      </c>
      <c r="E3">
        <f>0.0002*A3^4 + 0.0176*A3^3 -0.4542*A3^2 + 7.8336*A3 + 7.4536</f>
        <v>14.8508</v>
      </c>
      <c r="F3">
        <f>0.0099*A3^3 - 0.3488*A3^2 + 7.3369*A3 + 7.9641</f>
        <v>14.9621</v>
      </c>
      <c r="G3">
        <v>14.9621</v>
      </c>
      <c r="J3">
        <v>0.5</v>
      </c>
      <c r="K3" s="17">
        <f t="shared" ref="K3:K24" si="1">L3</f>
        <v>10.5381825</v>
      </c>
      <c r="L3">
        <f t="shared" ref="L3:L24" si="2">0.01*J3^3 - 0.33507*J3^2 + 7.3504*J3 + 6.9455</f>
        <v>10.5381825</v>
      </c>
      <c r="M3" s="10">
        <f t="shared" si="0"/>
        <v>14.903293000000001</v>
      </c>
    </row>
    <row r="4" spans="1:13" x14ac:dyDescent="0.25">
      <c r="A4">
        <v>2</v>
      </c>
      <c r="B4" s="3">
        <v>24</v>
      </c>
      <c r="C4" s="12">
        <f t="shared" ref="C4:C23" si="3">-1*10^-5*A4^6 + 0.0009*A4^5 - 0.0236*A4^4 + 0.3107*A4^3 - 2.2026*A4^2  + 12.117*A4 + 4.8206</f>
        <v>22.380360000000003</v>
      </c>
      <c r="D4">
        <f t="shared" ref="D4:D23" si="4">5*10^-5 * A4^5 - 0.0031*A4^4 + 0.0739*A4^3 - 0.909*A4^2 + 9.2385*A4 + 6.4369</f>
        <v>21.821100000000001</v>
      </c>
      <c r="E4">
        <f t="shared" ref="E4:E23" si="5">0.0002*A4^4 + 0.0176*A4^3 -0.4542*A4^2 + 7.8336*A4 + 7.4536</f>
        <v>21.448</v>
      </c>
      <c r="F4">
        <f t="shared" ref="F4:F23" si="6">0.0099*A4^3 - 0.3488*A4^2 + 7.3369*A4 + 7.9641</f>
        <v>21.321899999999999</v>
      </c>
      <c r="G4">
        <v>21.321899999999999</v>
      </c>
      <c r="J4">
        <v>1</v>
      </c>
      <c r="K4" s="17">
        <f t="shared" si="1"/>
        <v>13.970829999999999</v>
      </c>
      <c r="L4">
        <f t="shared" si="2"/>
        <v>13.970829999999999</v>
      </c>
      <c r="M4" s="10">
        <f t="shared" si="0"/>
        <v>22.148952000000001</v>
      </c>
    </row>
    <row r="5" spans="1:13" x14ac:dyDescent="0.25">
      <c r="A5">
        <v>3</v>
      </c>
      <c r="C5" s="12">
        <f t="shared" si="3"/>
        <v>28.036909999999999</v>
      </c>
      <c r="D5">
        <f t="shared" si="4"/>
        <v>27.72775</v>
      </c>
      <c r="E5">
        <f t="shared" si="5"/>
        <v>27.357999999999997</v>
      </c>
      <c r="F5">
        <f t="shared" si="6"/>
        <v>27.102899999999998</v>
      </c>
      <c r="G5">
        <v>27.102899999999998</v>
      </c>
      <c r="J5">
        <v>2</v>
      </c>
      <c r="K5" s="17">
        <f t="shared" si="1"/>
        <v>20.386019999999998</v>
      </c>
      <c r="L5">
        <f t="shared" si="2"/>
        <v>20.386019999999998</v>
      </c>
      <c r="M5" s="10">
        <f t="shared" si="0"/>
        <v>27.993597000000001</v>
      </c>
    </row>
    <row r="6" spans="1:13" x14ac:dyDescent="0.25">
      <c r="A6">
        <v>4</v>
      </c>
      <c r="C6" s="12">
        <f t="shared" si="3"/>
        <v>32.770840000000007</v>
      </c>
      <c r="D6">
        <f t="shared" si="4"/>
        <v>32.834099999999999</v>
      </c>
      <c r="E6">
        <f t="shared" si="5"/>
        <v>32.698399999999999</v>
      </c>
      <c r="F6">
        <f t="shared" si="6"/>
        <v>32.3645</v>
      </c>
      <c r="G6">
        <v>32.3645</v>
      </c>
      <c r="J6">
        <v>3</v>
      </c>
      <c r="K6" s="17">
        <f t="shared" si="1"/>
        <v>26.251069999999999</v>
      </c>
      <c r="L6">
        <f t="shared" si="2"/>
        <v>26.251069999999999</v>
      </c>
      <c r="M6" s="10">
        <f t="shared" si="0"/>
        <v>32.954728000000003</v>
      </c>
    </row>
    <row r="7" spans="1:13" x14ac:dyDescent="0.25">
      <c r="A7">
        <v>5</v>
      </c>
      <c r="B7" s="3">
        <v>36</v>
      </c>
      <c r="C7" s="12">
        <f t="shared" si="3"/>
        <v>37.084350000000008</v>
      </c>
      <c r="D7">
        <f t="shared" si="4"/>
        <v>37.36065</v>
      </c>
      <c r="E7">
        <f t="shared" si="5"/>
        <v>37.5916</v>
      </c>
      <c r="F7">
        <f t="shared" si="6"/>
        <v>37.1661</v>
      </c>
      <c r="G7">
        <v>37.1661</v>
      </c>
      <c r="J7">
        <v>4</v>
      </c>
      <c r="K7" s="17">
        <f t="shared" si="1"/>
        <v>31.625979999999998</v>
      </c>
      <c r="L7">
        <f t="shared" si="2"/>
        <v>31.625979999999998</v>
      </c>
      <c r="M7" s="10">
        <f t="shared" si="0"/>
        <v>37.367925</v>
      </c>
    </row>
    <row r="8" spans="1:13" x14ac:dyDescent="0.25">
      <c r="A8">
        <v>6</v>
      </c>
      <c r="C8">
        <f t="shared" si="3"/>
        <v>41.286439999999999</v>
      </c>
      <c r="D8">
        <f t="shared" si="4"/>
        <v>41.477499999999992</v>
      </c>
      <c r="E8">
        <f t="shared" si="5"/>
        <v>42.1648</v>
      </c>
      <c r="F8" s="12">
        <f t="shared" si="6"/>
        <v>41.567100000000003</v>
      </c>
      <c r="G8">
        <v>41.567100000000003</v>
      </c>
      <c r="J8">
        <v>5</v>
      </c>
      <c r="K8" s="17">
        <f t="shared" si="1"/>
        <v>36.570749999999997</v>
      </c>
      <c r="L8">
        <f t="shared" si="2"/>
        <v>36.570749999999997</v>
      </c>
      <c r="M8" s="10">
        <f t="shared" si="0"/>
        <v>41.429208000000003</v>
      </c>
    </row>
    <row r="9" spans="1:13" x14ac:dyDescent="0.25">
      <c r="A9">
        <v>7</v>
      </c>
      <c r="C9">
        <f t="shared" si="3"/>
        <v>45.568510000000011</v>
      </c>
      <c r="D9">
        <f t="shared" si="4"/>
        <v>45.310349999999993</v>
      </c>
      <c r="E9">
        <f t="shared" si="5"/>
        <v>46.550000000000004</v>
      </c>
      <c r="F9" s="12">
        <f t="shared" si="6"/>
        <v>45.626899999999999</v>
      </c>
      <c r="G9">
        <v>45.626899999999999</v>
      </c>
      <c r="J9">
        <v>6</v>
      </c>
      <c r="K9" s="17">
        <f t="shared" si="1"/>
        <v>41.145379999999996</v>
      </c>
      <c r="L9">
        <f t="shared" si="2"/>
        <v>41.145379999999996</v>
      </c>
      <c r="M9" s="10">
        <f t="shared" si="0"/>
        <v>45.232357</v>
      </c>
    </row>
    <row r="10" spans="1:13" x14ac:dyDescent="0.25">
      <c r="A10">
        <v>8</v>
      </c>
      <c r="C10">
        <f t="shared" si="3"/>
        <v>50.072760000000002</v>
      </c>
      <c r="D10">
        <f t="shared" si="4"/>
        <v>48.9465</v>
      </c>
      <c r="E10">
        <f t="shared" si="5"/>
        <v>50.884</v>
      </c>
      <c r="F10" s="12">
        <f t="shared" si="6"/>
        <v>49.404899999999998</v>
      </c>
      <c r="G10">
        <v>49.404899999999998</v>
      </c>
      <c r="J10">
        <v>7</v>
      </c>
      <c r="K10" s="17">
        <f t="shared" si="1"/>
        <v>45.409869999999998</v>
      </c>
      <c r="L10">
        <f t="shared" si="2"/>
        <v>45.409869999999998</v>
      </c>
      <c r="M10" s="10">
        <f t="shared" si="0"/>
        <v>48.801191999999993</v>
      </c>
    </row>
    <row r="11" spans="1:13" x14ac:dyDescent="0.25">
      <c r="A11">
        <v>9</v>
      </c>
      <c r="C11">
        <f t="shared" si="3"/>
        <v>54.953390000000013</v>
      </c>
      <c r="D11">
        <f t="shared" si="4"/>
        <v>52.44084999999999</v>
      </c>
      <c r="E11">
        <f t="shared" si="5"/>
        <v>55.308399999999999</v>
      </c>
      <c r="F11" s="12">
        <f t="shared" si="6"/>
        <v>52.960500000000003</v>
      </c>
      <c r="G11">
        <v>52.960500000000003</v>
      </c>
      <c r="J11">
        <v>8</v>
      </c>
      <c r="K11" s="17">
        <f t="shared" si="1"/>
        <v>49.424219999999998</v>
      </c>
      <c r="L11">
        <f t="shared" si="2"/>
        <v>49.424219999999998</v>
      </c>
      <c r="M11" s="10">
        <f t="shared" si="0"/>
        <v>52.116812999999993</v>
      </c>
    </row>
    <row r="12" spans="1:13" x14ac:dyDescent="0.25">
      <c r="A12">
        <v>10</v>
      </c>
      <c r="B12" s="3">
        <v>56</v>
      </c>
      <c r="C12">
        <f t="shared" si="3"/>
        <v>60.430600000000013</v>
      </c>
      <c r="D12">
        <f t="shared" si="4"/>
        <v>55.821899999999992</v>
      </c>
      <c r="E12">
        <f t="shared" si="5"/>
        <v>59.9696</v>
      </c>
      <c r="F12" s="12">
        <f t="shared" si="6"/>
        <v>56.353099999999998</v>
      </c>
      <c r="G12">
        <v>56.353099999999998</v>
      </c>
      <c r="J12">
        <v>9</v>
      </c>
      <c r="K12" s="17">
        <f t="shared" si="1"/>
        <v>53.248429999999999</v>
      </c>
      <c r="L12">
        <f t="shared" si="2"/>
        <v>53.248429999999999</v>
      </c>
      <c r="M12" s="10">
        <f t="shared" si="0"/>
        <v>55.139799999999994</v>
      </c>
    </row>
    <row r="13" spans="1:13" x14ac:dyDescent="0.25">
      <c r="A13">
        <v>11</v>
      </c>
      <c r="C13">
        <f t="shared" si="3"/>
        <v>66.837390000000013</v>
      </c>
      <c r="D13">
        <f t="shared" si="4"/>
        <v>59.097749999999998</v>
      </c>
      <c r="E13">
        <f t="shared" si="5"/>
        <v>65.018799999999999</v>
      </c>
      <c r="F13" s="12">
        <f t="shared" si="6"/>
        <v>59.642100000000006</v>
      </c>
      <c r="G13">
        <v>59.642100000000006</v>
      </c>
      <c r="J13">
        <v>10</v>
      </c>
      <c r="K13" s="17">
        <f t="shared" si="1"/>
        <v>56.942499999999995</v>
      </c>
      <c r="L13">
        <f t="shared" si="2"/>
        <v>56.942499999999995</v>
      </c>
      <c r="M13" s="10">
        <f t="shared" si="0"/>
        <v>57.827372999999994</v>
      </c>
    </row>
    <row r="14" spans="1:13" x14ac:dyDescent="0.25">
      <c r="A14">
        <v>12</v>
      </c>
      <c r="C14">
        <f t="shared" si="3"/>
        <v>74.659160000000028</v>
      </c>
      <c r="D14">
        <f t="shared" si="4"/>
        <v>62.262099999999968</v>
      </c>
      <c r="E14">
        <f t="shared" si="5"/>
        <v>70.611999999999995</v>
      </c>
      <c r="F14" s="12">
        <f t="shared" si="6"/>
        <v>62.886900000000011</v>
      </c>
      <c r="G14">
        <v>62.886900000000011</v>
      </c>
      <c r="J14">
        <v>11</v>
      </c>
      <c r="K14" s="17">
        <f t="shared" si="1"/>
        <v>60.566430000000004</v>
      </c>
      <c r="L14">
        <f t="shared" si="2"/>
        <v>60.566430000000004</v>
      </c>
      <c r="M14" s="10">
        <f t="shared" si="0"/>
        <v>60.145512000000039</v>
      </c>
    </row>
    <row r="15" spans="1:13" x14ac:dyDescent="0.25">
      <c r="A15">
        <v>13</v>
      </c>
      <c r="C15">
        <f t="shared" si="3"/>
        <v>84.56611000000008</v>
      </c>
      <c r="D15">
        <f t="shared" si="4"/>
        <v>65.300249999999977</v>
      </c>
      <c r="E15">
        <f t="shared" si="5"/>
        <v>76.91</v>
      </c>
      <c r="F15" s="12">
        <f t="shared" si="6"/>
        <v>66.146900000000002</v>
      </c>
      <c r="G15">
        <v>66.146900000000002</v>
      </c>
      <c r="J15">
        <v>12</v>
      </c>
      <c r="K15" s="17">
        <f t="shared" si="1"/>
        <v>64.180219999999991</v>
      </c>
      <c r="L15">
        <f t="shared" si="2"/>
        <v>64.180219999999991</v>
      </c>
      <c r="M15" s="10">
        <f t="shared" si="0"/>
        <v>62.076036999999943</v>
      </c>
    </row>
    <row r="16" spans="1:13" x14ac:dyDescent="0.25">
      <c r="A16">
        <v>14</v>
      </c>
      <c r="B16" s="3">
        <v>70</v>
      </c>
      <c r="C16">
        <f t="shared" si="3"/>
        <v>97.438440000000028</v>
      </c>
      <c r="D16">
        <f t="shared" si="4"/>
        <v>68.195099999999954</v>
      </c>
      <c r="E16">
        <f t="shared" si="5"/>
        <v>84.078399999999988</v>
      </c>
      <c r="F16" s="12">
        <f t="shared" si="6"/>
        <v>69.481499999999997</v>
      </c>
      <c r="G16">
        <v>69.481499999999997</v>
      </c>
      <c r="J16">
        <v>13</v>
      </c>
      <c r="K16" s="17">
        <f t="shared" si="1"/>
        <v>67.843869999999995</v>
      </c>
      <c r="L16">
        <f t="shared" si="2"/>
        <v>67.843869999999995</v>
      </c>
      <c r="M16" s="10">
        <f t="shared" si="0"/>
        <v>63.618647999999965</v>
      </c>
    </row>
    <row r="17" spans="1:13" x14ac:dyDescent="0.25">
      <c r="A17">
        <v>15</v>
      </c>
      <c r="C17">
        <f t="shared" si="3"/>
        <v>114.38435</v>
      </c>
      <c r="D17">
        <f t="shared" si="4"/>
        <v>70.933149999999969</v>
      </c>
      <c r="E17">
        <f t="shared" si="5"/>
        <v>92.287599999999998</v>
      </c>
      <c r="F17" s="12">
        <f t="shared" si="6"/>
        <v>72.950099999999992</v>
      </c>
      <c r="G17">
        <v>72.950099999999992</v>
      </c>
      <c r="J17">
        <v>14</v>
      </c>
      <c r="K17" s="17">
        <f t="shared" si="1"/>
        <v>71.617379999999983</v>
      </c>
      <c r="L17">
        <f t="shared" si="2"/>
        <v>71.617379999999983</v>
      </c>
      <c r="M17" s="10">
        <f t="shared" si="0"/>
        <v>64.787924999999959</v>
      </c>
    </row>
    <row r="18" spans="1:13" x14ac:dyDescent="0.25">
      <c r="A18">
        <v>16</v>
      </c>
      <c r="C18">
        <f t="shared" si="3"/>
        <v>136.75083999999998</v>
      </c>
      <c r="D18">
        <f t="shared" si="4"/>
        <v>73.510499999999965</v>
      </c>
      <c r="E18">
        <f t="shared" si="5"/>
        <v>101.7128</v>
      </c>
      <c r="F18" s="12">
        <f t="shared" si="6"/>
        <v>76.612099999999998</v>
      </c>
      <c r="G18">
        <v>76.612099999999998</v>
      </c>
      <c r="J18">
        <v>15</v>
      </c>
      <c r="K18" s="17">
        <f t="shared" si="1"/>
        <v>75.560749999999999</v>
      </c>
      <c r="L18">
        <f t="shared" si="2"/>
        <v>75.560749999999999</v>
      </c>
      <c r="M18" s="10">
        <f t="shared" si="0"/>
        <v>65.605287999999959</v>
      </c>
    </row>
    <row r="19" spans="1:13" x14ac:dyDescent="0.25">
      <c r="A19">
        <v>17</v>
      </c>
      <c r="C19">
        <f t="shared" si="3"/>
        <v>166.12730999999994</v>
      </c>
      <c r="D19">
        <f t="shared" si="4"/>
        <v>75.93884999999996</v>
      </c>
      <c r="E19">
        <f t="shared" si="5"/>
        <v>112.53399999999999</v>
      </c>
      <c r="F19" s="12">
        <f t="shared" si="6"/>
        <v>80.526900000000012</v>
      </c>
      <c r="G19">
        <v>80.526900000000012</v>
      </c>
      <c r="J19">
        <v>16</v>
      </c>
      <c r="K19" s="17">
        <f t="shared" si="1"/>
        <v>79.733979999999988</v>
      </c>
      <c r="L19">
        <f t="shared" si="2"/>
        <v>79.733979999999988</v>
      </c>
      <c r="M19" s="10">
        <f t="shared" si="0"/>
        <v>66.085916999999981</v>
      </c>
    </row>
    <row r="20" spans="1:13" x14ac:dyDescent="0.25">
      <c r="A20">
        <v>18</v>
      </c>
      <c r="C20">
        <f t="shared" si="3"/>
        <v>204.34196000000023</v>
      </c>
      <c r="D20">
        <f t="shared" si="4"/>
        <v>78.251499999999979</v>
      </c>
      <c r="E20">
        <f t="shared" si="5"/>
        <v>124.93599999999999</v>
      </c>
      <c r="F20" s="12">
        <f t="shared" si="6"/>
        <v>84.753900000000002</v>
      </c>
      <c r="G20">
        <v>84.753900000000002</v>
      </c>
      <c r="J20">
        <v>17</v>
      </c>
      <c r="K20" s="17">
        <f t="shared" si="1"/>
        <v>84.197069999999982</v>
      </c>
      <c r="L20">
        <f t="shared" si="2"/>
        <v>84.197069999999982</v>
      </c>
      <c r="M20" s="10">
        <f t="shared" si="0"/>
        <v>66.220631999999981</v>
      </c>
    </row>
    <row r="21" spans="1:13" x14ac:dyDescent="0.25">
      <c r="A21">
        <v>19</v>
      </c>
      <c r="C21">
        <f t="shared" si="3"/>
        <v>253.45098999999965</v>
      </c>
      <c r="D21">
        <f t="shared" si="4"/>
        <v>80.509349999999998</v>
      </c>
      <c r="E21">
        <f t="shared" si="5"/>
        <v>139.10840000000002</v>
      </c>
      <c r="F21" s="12">
        <f t="shared" si="6"/>
        <v>89.352499999999992</v>
      </c>
      <c r="G21">
        <v>89.352499999999992</v>
      </c>
      <c r="J21">
        <v>18</v>
      </c>
      <c r="K21" s="17">
        <f t="shared" si="1"/>
        <v>89.010019999999983</v>
      </c>
      <c r="L21">
        <f t="shared" si="2"/>
        <v>89.010019999999983</v>
      </c>
      <c r="M21" s="10">
        <f t="shared" si="0"/>
        <v>65.952732999999867</v>
      </c>
    </row>
    <row r="22" spans="1:13" x14ac:dyDescent="0.25">
      <c r="A22">
        <v>20</v>
      </c>
      <c r="C22">
        <f t="shared" si="3"/>
        <v>315.72059999999999</v>
      </c>
      <c r="D22">
        <f t="shared" si="4"/>
        <v>82.806899999999914</v>
      </c>
      <c r="E22">
        <f t="shared" si="5"/>
        <v>155.2456</v>
      </c>
      <c r="F22" s="12">
        <f t="shared" si="6"/>
        <v>94.382099999999994</v>
      </c>
      <c r="G22">
        <v>94.382099999999994</v>
      </c>
      <c r="J22">
        <v>19</v>
      </c>
      <c r="K22" s="17">
        <f t="shared" si="1"/>
        <v>94.232830000000007</v>
      </c>
      <c r="L22">
        <f t="shared" si="2"/>
        <v>94.232830000000007</v>
      </c>
      <c r="M22" s="10">
        <f t="shared" si="0"/>
        <v>65.149799999999928</v>
      </c>
    </row>
    <row r="23" spans="1:13" x14ac:dyDescent="0.25">
      <c r="A23">
        <v>21</v>
      </c>
      <c r="B23" s="3">
        <v>100</v>
      </c>
      <c r="C23">
        <f t="shared" si="3"/>
        <v>393.60179000000016</v>
      </c>
      <c r="D23">
        <f t="shared" si="4"/>
        <v>85.27825</v>
      </c>
      <c r="E23">
        <f t="shared" si="5"/>
        <v>173.54679999999999</v>
      </c>
      <c r="F23" s="12">
        <f t="shared" si="6"/>
        <v>99.902100000000033</v>
      </c>
      <c r="G23">
        <v>99.902100000000033</v>
      </c>
      <c r="J23">
        <v>20</v>
      </c>
      <c r="K23" s="17">
        <f t="shared" si="1"/>
        <v>99.925499999999985</v>
      </c>
      <c r="L23">
        <f t="shared" si="2"/>
        <v>99.925499999999985</v>
      </c>
      <c r="M23" s="10">
        <f t="shared" si="0"/>
        <v>63.570452999999972</v>
      </c>
    </row>
    <row r="24" spans="1:13" x14ac:dyDescent="0.25">
      <c r="J24">
        <v>21</v>
      </c>
      <c r="K24" s="17">
        <f t="shared" si="1"/>
        <v>106.14803000000001</v>
      </c>
      <c r="L24">
        <f t="shared" si="2"/>
        <v>106.14803000000001</v>
      </c>
    </row>
  </sheetData>
  <phoneticPr fontId="7" type="noConversion"/>
  <pageMargins left="0.7" right="0.7" top="0.75" bottom="0.75" header="0.3" footer="0.3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0F1C6F-F1B2-42D4-A6AE-4D955EB42F54}">
  <sheetPr codeName="Sheet10"/>
  <dimension ref="Q2:U28"/>
  <sheetViews>
    <sheetView workbookViewId="0">
      <selection activeCell="S3" sqref="S3"/>
    </sheetView>
  </sheetViews>
  <sheetFormatPr defaultRowHeight="15" x14ac:dyDescent="0.25"/>
  <cols>
    <col min="17" max="17" width="10.42578125" bestFit="1" customWidth="1"/>
    <col min="19" max="19" width="18.5703125" style="19" bestFit="1" customWidth="1"/>
  </cols>
  <sheetData>
    <row r="2" spans="17:21" x14ac:dyDescent="0.25">
      <c r="Q2" s="7" t="s">
        <v>0</v>
      </c>
      <c r="R2" s="18" t="s">
        <v>14</v>
      </c>
      <c r="S2" s="20" t="s">
        <v>15</v>
      </c>
      <c r="T2" s="7" t="s">
        <v>16</v>
      </c>
      <c r="U2" s="7" t="s">
        <v>17</v>
      </c>
    </row>
    <row r="3" spans="17:21" x14ac:dyDescent="0.25">
      <c r="Q3" s="7">
        <v>0</v>
      </c>
      <c r="R3" s="7">
        <v>3.4588000000000001</v>
      </c>
      <c r="S3" s="20">
        <v>0</v>
      </c>
      <c r="T3" s="7"/>
      <c r="U3" s="7"/>
    </row>
    <row r="4" spans="17:21" x14ac:dyDescent="0.25">
      <c r="Q4" s="7">
        <v>0.5</v>
      </c>
      <c r="R4" s="7">
        <f xml:space="preserve"> -0.0005*Q4^4 + 0.0317*Q4^3 - 0.6793*Q4^2 + 9.407*Q4 + 3.4588</f>
        <v>7.9964062499999997</v>
      </c>
      <c r="S4" s="20">
        <v>10</v>
      </c>
      <c r="T4" s="7">
        <f>(R4-S4)^2</f>
        <v>4.0143879150390633</v>
      </c>
      <c r="U4" s="7">
        <f>SQRT(T4)</f>
        <v>2.0035937500000003</v>
      </c>
    </row>
    <row r="5" spans="17:21" x14ac:dyDescent="0.25">
      <c r="Q5" s="7">
        <v>1</v>
      </c>
      <c r="R5" s="7">
        <f xml:space="preserve"> -0.0005*Q5^4 + 0.0317*Q5^3 - 0.6793*Q5^2 + 9.407*Q5 + 3.4588</f>
        <v>12.217700000000001</v>
      </c>
      <c r="S5" s="20"/>
      <c r="T5" s="7"/>
      <c r="U5" s="7"/>
    </row>
    <row r="6" spans="17:21" x14ac:dyDescent="0.25">
      <c r="Q6" s="7">
        <v>2</v>
      </c>
      <c r="R6" s="7">
        <f xml:space="preserve"> -0.0005*Q6^4 + 0.0317*Q6^3 - 0.6793*Q6^2 + 9.407*Q6 + 3.4588</f>
        <v>19.801200000000001</v>
      </c>
      <c r="S6" s="20">
        <v>24</v>
      </c>
      <c r="T6" s="7">
        <f>(R6-S6)^2</f>
        <v>17.629921439999986</v>
      </c>
      <c r="U6" s="7">
        <f>SQRT(T6)</f>
        <v>4.1987999999999985</v>
      </c>
    </row>
    <row r="7" spans="17:21" x14ac:dyDescent="0.25">
      <c r="Q7" s="7">
        <v>3</v>
      </c>
      <c r="R7" s="7">
        <f t="shared" ref="R7:R28" si="0" xml:space="preserve"> -0.0005*Q7^4 + 0.0317*Q7^3 - 0.6793*Q7^2 + 9.407*Q7 + 3.4588</f>
        <v>26.381499999999999</v>
      </c>
      <c r="S7" s="20"/>
      <c r="T7" s="7"/>
      <c r="U7" s="7"/>
    </row>
    <row r="8" spans="17:21" x14ac:dyDescent="0.25">
      <c r="Q8" s="7">
        <v>4</v>
      </c>
      <c r="R8" s="7">
        <f t="shared" si="0"/>
        <v>32.1188</v>
      </c>
      <c r="S8" s="20"/>
      <c r="T8" s="7"/>
      <c r="U8" s="7"/>
    </row>
    <row r="9" spans="17:21" x14ac:dyDescent="0.25">
      <c r="Q9" s="7">
        <v>5</v>
      </c>
      <c r="R9" s="7">
        <f t="shared" si="0"/>
        <v>37.161299999999997</v>
      </c>
      <c r="S9" s="20">
        <v>36</v>
      </c>
      <c r="T9" s="7">
        <f>(R9-S9)^2</f>
        <v>1.3486176899999933</v>
      </c>
      <c r="U9" s="7">
        <f>SQRT(T9)</f>
        <v>1.1612999999999971</v>
      </c>
    </row>
    <row r="10" spans="17:21" x14ac:dyDescent="0.25">
      <c r="Q10" s="7">
        <v>6</v>
      </c>
      <c r="R10" s="7">
        <f t="shared" si="0"/>
        <v>41.645200000000003</v>
      </c>
      <c r="S10" s="20"/>
      <c r="T10" s="7"/>
      <c r="U10" s="7"/>
    </row>
    <row r="11" spans="17:21" x14ac:dyDescent="0.25">
      <c r="Q11" s="7">
        <v>7</v>
      </c>
      <c r="R11" s="7">
        <f t="shared" si="0"/>
        <v>45.694699999999997</v>
      </c>
      <c r="S11" s="20"/>
      <c r="T11" s="7"/>
      <c r="U11" s="7"/>
    </row>
    <row r="12" spans="17:21" x14ac:dyDescent="0.25">
      <c r="Q12" s="7">
        <v>8</v>
      </c>
      <c r="R12" s="7">
        <f t="shared" si="0"/>
        <v>49.421999999999997</v>
      </c>
      <c r="S12" s="20"/>
      <c r="T12" s="7"/>
      <c r="U12" s="7"/>
    </row>
    <row r="13" spans="17:21" x14ac:dyDescent="0.25">
      <c r="Q13" s="7">
        <v>9</v>
      </c>
      <c r="R13" s="7">
        <f t="shared" si="0"/>
        <v>52.927299999999988</v>
      </c>
      <c r="S13" s="20"/>
      <c r="T13" s="7"/>
      <c r="U13" s="7"/>
    </row>
    <row r="14" spans="17:21" x14ac:dyDescent="0.25">
      <c r="Q14" s="7">
        <v>10</v>
      </c>
      <c r="R14" s="7">
        <f t="shared" si="0"/>
        <v>56.298799999999986</v>
      </c>
      <c r="S14" s="20">
        <v>56</v>
      </c>
      <c r="T14" s="7">
        <f>(R14-S14)^2</f>
        <v>8.9281439999991483E-2</v>
      </c>
      <c r="U14" s="7">
        <f>SQRT(T14)</f>
        <v>0.29879999999998574</v>
      </c>
    </row>
    <row r="15" spans="17:21" x14ac:dyDescent="0.25">
      <c r="Q15" s="7">
        <v>11</v>
      </c>
      <c r="R15" s="7">
        <f t="shared" si="0"/>
        <v>59.612700000000004</v>
      </c>
      <c r="S15" s="20"/>
      <c r="T15" s="7"/>
      <c r="U15" s="7"/>
    </row>
    <row r="16" spans="17:21" x14ac:dyDescent="0.25">
      <c r="Q16" s="7">
        <v>12</v>
      </c>
      <c r="R16" s="7">
        <f t="shared" si="0"/>
        <v>62.933199999999999</v>
      </c>
      <c r="S16" s="20"/>
      <c r="T16" s="7"/>
      <c r="U16" s="7"/>
    </row>
    <row r="17" spans="17:21" x14ac:dyDescent="0.25">
      <c r="Q17" s="7">
        <v>13</v>
      </c>
      <c r="R17" s="7">
        <f t="shared" si="0"/>
        <v>66.312499999999986</v>
      </c>
      <c r="S17" s="20"/>
      <c r="T17" s="7"/>
      <c r="U17" s="7"/>
    </row>
    <row r="18" spans="17:21" x14ac:dyDescent="0.25">
      <c r="Q18" s="7">
        <v>14</v>
      </c>
      <c r="R18" s="7">
        <f t="shared" si="0"/>
        <v>69.790800000000004</v>
      </c>
      <c r="S18" s="20">
        <v>70</v>
      </c>
      <c r="T18" s="7">
        <f>(R18-S18)^2</f>
        <v>4.3764639999998162E-2</v>
      </c>
      <c r="U18" s="7">
        <f>SQRT(T18)</f>
        <v>0.20919999999999561</v>
      </c>
    </row>
    <row r="19" spans="17:21" x14ac:dyDescent="0.25">
      <c r="Q19" s="7">
        <v>15</v>
      </c>
      <c r="R19" s="7">
        <f t="shared" si="0"/>
        <v>73.396299999999982</v>
      </c>
      <c r="S19" s="20"/>
      <c r="T19" s="7"/>
      <c r="U19" s="7"/>
    </row>
    <row r="20" spans="17:21" x14ac:dyDescent="0.25">
      <c r="Q20" s="7">
        <v>16</v>
      </c>
      <c r="R20" s="7">
        <f t="shared" si="0"/>
        <v>77.145199999999988</v>
      </c>
      <c r="S20" s="20"/>
      <c r="T20" s="7"/>
      <c r="U20" s="7"/>
    </row>
    <row r="21" spans="17:21" x14ac:dyDescent="0.25">
      <c r="Q21" s="7">
        <v>17</v>
      </c>
      <c r="R21" s="7">
        <f t="shared" si="0"/>
        <v>81.041699999999992</v>
      </c>
      <c r="S21" s="20"/>
      <c r="T21" s="7"/>
      <c r="U21" s="7"/>
    </row>
    <row r="22" spans="17:21" x14ac:dyDescent="0.25">
      <c r="Q22" s="7">
        <v>18</v>
      </c>
      <c r="R22" s="7">
        <f t="shared" si="0"/>
        <v>85.077999999999975</v>
      </c>
      <c r="S22" s="20"/>
      <c r="T22" s="7"/>
      <c r="U22" s="7"/>
    </row>
    <row r="23" spans="17:21" x14ac:dyDescent="0.25">
      <c r="Q23" s="7">
        <v>19</v>
      </c>
      <c r="R23" s="7">
        <f t="shared" si="0"/>
        <v>89.234299999999962</v>
      </c>
      <c r="S23" s="20"/>
      <c r="T23" s="7"/>
      <c r="U23" s="7"/>
    </row>
    <row r="24" spans="17:21" x14ac:dyDescent="0.25">
      <c r="Q24" s="7">
        <v>20</v>
      </c>
      <c r="R24" s="7">
        <f t="shared" si="0"/>
        <v>93.47879999999995</v>
      </c>
      <c r="S24" s="20"/>
      <c r="T24" s="7"/>
      <c r="U24" s="7"/>
    </row>
    <row r="25" spans="17:21" x14ac:dyDescent="0.25">
      <c r="Q25" s="7">
        <v>21</v>
      </c>
      <c r="R25" s="7">
        <f t="shared" si="0"/>
        <v>97.767699999999962</v>
      </c>
      <c r="S25" s="20">
        <v>100</v>
      </c>
      <c r="T25" s="7">
        <f>(R25-S25)^2</f>
        <v>4.9831632900001681</v>
      </c>
      <c r="U25" s="7">
        <f>SQRT(T25)</f>
        <v>2.2323000000000377</v>
      </c>
    </row>
    <row r="26" spans="17:21" x14ac:dyDescent="0.25">
      <c r="Q26" s="7">
        <v>22</v>
      </c>
      <c r="R26" s="7">
        <f t="shared" si="0"/>
        <v>102.04520000000002</v>
      </c>
      <c r="S26" s="20"/>
      <c r="T26" s="7"/>
      <c r="U26" s="7"/>
    </row>
    <row r="27" spans="17:21" x14ac:dyDescent="0.25">
      <c r="Q27" s="7">
        <v>23</v>
      </c>
      <c r="R27" s="7">
        <f t="shared" si="0"/>
        <v>106.24349999999998</v>
      </c>
      <c r="S27" s="20"/>
      <c r="T27" s="7"/>
      <c r="U27" s="7"/>
    </row>
    <row r="28" spans="17:21" x14ac:dyDescent="0.25">
      <c r="Q28" s="7">
        <v>24</v>
      </c>
      <c r="R28" s="7">
        <f t="shared" si="0"/>
        <v>110.28280000000004</v>
      </c>
      <c r="S28" s="20"/>
      <c r="T28" s="7"/>
      <c r="U28" s="7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Charts</vt:lpstr>
      </vt:variant>
      <vt:variant>
        <vt:i4>5</vt:i4>
      </vt:variant>
    </vt:vector>
  </HeadingPairs>
  <TitlesOfParts>
    <vt:vector size="10" baseType="lpstr">
      <vt:lpstr>Cat years</vt:lpstr>
      <vt:lpstr>Model</vt:lpstr>
      <vt:lpstr>Lookup</vt:lpstr>
      <vt:lpstr>Refinement</vt:lpstr>
      <vt:lpstr>Final</vt:lpstr>
      <vt:lpstr>Chart1</vt:lpstr>
      <vt:lpstr>Chart2</vt:lpstr>
      <vt:lpstr>Chart3</vt:lpstr>
      <vt:lpstr>Chart4</vt:lpstr>
      <vt:lpstr>Chart5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Antonino</dc:creator>
  <cp:lastModifiedBy>Jason Antonino</cp:lastModifiedBy>
  <cp:lastPrinted>2021-10-28T02:02:44Z</cp:lastPrinted>
  <dcterms:created xsi:type="dcterms:W3CDTF">2021-10-26T17:01:52Z</dcterms:created>
  <dcterms:modified xsi:type="dcterms:W3CDTF">2021-12-25T03:44:12Z</dcterms:modified>
</cp:coreProperties>
</file>