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bondarchyk\Documents\GitHub\pvk_RegularReplacement\load\"/>
    </mc:Choice>
  </mc:AlternateContent>
  <bookViews>
    <workbookView xWindow="360" yWindow="1530" windowWidth="14955" windowHeight="5970" activeTab="1"/>
  </bookViews>
  <sheets>
    <sheet name="ЕТС" sheetId="2" r:id="rId1"/>
    <sheet name="01.01.2021" sheetId="3" r:id="rId2"/>
  </sheets>
  <definedNames>
    <definedName name="_xlnm.Print_Titles" localSheetId="1">'01.01.2021'!$14:$17</definedName>
    <definedName name="_xlnm.Print_Area" localSheetId="1">'01.01.2021'!$A$1:$I$487</definedName>
  </definedNames>
  <calcPr calcId="152511"/>
</workbook>
</file>

<file path=xl/calcChain.xml><?xml version="1.0" encoding="utf-8"?>
<calcChain xmlns="http://schemas.openxmlformats.org/spreadsheetml/2006/main">
  <c r="C240" i="3" l="1"/>
  <c r="E9" i="2" l="1"/>
  <c r="E7" i="2"/>
  <c r="E8" i="2" s="1"/>
  <c r="C485" i="3" l="1"/>
  <c r="C476" i="3"/>
  <c r="C342" i="3"/>
  <c r="C335" i="3"/>
  <c r="C326" i="3"/>
  <c r="C321" i="3"/>
  <c r="C314" i="3"/>
  <c r="C300" i="3"/>
  <c r="C288" i="3"/>
  <c r="C343" i="3" l="1"/>
  <c r="C344" i="3" s="1"/>
  <c r="C39" i="3"/>
  <c r="C25" i="3"/>
  <c r="C60" i="3" l="1"/>
  <c r="C379" i="3"/>
  <c r="C29" i="3" l="1"/>
  <c r="C135" i="3" l="1"/>
  <c r="C130" i="3"/>
  <c r="C416" i="3" l="1"/>
  <c r="C397" i="3" l="1"/>
  <c r="G8" i="2" l="1"/>
  <c r="H128" i="3"/>
  <c r="I128" i="3" s="1"/>
  <c r="H484" i="3"/>
  <c r="C193" i="3"/>
  <c r="I484" i="3" l="1"/>
  <c r="G484" i="3"/>
  <c r="C464" i="3"/>
  <c r="C125" i="3" l="1"/>
  <c r="C162" i="3" l="1"/>
  <c r="C213" i="3"/>
  <c r="C227" i="3" s="1"/>
  <c r="C279" i="3"/>
  <c r="C114" i="3"/>
  <c r="C367" i="3" l="1"/>
  <c r="C98" i="3" l="1"/>
  <c r="H354" i="3" l="1"/>
  <c r="C178" i="3"/>
  <c r="C201" i="3"/>
  <c r="G9" i="2" l="1"/>
  <c r="C66" i="3"/>
  <c r="C355" i="3" l="1"/>
  <c r="C380" i="3" s="1"/>
  <c r="C251" i="3"/>
  <c r="H462" i="3" l="1"/>
  <c r="G462" i="3" s="1"/>
  <c r="H378" i="3"/>
  <c r="H365" i="3"/>
  <c r="H341" i="3"/>
  <c r="G341" i="3" s="1"/>
  <c r="H339" i="3"/>
  <c r="G339" i="3" s="1"/>
  <c r="H481" i="3" l="1"/>
  <c r="G481" i="3" s="1"/>
  <c r="C210" i="3"/>
  <c r="C228" i="3" l="1"/>
  <c r="H448" i="3"/>
  <c r="G448" i="3" s="1"/>
  <c r="H447" i="3"/>
  <c r="G447" i="3" s="1"/>
  <c r="H410" i="3"/>
  <c r="G410" i="3" s="1"/>
  <c r="C487" i="3" l="1"/>
  <c r="I481" i="3"/>
  <c r="I448" i="3"/>
  <c r="C430" i="3"/>
  <c r="C465" i="3" s="1"/>
  <c r="I410" i="3"/>
  <c r="C417" i="3"/>
  <c r="I378" i="3"/>
  <c r="I365" i="3"/>
  <c r="I354" i="3"/>
  <c r="H260" i="3"/>
  <c r="I260" i="3" s="1"/>
  <c r="G255" i="3"/>
  <c r="C254" i="3"/>
  <c r="C263" i="3" s="1"/>
  <c r="C280" i="3" s="1"/>
  <c r="C167" i="3"/>
  <c r="C155" i="3"/>
  <c r="C150" i="3"/>
  <c r="C145" i="3"/>
  <c r="C140" i="3"/>
  <c r="C90" i="3"/>
  <c r="C84" i="3"/>
  <c r="C78" i="3"/>
  <c r="C72" i="3"/>
  <c r="C50" i="3"/>
  <c r="C45" i="3"/>
  <c r="C179" i="3" l="1"/>
  <c r="C115" i="3"/>
  <c r="G260" i="3"/>
  <c r="I339" i="3"/>
  <c r="I341" i="3"/>
  <c r="I447" i="3"/>
  <c r="I462" i="3"/>
  <c r="C486" i="3" l="1"/>
  <c r="E12" i="3" s="1"/>
  <c r="G7" i="2" l="1"/>
  <c r="E10" i="2" l="1"/>
  <c r="E11" i="2" s="1"/>
  <c r="H353" i="3" l="1"/>
  <c r="C10" i="2"/>
  <c r="H483" i="3"/>
  <c r="H450" i="3"/>
  <c r="G450" i="3" s="1"/>
  <c r="H449" i="3"/>
  <c r="G449" i="3" s="1"/>
  <c r="H446" i="3"/>
  <c r="G446" i="3" s="1"/>
  <c r="H445" i="3"/>
  <c r="G445" i="3" s="1"/>
  <c r="H443" i="3"/>
  <c r="G443" i="3" s="1"/>
  <c r="H442" i="3"/>
  <c r="G442" i="3" s="1"/>
  <c r="H441" i="3"/>
  <c r="G441" i="3" s="1"/>
  <c r="H429" i="3"/>
  <c r="G429" i="3" s="1"/>
  <c r="H409" i="3"/>
  <c r="G409" i="3" s="1"/>
  <c r="H408" i="3"/>
  <c r="G408" i="3" s="1"/>
  <c r="H406" i="3"/>
  <c r="G406" i="3" s="1"/>
  <c r="H394" i="3"/>
  <c r="G394" i="3" s="1"/>
  <c r="H377" i="3"/>
  <c r="I377" i="3" s="1"/>
  <c r="H376" i="3"/>
  <c r="I376" i="3" s="1"/>
  <c r="H364" i="3"/>
  <c r="I364" i="3" s="1"/>
  <c r="H363" i="3"/>
  <c r="I363" i="3" s="1"/>
  <c r="H338" i="3"/>
  <c r="G338" i="3" s="1"/>
  <c r="H332" i="3"/>
  <c r="G332" i="3" s="1"/>
  <c r="H127" i="3" l="1"/>
  <c r="I127" i="3" s="1"/>
  <c r="C11" i="2"/>
  <c r="G483" i="3"/>
  <c r="I483" i="3"/>
  <c r="H362" i="3"/>
  <c r="I362" i="3" s="1"/>
  <c r="H444" i="3"/>
  <c r="G444" i="3" s="1"/>
  <c r="H440" i="3"/>
  <c r="G440" i="3" s="1"/>
  <c r="H407" i="3"/>
  <c r="G407" i="3" s="1"/>
  <c r="H405" i="3"/>
  <c r="G405" i="3" s="1"/>
  <c r="H393" i="3"/>
  <c r="G393" i="3" s="1"/>
  <c r="H375" i="3"/>
  <c r="I375" i="3" s="1"/>
  <c r="I353" i="3"/>
  <c r="H352" i="3"/>
  <c r="I352" i="3" s="1"/>
  <c r="H333" i="3"/>
  <c r="G333" i="3" s="1"/>
  <c r="H278" i="3"/>
  <c r="G278" i="3" s="1"/>
  <c r="H249" i="3"/>
  <c r="G249" i="3" s="1"/>
  <c r="H177" i="3"/>
  <c r="I177" i="3" s="1"/>
  <c r="H161" i="3"/>
  <c r="I161" i="3" s="1"/>
  <c r="H89" i="3"/>
  <c r="I89" i="3" s="1"/>
  <c r="I332" i="3"/>
  <c r="I338" i="3"/>
  <c r="I394" i="3"/>
  <c r="I406" i="3"/>
  <c r="I408" i="3"/>
  <c r="I409" i="3"/>
  <c r="I429" i="3"/>
  <c r="I441" i="3"/>
  <c r="I442" i="3"/>
  <c r="I443" i="3"/>
  <c r="I445" i="3"/>
  <c r="I446" i="3"/>
  <c r="I449" i="3"/>
  <c r="I450" i="3"/>
  <c r="E12" i="2"/>
  <c r="H374" i="3" s="1"/>
  <c r="I374" i="3" s="1"/>
  <c r="H311" i="3" l="1"/>
  <c r="H220" i="3"/>
  <c r="G220" i="3" s="1"/>
  <c r="H472" i="3"/>
  <c r="G472" i="3" s="1"/>
  <c r="H458" i="3"/>
  <c r="G458" i="3" s="1"/>
  <c r="H428" i="3"/>
  <c r="G428" i="3" s="1"/>
  <c r="H414" i="3"/>
  <c r="G414" i="3" s="1"/>
  <c r="H392" i="3"/>
  <c r="G392" i="3" s="1"/>
  <c r="H340" i="3"/>
  <c r="G340" i="3" s="1"/>
  <c r="H334" i="3"/>
  <c r="G334" i="3" s="1"/>
  <c r="H331" i="3"/>
  <c r="G331" i="3" s="1"/>
  <c r="H308" i="3"/>
  <c r="G308" i="3" s="1"/>
  <c r="H259" i="3"/>
  <c r="G259" i="3" s="1"/>
  <c r="H253" i="3"/>
  <c r="G253" i="3" s="1"/>
  <c r="H250" i="3"/>
  <c r="G250" i="3" s="1"/>
  <c r="H247" i="3"/>
  <c r="G247" i="3" s="1"/>
  <c r="H245" i="3"/>
  <c r="G245" i="3" s="1"/>
  <c r="H242" i="3"/>
  <c r="G242" i="3" s="1"/>
  <c r="H297" i="3"/>
  <c r="G297" i="3" s="1"/>
  <c r="H296" i="3"/>
  <c r="G296" i="3" s="1"/>
  <c r="H160" i="3"/>
  <c r="I160" i="3" s="1"/>
  <c r="I249" i="3"/>
  <c r="I278" i="3"/>
  <c r="I487" i="3" s="1"/>
  <c r="I333" i="3"/>
  <c r="I393" i="3"/>
  <c r="I405" i="3"/>
  <c r="I407" i="3"/>
  <c r="I440" i="3"/>
  <c r="I444" i="3"/>
  <c r="E13" i="2"/>
  <c r="H480" i="3" l="1"/>
  <c r="I480" i="3" s="1"/>
  <c r="H411" i="3"/>
  <c r="G411" i="3" s="1"/>
  <c r="H453" i="3"/>
  <c r="G453" i="3" s="1"/>
  <c r="H244" i="3"/>
  <c r="I311" i="3"/>
  <c r="G311" i="3"/>
  <c r="H239" i="3"/>
  <c r="H439" i="3"/>
  <c r="I439" i="3" s="1"/>
  <c r="H361" i="3"/>
  <c r="I361" i="3" s="1"/>
  <c r="H461" i="3"/>
  <c r="G461" i="3" s="1"/>
  <c r="H460" i="3"/>
  <c r="G460" i="3" s="1"/>
  <c r="H459" i="3"/>
  <c r="G459" i="3" s="1"/>
  <c r="H457" i="3"/>
  <c r="G457" i="3" s="1"/>
  <c r="H455" i="3"/>
  <c r="G455" i="3" s="1"/>
  <c r="H452" i="3"/>
  <c r="G452" i="3" s="1"/>
  <c r="H427" i="3"/>
  <c r="G427" i="3" s="1"/>
  <c r="H413" i="3"/>
  <c r="G413" i="3" s="1"/>
  <c r="H404" i="3"/>
  <c r="I404" i="3" s="1"/>
  <c r="H396" i="3"/>
  <c r="G396" i="3" s="1"/>
  <c r="H391" i="3"/>
  <c r="G391" i="3" s="1"/>
  <c r="H389" i="3"/>
  <c r="I389" i="3" s="1"/>
  <c r="H351" i="3"/>
  <c r="I351" i="3" s="1"/>
  <c r="H337" i="3"/>
  <c r="I337" i="3" s="1"/>
  <c r="H310" i="3"/>
  <c r="G310" i="3" s="1"/>
  <c r="H307" i="3"/>
  <c r="G307" i="3" s="1"/>
  <c r="H276" i="3"/>
  <c r="G276" i="3" s="1"/>
  <c r="H267" i="3"/>
  <c r="H262" i="3"/>
  <c r="G262" i="3" s="1"/>
  <c r="H254" i="3"/>
  <c r="G254" i="3" s="1"/>
  <c r="H248" i="3"/>
  <c r="G248" i="3" s="1"/>
  <c r="H243" i="3"/>
  <c r="G243" i="3" s="1"/>
  <c r="H238" i="3"/>
  <c r="I238" i="3" s="1"/>
  <c r="H237" i="3"/>
  <c r="I237" i="3" s="1"/>
  <c r="H299" i="3"/>
  <c r="G299" i="3" s="1"/>
  <c r="H295" i="3"/>
  <c r="G295" i="3" s="1"/>
  <c r="H221" i="3"/>
  <c r="G221" i="3" s="1"/>
  <c r="H219" i="3"/>
  <c r="G219" i="3" s="1"/>
  <c r="H218" i="3"/>
  <c r="G218" i="3" s="1"/>
  <c r="H217" i="3"/>
  <c r="G217" i="3" s="1"/>
  <c r="H215" i="3"/>
  <c r="G215" i="3" s="1"/>
  <c r="H214" i="3"/>
  <c r="I214" i="3" s="1"/>
  <c r="H119" i="3"/>
  <c r="I119" i="3" s="1"/>
  <c r="H48" i="3"/>
  <c r="I48" i="3" s="1"/>
  <c r="I296" i="3"/>
  <c r="I297" i="3"/>
  <c r="I242" i="3"/>
  <c r="I245" i="3"/>
  <c r="I247" i="3"/>
  <c r="I250" i="3"/>
  <c r="I253" i="3"/>
  <c r="I259" i="3"/>
  <c r="I308" i="3"/>
  <c r="I331" i="3"/>
  <c r="I334" i="3"/>
  <c r="I340" i="3"/>
  <c r="I392" i="3"/>
  <c r="I414" i="3"/>
  <c r="I428" i="3"/>
  <c r="I458" i="3"/>
  <c r="I472" i="3"/>
  <c r="E14" i="2"/>
  <c r="H473" i="3" s="1"/>
  <c r="I473" i="3" s="1"/>
  <c r="G244" i="3" l="1"/>
  <c r="I244" i="3"/>
  <c r="I342" i="3"/>
  <c r="I411" i="3"/>
  <c r="I267" i="3"/>
  <c r="G267" i="3"/>
  <c r="I453" i="3"/>
  <c r="H287" i="3"/>
  <c r="I287" i="3" s="1"/>
  <c r="H366" i="3"/>
  <c r="G366" i="3" s="1"/>
  <c r="I239" i="3"/>
  <c r="H246" i="3"/>
  <c r="G246" i="3" s="1"/>
  <c r="H120" i="3"/>
  <c r="I120" i="3" s="1"/>
  <c r="H475" i="3"/>
  <c r="H474" i="3"/>
  <c r="H471" i="3"/>
  <c r="G471" i="3" s="1"/>
  <c r="H463" i="3"/>
  <c r="G463" i="3" s="1"/>
  <c r="H456" i="3"/>
  <c r="G456" i="3" s="1"/>
  <c r="H454" i="3"/>
  <c r="G454" i="3" s="1"/>
  <c r="H451" i="3"/>
  <c r="G451" i="3" s="1"/>
  <c r="H435" i="3"/>
  <c r="I435" i="3" s="1"/>
  <c r="H415" i="3"/>
  <c r="G415" i="3" s="1"/>
  <c r="H412" i="3"/>
  <c r="G412" i="3" s="1"/>
  <c r="H395" i="3"/>
  <c r="G395" i="3" s="1"/>
  <c r="H390" i="3"/>
  <c r="G390" i="3" s="1"/>
  <c r="H372" i="3"/>
  <c r="I372" i="3" s="1"/>
  <c r="H360" i="3"/>
  <c r="I360" i="3" s="1"/>
  <c r="H313" i="3"/>
  <c r="G313" i="3" s="1"/>
  <c r="H312" i="3"/>
  <c r="G312" i="3" s="1"/>
  <c r="H309" i="3"/>
  <c r="G309" i="3" s="1"/>
  <c r="H306" i="3"/>
  <c r="G306" i="3" s="1"/>
  <c r="H266" i="3"/>
  <c r="H257" i="3"/>
  <c r="G257" i="3" s="1"/>
  <c r="H298" i="3"/>
  <c r="G298" i="3" s="1"/>
  <c r="H294" i="3"/>
  <c r="G294" i="3" s="1"/>
  <c r="H226" i="3"/>
  <c r="G226" i="3" s="1"/>
  <c r="H225" i="3"/>
  <c r="G225" i="3" s="1"/>
  <c r="H216" i="3"/>
  <c r="G216" i="3" s="1"/>
  <c r="H49" i="3"/>
  <c r="I49" i="3" s="1"/>
  <c r="I215" i="3"/>
  <c r="I217" i="3"/>
  <c r="I218" i="3"/>
  <c r="I219" i="3"/>
  <c r="I220" i="3"/>
  <c r="I221" i="3"/>
  <c r="I295" i="3"/>
  <c r="I299" i="3"/>
  <c r="I243" i="3"/>
  <c r="I248" i="3"/>
  <c r="I254" i="3"/>
  <c r="I262" i="3"/>
  <c r="I276" i="3"/>
  <c r="I307" i="3"/>
  <c r="I310" i="3"/>
  <c r="I391" i="3"/>
  <c r="I396" i="3"/>
  <c r="I413" i="3"/>
  <c r="I427" i="3"/>
  <c r="I452" i="3"/>
  <c r="I455" i="3"/>
  <c r="I457" i="3"/>
  <c r="I459" i="3"/>
  <c r="I460" i="3"/>
  <c r="I461" i="3"/>
  <c r="E15" i="2"/>
  <c r="H286" i="3" l="1"/>
  <c r="I286" i="3" s="1"/>
  <c r="H129" i="3"/>
  <c r="I129" i="3" s="1"/>
  <c r="I130" i="3" s="1"/>
  <c r="I266" i="3"/>
  <c r="G266" i="3"/>
  <c r="I471" i="3"/>
  <c r="H270" i="3"/>
  <c r="G270" i="3" s="1"/>
  <c r="H109" i="3"/>
  <c r="I109" i="3" s="1"/>
  <c r="I366" i="3"/>
  <c r="I246" i="3"/>
  <c r="I251" i="3" s="1"/>
  <c r="H479" i="3"/>
  <c r="I479" i="3" s="1"/>
  <c r="H403" i="3"/>
  <c r="I403" i="3" s="1"/>
  <c r="H371" i="3"/>
  <c r="I371" i="3" s="1"/>
  <c r="H370" i="3"/>
  <c r="I370" i="3" s="1"/>
  <c r="H350" i="3"/>
  <c r="I350" i="3" s="1"/>
  <c r="H325" i="3"/>
  <c r="I325" i="3" s="1"/>
  <c r="H272" i="3"/>
  <c r="G272" i="3" s="1"/>
  <c r="H269" i="3"/>
  <c r="G269" i="3" s="1"/>
  <c r="H265" i="3"/>
  <c r="G265" i="3" s="1"/>
  <c r="H224" i="3"/>
  <c r="G224" i="3" s="1"/>
  <c r="H209" i="3"/>
  <c r="I209" i="3" s="1"/>
  <c r="H208" i="3"/>
  <c r="I208" i="3" s="1"/>
  <c r="H200" i="3"/>
  <c r="I200" i="3" s="1"/>
  <c r="H199" i="3"/>
  <c r="I199" i="3" s="1"/>
  <c r="H192" i="3"/>
  <c r="I192" i="3" s="1"/>
  <c r="H188" i="3"/>
  <c r="I188" i="3" s="1"/>
  <c r="H176" i="3"/>
  <c r="I176" i="3" s="1"/>
  <c r="H175" i="3"/>
  <c r="I175" i="3" s="1"/>
  <c r="H173" i="3"/>
  <c r="I173" i="3" s="1"/>
  <c r="H172" i="3"/>
  <c r="I172" i="3" s="1"/>
  <c r="H170" i="3"/>
  <c r="I170" i="3" s="1"/>
  <c r="H166" i="3"/>
  <c r="I166" i="3" s="1"/>
  <c r="H159" i="3"/>
  <c r="I159" i="3" s="1"/>
  <c r="H154" i="3"/>
  <c r="I154" i="3" s="1"/>
  <c r="H149" i="3"/>
  <c r="I149" i="3" s="1"/>
  <c r="H144" i="3"/>
  <c r="I144" i="3" s="1"/>
  <c r="H139" i="3"/>
  <c r="I139" i="3" s="1"/>
  <c r="H134" i="3"/>
  <c r="I134" i="3" s="1"/>
  <c r="H124" i="3"/>
  <c r="I124" i="3" s="1"/>
  <c r="H113" i="3"/>
  <c r="I113" i="3" s="1"/>
  <c r="H108" i="3"/>
  <c r="I108" i="3" s="1"/>
  <c r="H104" i="3"/>
  <c r="I104" i="3" s="1"/>
  <c r="H97" i="3"/>
  <c r="I97" i="3" s="1"/>
  <c r="H77" i="3"/>
  <c r="I77" i="3" s="1"/>
  <c r="H71" i="3"/>
  <c r="I71" i="3" s="1"/>
  <c r="H44" i="3"/>
  <c r="I44" i="3" s="1"/>
  <c r="H38" i="3"/>
  <c r="I38" i="3" s="1"/>
  <c r="I216" i="3"/>
  <c r="I225" i="3"/>
  <c r="I226" i="3"/>
  <c r="I294" i="3"/>
  <c r="I298" i="3"/>
  <c r="I257" i="3"/>
  <c r="I263" i="3" s="1"/>
  <c r="I306" i="3"/>
  <c r="I309" i="3"/>
  <c r="I312" i="3"/>
  <c r="I313" i="3"/>
  <c r="I390" i="3"/>
  <c r="I395" i="3"/>
  <c r="I412" i="3"/>
  <c r="I415" i="3"/>
  <c r="I451" i="3"/>
  <c r="I454" i="3"/>
  <c r="I456" i="3"/>
  <c r="I463" i="3"/>
  <c r="I474" i="3"/>
  <c r="I475" i="3"/>
  <c r="E16" i="2"/>
  <c r="E17" i="2" l="1"/>
  <c r="H33" i="3" s="1"/>
  <c r="I33" i="3" s="1"/>
  <c r="H236" i="3"/>
  <c r="I236" i="3" s="1"/>
  <c r="H235" i="3"/>
  <c r="I235" i="3" s="1"/>
  <c r="H349" i="3"/>
  <c r="I349" i="3" s="1"/>
  <c r="H274" i="3"/>
  <c r="G274" i="3" s="1"/>
  <c r="H320" i="3"/>
  <c r="I320" i="3" s="1"/>
  <c r="I270" i="3"/>
  <c r="H83" i="3"/>
  <c r="I83" i="3" s="1"/>
  <c r="H82" i="3"/>
  <c r="I82" i="3" s="1"/>
  <c r="H438" i="3"/>
  <c r="I438" i="3" s="1"/>
  <c r="H402" i="3"/>
  <c r="I402" i="3" s="1"/>
  <c r="H358" i="3"/>
  <c r="I358" i="3" s="1"/>
  <c r="H330" i="3"/>
  <c r="I330" i="3" s="1"/>
  <c r="I335" i="3" s="1"/>
  <c r="H234" i="3"/>
  <c r="I234" i="3" s="1"/>
  <c r="H293" i="3"/>
  <c r="I293" i="3" s="1"/>
  <c r="H64" i="3"/>
  <c r="I64" i="3" s="1"/>
  <c r="I224" i="3"/>
  <c r="I269" i="3"/>
  <c r="I272" i="3"/>
  <c r="I265" i="3"/>
  <c r="H207" i="3" l="1"/>
  <c r="I207" i="3" s="1"/>
  <c r="E18" i="2"/>
  <c r="H304" i="3" s="1"/>
  <c r="I304" i="3" s="1"/>
  <c r="H191" i="3"/>
  <c r="I191" i="3" s="1"/>
  <c r="H233" i="3"/>
  <c r="I233" i="3" s="1"/>
  <c r="H94" i="3"/>
  <c r="I94" i="3" s="1"/>
  <c r="H95" i="3"/>
  <c r="I95" i="3" s="1"/>
  <c r="H319" i="3"/>
  <c r="I319" i="3" s="1"/>
  <c r="I274" i="3"/>
  <c r="I279" i="3" s="1"/>
  <c r="H65" i="3"/>
  <c r="I65" i="3" s="1"/>
  <c r="H206" i="3"/>
  <c r="I206" i="3" s="1"/>
  <c r="H198" i="3"/>
  <c r="I198" i="3" s="1"/>
  <c r="H187" i="3"/>
  <c r="I187" i="3" s="1"/>
  <c r="H96" i="3"/>
  <c r="I96" i="3" s="1"/>
  <c r="H369" i="3"/>
  <c r="I369" i="3" s="1"/>
  <c r="H470" i="3"/>
  <c r="I470" i="3" s="1"/>
  <c r="H437" i="3"/>
  <c r="I437" i="3" s="1"/>
  <c r="H436" i="3"/>
  <c r="I436" i="3" s="1"/>
  <c r="H388" i="3"/>
  <c r="I388" i="3" s="1"/>
  <c r="H324" i="3"/>
  <c r="I324" i="3" s="1"/>
  <c r="H305" i="3"/>
  <c r="I305" i="3" s="1"/>
  <c r="H232" i="3"/>
  <c r="I232" i="3" s="1"/>
  <c r="H292" i="3"/>
  <c r="I292" i="3" s="1"/>
  <c r="H285" i="3"/>
  <c r="I285" i="3" s="1"/>
  <c r="H213" i="3"/>
  <c r="I213" i="3" s="1"/>
  <c r="H197" i="3"/>
  <c r="I197" i="3" s="1"/>
  <c r="H174" i="3"/>
  <c r="I174" i="3" s="1"/>
  <c r="H171" i="3"/>
  <c r="I171" i="3" s="1"/>
  <c r="H165" i="3"/>
  <c r="I165" i="3" s="1"/>
  <c r="H158" i="3"/>
  <c r="I158" i="3" s="1"/>
  <c r="H153" i="3"/>
  <c r="I153" i="3" s="1"/>
  <c r="H148" i="3"/>
  <c r="I148" i="3" s="1"/>
  <c r="H143" i="3"/>
  <c r="I143" i="3" s="1"/>
  <c r="H138" i="3"/>
  <c r="I138" i="3" s="1"/>
  <c r="H133" i="3"/>
  <c r="I133" i="3" s="1"/>
  <c r="H112" i="3"/>
  <c r="I112" i="3" s="1"/>
  <c r="H107" i="3"/>
  <c r="I107" i="3" s="1"/>
  <c r="H103" i="3"/>
  <c r="I103" i="3" s="1"/>
  <c r="H88" i="3"/>
  <c r="I88" i="3" s="1"/>
  <c r="H87" i="3"/>
  <c r="I87" i="3" s="1"/>
  <c r="H70" i="3"/>
  <c r="I70" i="3" s="1"/>
  <c r="H43" i="3"/>
  <c r="I43" i="3" s="1"/>
  <c r="H37" i="3"/>
  <c r="I37" i="3" s="1"/>
  <c r="H34" i="3"/>
  <c r="I34" i="3" s="1"/>
  <c r="H24" i="3"/>
  <c r="I24" i="3" s="1"/>
  <c r="H76" i="3" l="1"/>
  <c r="I76" i="3" s="1"/>
  <c r="H123" i="3"/>
  <c r="I123" i="3" s="1"/>
  <c r="I125" i="3" s="1"/>
  <c r="H81" i="3"/>
  <c r="I81" i="3" s="1"/>
  <c r="H186" i="3"/>
  <c r="I186" i="3" s="1"/>
  <c r="H59" i="3"/>
  <c r="I59" i="3" s="1"/>
  <c r="H69" i="3"/>
  <c r="I69" i="3" s="1"/>
  <c r="H32" i="3"/>
  <c r="H53" i="3"/>
  <c r="I53" i="3" s="1"/>
  <c r="H28" i="3"/>
  <c r="I28" i="3" s="1"/>
  <c r="H317" i="3"/>
  <c r="I317" i="3" s="1"/>
  <c r="H426" i="3"/>
  <c r="I426" i="3" s="1"/>
  <c r="H47" i="3"/>
  <c r="E19" i="2"/>
  <c r="H75" i="3" s="1"/>
  <c r="I75" i="3" s="1"/>
  <c r="H56" i="3"/>
  <c r="I56" i="3" s="1"/>
  <c r="H63" i="3"/>
  <c r="I63" i="3" s="1"/>
  <c r="H93" i="3"/>
  <c r="I93" i="3" s="1"/>
  <c r="H318" i="3"/>
  <c r="I318" i="3" s="1"/>
  <c r="H205" i="3"/>
  <c r="I205" i="3" s="1"/>
  <c r="H359" i="3"/>
  <c r="I359" i="3" s="1"/>
  <c r="H401" i="3"/>
  <c r="I401" i="3" s="1"/>
  <c r="H434" i="3"/>
  <c r="I434" i="3" s="1"/>
  <c r="H433" i="3"/>
  <c r="I433" i="3" s="1"/>
  <c r="H121" i="3"/>
  <c r="I121" i="3" s="1"/>
  <c r="I47" i="3"/>
  <c r="I50" i="3" s="1"/>
  <c r="H469" i="3" l="1"/>
  <c r="I469" i="3" s="1"/>
  <c r="H190" i="3"/>
  <c r="I190" i="3" s="1"/>
  <c r="E20" i="2"/>
  <c r="H303" i="3"/>
  <c r="I303" i="3" s="1"/>
  <c r="H36" i="3"/>
  <c r="I36" i="3" s="1"/>
  <c r="H157" i="3"/>
  <c r="I157" i="3" s="1"/>
  <c r="I162" i="3" s="1"/>
  <c r="H400" i="3"/>
  <c r="I400" i="3" s="1"/>
  <c r="H55" i="3"/>
  <c r="I55" i="3" s="1"/>
  <c r="H106" i="3"/>
  <c r="I106" i="3" s="1"/>
  <c r="H223" i="3"/>
  <c r="H383" i="3"/>
  <c r="I383" i="3" s="1"/>
  <c r="H424" i="3"/>
  <c r="I424" i="3" s="1"/>
  <c r="H42" i="3"/>
  <c r="I42" i="3" s="1"/>
  <c r="H58" i="3"/>
  <c r="I58" i="3" s="1"/>
  <c r="H102" i="3"/>
  <c r="I102" i="3" s="1"/>
  <c r="H111" i="3"/>
  <c r="I111" i="3" s="1"/>
  <c r="H196" i="3"/>
  <c r="I196" i="3" s="1"/>
  <c r="H291" i="3"/>
  <c r="I291" i="3" s="1"/>
  <c r="H357" i="3"/>
  <c r="I357" i="3" s="1"/>
  <c r="I367" i="3" s="1"/>
  <c r="H387" i="3"/>
  <c r="I387" i="3" s="1"/>
  <c r="H420" i="3"/>
  <c r="I420" i="3" s="1"/>
  <c r="H425" i="3"/>
  <c r="I425" i="3" s="1"/>
  <c r="H348" i="3"/>
  <c r="I348" i="3" s="1"/>
  <c r="H478" i="3" l="1"/>
  <c r="I478" i="3" s="1"/>
  <c r="I485" i="3" s="1"/>
  <c r="I223" i="3"/>
  <c r="G223" i="3"/>
  <c r="G10" i="2"/>
  <c r="G11" i="2"/>
  <c r="G12" i="2"/>
  <c r="G13" i="2"/>
  <c r="G14" i="2"/>
  <c r="G15" i="2"/>
  <c r="G16" i="2"/>
  <c r="G17" i="2"/>
  <c r="G18" i="2"/>
  <c r="G19" i="2"/>
  <c r="C12" i="2"/>
  <c r="C16" i="2"/>
  <c r="C8" i="2"/>
  <c r="C13" i="2"/>
  <c r="C19" i="2"/>
  <c r="C17" i="2"/>
  <c r="C14" i="2"/>
  <c r="C15" i="2"/>
  <c r="C18" i="2"/>
  <c r="G20" i="2"/>
  <c r="C20" i="2"/>
  <c r="H386" i="3"/>
  <c r="I386" i="3" s="1"/>
  <c r="H346" i="3"/>
  <c r="I346" i="3" s="1"/>
  <c r="H152" i="3"/>
  <c r="I152" i="3" s="1"/>
  <c r="I155" i="3" s="1"/>
  <c r="H323" i="3"/>
  <c r="I323" i="3" s="1"/>
  <c r="I326" i="3" s="1"/>
  <c r="I343" i="3" s="1"/>
  <c r="H74" i="3"/>
  <c r="I74" i="3" s="1"/>
  <c r="I78" i="3" s="1"/>
  <c r="H142" i="3"/>
  <c r="I142" i="3" s="1"/>
  <c r="I145" i="3" s="1"/>
  <c r="H290" i="3"/>
  <c r="I290" i="3" s="1"/>
  <c r="I300" i="3" s="1"/>
  <c r="H147" i="3"/>
  <c r="I147" i="3" s="1"/>
  <c r="I150" i="3" s="1"/>
  <c r="H423" i="3"/>
  <c r="I423" i="3" s="1"/>
  <c r="H316" i="3"/>
  <c r="I316" i="3" s="1"/>
  <c r="I321" i="3" s="1"/>
  <c r="H184" i="3"/>
  <c r="I184" i="3" s="1"/>
  <c r="I193" i="3" s="1"/>
  <c r="H164" i="3"/>
  <c r="I164" i="3" s="1"/>
  <c r="I167" i="3" s="1"/>
  <c r="H204" i="3"/>
  <c r="I204" i="3" s="1"/>
  <c r="H203" i="3"/>
  <c r="I203" i="3" s="1"/>
  <c r="H41" i="3"/>
  <c r="I41" i="3" s="1"/>
  <c r="I45" i="3" s="1"/>
  <c r="H137" i="3"/>
  <c r="I137" i="3" s="1"/>
  <c r="I140" i="3" s="1"/>
  <c r="H68" i="3"/>
  <c r="I68" i="3" s="1"/>
  <c r="I72" i="3" s="1"/>
  <c r="H195" i="3"/>
  <c r="I195" i="3" s="1"/>
  <c r="I201" i="3" s="1"/>
  <c r="H302" i="3"/>
  <c r="I302" i="3" s="1"/>
  <c r="I314" i="3" s="1"/>
  <c r="H169" i="3"/>
  <c r="I169" i="3" s="1"/>
  <c r="I178" i="3" s="1"/>
  <c r="I32" i="3"/>
  <c r="H86" i="3"/>
  <c r="I86" i="3" s="1"/>
  <c r="I90" i="3" s="1"/>
  <c r="H80" i="3"/>
  <c r="I80" i="3" s="1"/>
  <c r="I84" i="3" s="1"/>
  <c r="H212" i="3"/>
  <c r="I212" i="3" s="1"/>
  <c r="H132" i="3"/>
  <c r="I132" i="3" s="1"/>
  <c r="I135" i="3" s="1"/>
  <c r="E21" i="2"/>
  <c r="H231" i="3" s="1"/>
  <c r="I231" i="3" s="1"/>
  <c r="I227" i="3" l="1"/>
  <c r="C21" i="2"/>
  <c r="H399" i="3"/>
  <c r="I399" i="3" s="1"/>
  <c r="I416" i="3" s="1"/>
  <c r="H230" i="3"/>
  <c r="I230" i="3" s="1"/>
  <c r="I240" i="3" s="1"/>
  <c r="H92" i="3"/>
  <c r="I92" i="3" s="1"/>
  <c r="I98" i="3" s="1"/>
  <c r="I355" i="3"/>
  <c r="I210" i="3"/>
  <c r="H468" i="3"/>
  <c r="I468" i="3" s="1"/>
  <c r="H52" i="3"/>
  <c r="I52" i="3" s="1"/>
  <c r="I60" i="3" s="1"/>
  <c r="H385" i="3"/>
  <c r="I385" i="3" s="1"/>
  <c r="I397" i="3" s="1"/>
  <c r="H284" i="3"/>
  <c r="I284" i="3" s="1"/>
  <c r="I288" i="3" s="1"/>
  <c r="H432" i="3"/>
  <c r="I432" i="3" s="1"/>
  <c r="I464" i="3" s="1"/>
  <c r="G21" i="2"/>
  <c r="E22" i="2"/>
  <c r="H31" i="3" s="1"/>
  <c r="I31" i="3" s="1"/>
  <c r="I39" i="3" s="1"/>
  <c r="H422" i="3"/>
  <c r="I422" i="3" s="1"/>
  <c r="I430" i="3" s="1"/>
  <c r="H100" i="3"/>
  <c r="I100" i="3" s="1"/>
  <c r="I114" i="3" s="1"/>
  <c r="H62" i="3"/>
  <c r="I62" i="3" s="1"/>
  <c r="I66" i="3" s="1"/>
  <c r="I280" i="3" l="1"/>
  <c r="G22" i="2"/>
  <c r="E23" i="2"/>
  <c r="C22" i="2"/>
  <c r="H118" i="3"/>
  <c r="I118" i="3" s="1"/>
  <c r="H467" i="3"/>
  <c r="I467" i="3" s="1"/>
  <c r="I476" i="3" s="1"/>
  <c r="C23" i="2" l="1"/>
  <c r="E24" i="2"/>
  <c r="C24" i="2" s="1"/>
  <c r="G23" i="2"/>
  <c r="H182" i="3"/>
  <c r="I182" i="3" s="1"/>
  <c r="G24" i="2" l="1"/>
  <c r="H27" i="3"/>
  <c r="I27" i="3" s="1"/>
  <c r="I29" i="3" s="1"/>
  <c r="E25" i="2"/>
  <c r="H181" i="3"/>
  <c r="I181" i="3" s="1"/>
  <c r="I228" i="3" s="1"/>
  <c r="H117" i="3"/>
  <c r="I117" i="3" s="1"/>
  <c r="I179" i="3" s="1"/>
  <c r="H382" i="3"/>
  <c r="I382" i="3" s="1"/>
  <c r="I417" i="3" s="1"/>
  <c r="H23" i="3"/>
  <c r="I23" i="3" s="1"/>
  <c r="H282" i="3"/>
  <c r="I282" i="3" s="1"/>
  <c r="I344" i="3" s="1"/>
  <c r="H21" i="3" l="1"/>
  <c r="I21" i="3" s="1"/>
  <c r="H373" i="3"/>
  <c r="I373" i="3" s="1"/>
  <c r="I379" i="3" s="1"/>
  <c r="I380" i="3" s="1"/>
  <c r="G25" i="2"/>
  <c r="H22" i="3"/>
  <c r="I22" i="3" s="1"/>
  <c r="C25" i="2"/>
  <c r="H419" i="3"/>
  <c r="I419" i="3" s="1"/>
  <c r="I465" i="3" s="1"/>
  <c r="I25" i="3" l="1"/>
  <c r="I115" i="3" s="1"/>
  <c r="I486" i="3" s="1"/>
  <c r="I488" i="3" s="1"/>
</calcChain>
</file>

<file path=xl/sharedStrings.xml><?xml version="1.0" encoding="utf-8"?>
<sst xmlns="http://schemas.openxmlformats.org/spreadsheetml/2006/main" count="846" uniqueCount="300">
  <si>
    <t>УТВЕРЖДЕНО</t>
  </si>
  <si>
    <t>наименование организации</t>
  </si>
  <si>
    <t>ШТАТНОЕ РАСПИСАНИЕ</t>
  </si>
  <si>
    <t>Номер документа</t>
  </si>
  <si>
    <t>Дата составления</t>
  </si>
  <si>
    <t>Штат в количестве</t>
  </si>
  <si>
    <t>единиц</t>
  </si>
  <si>
    <t>№ п/п</t>
  </si>
  <si>
    <t>Занимаемая должность</t>
  </si>
  <si>
    <t>по штатному расписанию</t>
  </si>
  <si>
    <t>Количество штатных единиц</t>
  </si>
  <si>
    <t>Разряд</t>
  </si>
  <si>
    <t>Категория</t>
  </si>
  <si>
    <t>Ступень оплаты</t>
  </si>
  <si>
    <t>Часовая тарифная ставка, руб.</t>
  </si>
  <si>
    <t>Базовая тарифная ставка, руб.</t>
  </si>
  <si>
    <t>Месячный тарифный фонд заработной платы, руб.</t>
  </si>
  <si>
    <t>АППАРАТ УПРАВЛЕНИЯ</t>
  </si>
  <si>
    <t>УПРАВЛЕНИЕ</t>
  </si>
  <si>
    <t>Директор предприятия</t>
  </si>
  <si>
    <t>РУК</t>
  </si>
  <si>
    <t>Контракт</t>
  </si>
  <si>
    <t>Главный бухгалтер</t>
  </si>
  <si>
    <t>ОТДЕЛ ДОКУМЕНТАЦИОННОГО ОБЕСПЕЧЕНИЯ (ОДО)</t>
  </si>
  <si>
    <t>Начальник</t>
  </si>
  <si>
    <t>Секретарь руководителя</t>
  </si>
  <si>
    <t>СПЕЦ</t>
  </si>
  <si>
    <t>СЛУЖБА УПРАВЛЕНИЯ ПЕРСОНАЛОМ</t>
  </si>
  <si>
    <t xml:space="preserve">Начальник </t>
  </si>
  <si>
    <t>Ведущий специалист</t>
  </si>
  <si>
    <t>ЮРИДИЧЕСКИЙ ОТДЕЛ</t>
  </si>
  <si>
    <t>Заместитель начальника</t>
  </si>
  <si>
    <t>Ведущий юрисконсульт</t>
  </si>
  <si>
    <t>Ведущий инженер</t>
  </si>
  <si>
    <t xml:space="preserve"> ФИНАНСОВЫЙ  ОТДЕЛ</t>
  </si>
  <si>
    <t>Ведущий экономист</t>
  </si>
  <si>
    <t>ПЛАНОВО-ЭКОНОМИЧЕСКИЙ ОТДЕЛ (ПЭО)</t>
  </si>
  <si>
    <t>ЦЕНТРАЛИЗОВАННАЯ  БУХГАЛТЕРИЯ</t>
  </si>
  <si>
    <t>Заместитель главного бухгалтера</t>
  </si>
  <si>
    <t>Ведущий бухгалтер</t>
  </si>
  <si>
    <t xml:space="preserve"> СЛУЖБА БЕЗОПАСНОСТИ</t>
  </si>
  <si>
    <t>РАБ</t>
  </si>
  <si>
    <t>СЛУЖБА ОХРАНЫ ТРУДА И ПРОМЫШЛЕННОЙ БЕЗОПАСНОСТИ (СОТиПБ)</t>
  </si>
  <si>
    <t>Фельдшер</t>
  </si>
  <si>
    <t>СЛУЖБА ОХРАНЫ ОКРУЖАЮЩЕЙ СРЕДЫ (СООС)</t>
  </si>
  <si>
    <t>Начальник службы</t>
  </si>
  <si>
    <t>Ведущий гидрогеолог</t>
  </si>
  <si>
    <t>ИТОГО АППАРАТ УПРАВЛЕНИЯ</t>
  </si>
  <si>
    <t>Старший контролер</t>
  </si>
  <si>
    <t>Контролер водопроводного хозяйства</t>
  </si>
  <si>
    <t>Главный технолог по воде</t>
  </si>
  <si>
    <t>Главный технолог по стокам</t>
  </si>
  <si>
    <t>Экспедитор по перевозке грузов</t>
  </si>
  <si>
    <t>Ведущий инженер-программист</t>
  </si>
  <si>
    <t>Ведущий инженер-электроник</t>
  </si>
  <si>
    <t>Складское хозяйство</t>
  </si>
  <si>
    <t>Кладовщик</t>
  </si>
  <si>
    <t>Грузчик</t>
  </si>
  <si>
    <t>Заведующий хозяйством</t>
  </si>
  <si>
    <t>Уборщик производственных и служебных помещений</t>
  </si>
  <si>
    <t>Дворник</t>
  </si>
  <si>
    <t>Мастер</t>
  </si>
  <si>
    <t>Слесарь аварийно-восстановительных работ водосети</t>
  </si>
  <si>
    <t>Обходчик водопроводной сети</t>
  </si>
  <si>
    <t>Электрогазосварщик</t>
  </si>
  <si>
    <t>Слесарь-ремонтник</t>
  </si>
  <si>
    <t>Ведущий инженер-химик</t>
  </si>
  <si>
    <t>Техник-химик</t>
  </si>
  <si>
    <t>Лаборант химического анализа</t>
  </si>
  <si>
    <t>Лаборант химико-бактериологического анализа</t>
  </si>
  <si>
    <t>Пробоотборщик</t>
  </si>
  <si>
    <t>Уборщик производственных  и служебных помещений</t>
  </si>
  <si>
    <t>Мастер смены</t>
  </si>
  <si>
    <t>Слесарь аварийно-восстановительных работ</t>
  </si>
  <si>
    <t>Плотник</t>
  </si>
  <si>
    <t>Слесарь - ремонтник</t>
  </si>
  <si>
    <t>Токарь</t>
  </si>
  <si>
    <t>Токарь-фрезеровщик</t>
  </si>
  <si>
    <t>Старший механик</t>
  </si>
  <si>
    <t>Диспетчер автомобильного транспорта</t>
  </si>
  <si>
    <t>Ремонтная группа</t>
  </si>
  <si>
    <t>Слесарь по ремонту автомобилей</t>
  </si>
  <si>
    <t>Автоэлектрик</t>
  </si>
  <si>
    <t>Аккумуляторщик</t>
  </si>
  <si>
    <t xml:space="preserve">Грузовые автомобили (г/п до  10 тонн): </t>
  </si>
  <si>
    <t>Водитель автомобиля  (г/п до 2 тонн)</t>
  </si>
  <si>
    <t>Водитель автомобиля (г/п от 2 до  10 тонн)</t>
  </si>
  <si>
    <t xml:space="preserve">Грузовые автомобили (г/п свыше  10 до 40 тонн): </t>
  </si>
  <si>
    <t xml:space="preserve">Водитель автомобиля </t>
  </si>
  <si>
    <t>Легковые автомобили:</t>
  </si>
  <si>
    <t>Водитель автомобиля</t>
  </si>
  <si>
    <t>Водитель автомобиля (совмещение)</t>
  </si>
  <si>
    <t>Дорожно-строительные машины и механизмы</t>
  </si>
  <si>
    <t xml:space="preserve">          Автокраны - манипуляторы (г/п до 10 тонн)</t>
  </si>
  <si>
    <t>Машинист крана автомобильного</t>
  </si>
  <si>
    <t xml:space="preserve">          Автокраны (г/п свыше 10 до 20 тонн)</t>
  </si>
  <si>
    <t xml:space="preserve">          Автокомпрессоры (с подачей свыше 5 до 100 м3/мин.)</t>
  </si>
  <si>
    <t>Машинист автокомпрессора</t>
  </si>
  <si>
    <t xml:space="preserve"> в том числе (совмещение)</t>
  </si>
  <si>
    <t>Электромонтер по ремонту и обслуживанию электрооборудования</t>
  </si>
  <si>
    <t>Оператор котельной</t>
  </si>
  <si>
    <t>Слесарь по контрольно-измерительным приборам и автоматике</t>
  </si>
  <si>
    <t>Монтажник наружных трубопроводов</t>
  </si>
  <si>
    <t>Бетонщик</t>
  </si>
  <si>
    <t>Слесарь-сантехник</t>
  </si>
  <si>
    <t>Главный диспетчер</t>
  </si>
  <si>
    <t>Главный инженер</t>
  </si>
  <si>
    <t>Рабочий по комплексному обслуживанию и ремонту зданий</t>
  </si>
  <si>
    <t>Старший мастер</t>
  </si>
  <si>
    <t>ВСЕГО ПО  ПРЕДПРИЯТИЮ</t>
  </si>
  <si>
    <t>Тарифный коэф-т</t>
  </si>
  <si>
    <t>% нарастания тар.                                      коэф-та</t>
  </si>
  <si>
    <t>% роста</t>
  </si>
  <si>
    <t>Руководитель службы</t>
  </si>
  <si>
    <t xml:space="preserve">Ведущий специалист по охране труда </t>
  </si>
  <si>
    <t xml:space="preserve">Ведущий специалист </t>
  </si>
  <si>
    <t>Специалист 1 категории</t>
  </si>
  <si>
    <t>КОНТРАКТНАЯ СЛУЖБА</t>
  </si>
  <si>
    <t>Руководитель  службы</t>
  </si>
  <si>
    <t>Лаборатория по контролю питьевых и природных вод (ЛППВ)</t>
  </si>
  <si>
    <t>Первый заместитель директора</t>
  </si>
  <si>
    <t>Локаторщик</t>
  </si>
  <si>
    <t>Ведущий инженер по качеству</t>
  </si>
  <si>
    <t xml:space="preserve">          Погрузчики (мощностью до 100 л.с.)</t>
  </si>
  <si>
    <t>Водитель погрузчика (совмещение)</t>
  </si>
  <si>
    <t>Делопроизводитель</t>
  </si>
  <si>
    <t>Заместитель главного диспетчера</t>
  </si>
  <si>
    <t>Заместитель руководителя  службы</t>
  </si>
  <si>
    <t>Сторож (вахтер)</t>
  </si>
  <si>
    <t>Пресс-секретарь</t>
  </si>
  <si>
    <t>Специалист  1 категории</t>
  </si>
  <si>
    <t>Ведущий специалист по промышленной безопасности</t>
  </si>
  <si>
    <t>ПРОИЗВОДСТВЕННЫЙ ОТДЕЛ</t>
  </si>
  <si>
    <t>Начальник ПО</t>
  </si>
  <si>
    <t>Сектор по эксплуатации</t>
  </si>
  <si>
    <t>Начальник сектора</t>
  </si>
  <si>
    <t xml:space="preserve">Сектор производственного планирования и контроля </t>
  </si>
  <si>
    <t>Сектор по управлению имуществом</t>
  </si>
  <si>
    <t>Руководитель</t>
  </si>
  <si>
    <t>Заместитель руководителя</t>
  </si>
  <si>
    <t>Группа обслуживания абонентов</t>
  </si>
  <si>
    <t>ИТОГО  Группа обслуживания абонентов</t>
  </si>
  <si>
    <t>Начальник отдела</t>
  </si>
  <si>
    <t>Отдел анализа, отчетности и бизнес-планирования</t>
  </si>
  <si>
    <t>Отдел по работе с дебиторской задолженностью</t>
  </si>
  <si>
    <t>Бухгалтерия</t>
  </si>
  <si>
    <t>Заместитель главного бухгалтера по реализации</t>
  </si>
  <si>
    <t>Отдел реализации и расчетов с юридическими лицами</t>
  </si>
  <si>
    <t>Отдел технического надзора</t>
  </si>
  <si>
    <t>Отдел реализации и расчетов с физическими лицами</t>
  </si>
  <si>
    <t>Дополнительный офис</t>
  </si>
  <si>
    <t xml:space="preserve">Ведущий юрисконсульт </t>
  </si>
  <si>
    <t>Ведущий специалист ФЛ</t>
  </si>
  <si>
    <t>ИТОГО Единный расчетный центр</t>
  </si>
  <si>
    <t>Ведущий инженер-сметчик</t>
  </si>
  <si>
    <t>Ведущий инженер ОТП</t>
  </si>
  <si>
    <t>Ремонтно-строительный цех  (РСЦ)</t>
  </si>
  <si>
    <t xml:space="preserve">Мастер </t>
  </si>
  <si>
    <t>Сварщик труб ПЭ</t>
  </si>
  <si>
    <t>Участок  горизонтально-направленного бурения (ГНБ)</t>
  </si>
  <si>
    <t>Оператор установки ГНБ</t>
  </si>
  <si>
    <t>Оператор смесительной установки</t>
  </si>
  <si>
    <t>Дирекция вспомогательного производства</t>
  </si>
  <si>
    <t>Энергомеханическая служба</t>
  </si>
  <si>
    <t>Отдел информационных технологий</t>
  </si>
  <si>
    <t>Автотранспортный цех (АТЦ)</t>
  </si>
  <si>
    <t>Цех подготовки и ремонта оборудования</t>
  </si>
  <si>
    <t>Техник по учету</t>
  </si>
  <si>
    <t>Отдел материально-технического снабжения</t>
  </si>
  <si>
    <t>ИТОГО   Отдел материально-технического снабжения</t>
  </si>
  <si>
    <t>Заведующий (центральным ) складом</t>
  </si>
  <si>
    <t xml:space="preserve">Кладовщик </t>
  </si>
  <si>
    <t>Хозяйственная группа</t>
  </si>
  <si>
    <t>Машинист по стирке и ремонту спец.одежды</t>
  </si>
  <si>
    <t>Центральная химическая лаборатория сточных вод</t>
  </si>
  <si>
    <t>Лаборант химического анализа (см.)</t>
  </si>
  <si>
    <t>Лаборант химико-бактериологического анализа (см.)</t>
  </si>
  <si>
    <t>Испытательная лаборатория по контролю питьевой,  природной и сточной воды</t>
  </si>
  <si>
    <t>ИТОГО ХИМИКО-АНАЛИТИЧЕСКИЙ ЦЕНТР (ХАЦ)</t>
  </si>
  <si>
    <t>Дирекция водоснабжения</t>
  </si>
  <si>
    <t>Цех эксплуатации водопроводных сетей</t>
  </si>
  <si>
    <t>Цех водозабора и водопроводных насосных станций</t>
  </si>
  <si>
    <t>Аппаратчик химводоочистки (см.)</t>
  </si>
  <si>
    <t>Оператор на фильтрах (см.)</t>
  </si>
  <si>
    <t xml:space="preserve">Оператор водозапорных сооружений </t>
  </si>
  <si>
    <t xml:space="preserve">Машинист насосных установок </t>
  </si>
  <si>
    <t>Дирекция водоотведения</t>
  </si>
  <si>
    <t>Цех эксплуатации канализационных сетей</t>
  </si>
  <si>
    <t xml:space="preserve">ИТОГО  </t>
  </si>
  <si>
    <t>Цех канализационных очистных сооружений и насосных станций</t>
  </si>
  <si>
    <t>Машинист компрессорных установок (см.)</t>
  </si>
  <si>
    <t>Оператор на решетке (см.)</t>
  </si>
  <si>
    <t>Оператор на отстойниках (см.)</t>
  </si>
  <si>
    <t>Оператор на иловых площадках (см.)</t>
  </si>
  <si>
    <t>Оператор ЦМО (см.)</t>
  </si>
  <si>
    <t>Оператор на аэротенках (см.)</t>
  </si>
  <si>
    <t>Оператор очистных сооружений (см.)</t>
  </si>
  <si>
    <t xml:space="preserve">Оператор очистных сооружений </t>
  </si>
  <si>
    <t xml:space="preserve">Электрогазосварщик </t>
  </si>
  <si>
    <t xml:space="preserve">Слесарь КИПиА </t>
  </si>
  <si>
    <t>ИТОГО  Дирекция водоотведения</t>
  </si>
  <si>
    <t>Центральная диспетчерская служба  (ЦДС)</t>
  </si>
  <si>
    <t xml:space="preserve">Диспетчер </t>
  </si>
  <si>
    <t>Техник участка Пионерского сельского поселения</t>
  </si>
  <si>
    <t>ИТОГО  Центральная диспетчерская служба  (ЦДС)</t>
  </si>
  <si>
    <t>Участок сторожевой охраны и режима</t>
  </si>
  <si>
    <t>ИТОГО  Участок сторожевой охраны и режима</t>
  </si>
  <si>
    <t>ИТОГО   Дирекция вспомогательного производства</t>
  </si>
  <si>
    <t>ИТОГО Дирекция водоснабжения</t>
  </si>
  <si>
    <t xml:space="preserve">Автобусы </t>
  </si>
  <si>
    <t xml:space="preserve">ИТОГО </t>
  </si>
  <si>
    <t>ИТОГО</t>
  </si>
  <si>
    <t>ИТОГО Дирекция</t>
  </si>
  <si>
    <t>Единый расчетный центр</t>
  </si>
  <si>
    <t xml:space="preserve">Дирекция капитального строительства и ремонтов </t>
  </si>
  <si>
    <t>Химико-аналитический центр (ХАЦ)</t>
  </si>
  <si>
    <t xml:space="preserve">Тарифная сетка для оплаты труда                                                                                       </t>
  </si>
  <si>
    <t>КГУП "Камчатский водоканал"</t>
  </si>
  <si>
    <t>"Камчатский водоканал"</t>
  </si>
  <si>
    <t>Слесарь по ремонту топливной аппаратуры</t>
  </si>
  <si>
    <t>Медник</t>
  </si>
  <si>
    <t>Монтировщик</t>
  </si>
  <si>
    <t>КОНТРОЛЬНОЕ УПРАВЛЕНИЕ</t>
  </si>
  <si>
    <t>Сектор по кадрам</t>
  </si>
  <si>
    <t>Сектор по труду и заработной плате</t>
  </si>
  <si>
    <t>Ведущий инженер-механик</t>
  </si>
  <si>
    <t>Сектор ГОиЧС СБ</t>
  </si>
  <si>
    <t xml:space="preserve">Мастер по ремонту и обслуживанию электрооборудования </t>
  </si>
  <si>
    <t>Заместитель начальника отдела</t>
  </si>
  <si>
    <t>Отдел проектно-изыскательских работ</t>
  </si>
  <si>
    <t>Ведущий инженер-геодезист</t>
  </si>
  <si>
    <t xml:space="preserve">Отдел технологического присоединения </t>
  </si>
  <si>
    <t>Машинист строительно-дорожных машин</t>
  </si>
  <si>
    <t xml:space="preserve">Отдел капитального строительства </t>
  </si>
  <si>
    <t>Гидрогеолог 1 категории</t>
  </si>
  <si>
    <t>Микробиолог 2 категории</t>
  </si>
  <si>
    <t>Инженер-химик 1 категории</t>
  </si>
  <si>
    <t>Инженер 1 категории</t>
  </si>
  <si>
    <t>Техник по учету 1 категории</t>
  </si>
  <si>
    <t>Инженер - проектировщик 1 категории</t>
  </si>
  <si>
    <t>Экономист 1 категории</t>
  </si>
  <si>
    <t>Инженер по техническому надзору 1 категории</t>
  </si>
  <si>
    <t>Инженер-сметчик 1 категории</t>
  </si>
  <si>
    <t>Специалист 1 категории ФЛ</t>
  </si>
  <si>
    <t>Специалист 1 категории ЮЛ</t>
  </si>
  <si>
    <t xml:space="preserve">Юрисконсульт 1 категории </t>
  </si>
  <si>
    <t>Менеджер 1 категории</t>
  </si>
  <si>
    <t>Инженер электроник 1 категории</t>
  </si>
  <si>
    <t>Инженер по охране окружающей среды 1 категории</t>
  </si>
  <si>
    <t>Бухгалтер-кассир1 категории</t>
  </si>
  <si>
    <t>Бухгалтер 1 категории</t>
  </si>
  <si>
    <t>Обходчик канализационной  сети</t>
  </si>
  <si>
    <t>2.1.</t>
  </si>
  <si>
    <t xml:space="preserve">Юрисконсульт  по исполнительному производству </t>
  </si>
  <si>
    <t xml:space="preserve">Ведущий инженер по охране окружающей среды </t>
  </si>
  <si>
    <t>Заместитель руководителя- начальник ОПИР</t>
  </si>
  <si>
    <t>Сектор сметной работы</t>
  </si>
  <si>
    <t>Главный инженер проекта</t>
  </si>
  <si>
    <t>Сектор технического надзора и сопровождения договоров на строительно-монтажные работы</t>
  </si>
  <si>
    <t>Числ-ть ППП (чел.)                        (без контракта)</t>
  </si>
  <si>
    <t>2.1</t>
  </si>
  <si>
    <t>1</t>
  </si>
  <si>
    <t xml:space="preserve">Машинист насосных установок  </t>
  </si>
  <si>
    <t>Ведущий экономист ОТП</t>
  </si>
  <si>
    <t>Ведущий инженер АСУТП</t>
  </si>
  <si>
    <t xml:space="preserve">          Автокраны (г/п свыше  20 тонн)</t>
  </si>
  <si>
    <t>Ведущий нженер по техническому надзору</t>
  </si>
  <si>
    <t>Сметчик 1 категории</t>
  </si>
  <si>
    <t>Машинист крана манипулятора</t>
  </si>
  <si>
    <t>Руководитель - менеджер по качеству</t>
  </si>
  <si>
    <t>Ведущий инженер-проектировщик</t>
  </si>
  <si>
    <t>Цех обслуживания электрооборудования и автоматизации</t>
  </si>
  <si>
    <t xml:space="preserve">Директор КГУП </t>
  </si>
  <si>
    <t>_________________ А.В. Кошкарев</t>
  </si>
  <si>
    <t>Электромонтер по ремонту обмоток и изоляции электрооборудования</t>
  </si>
  <si>
    <t>Ведущий специалист по антитеррористической деятельности</t>
  </si>
  <si>
    <t>Слесарь по ремонту СДМ</t>
  </si>
  <si>
    <t>Техник по учету  ТМЦ 1  категории</t>
  </si>
  <si>
    <t>Инженер 1  категории</t>
  </si>
  <si>
    <t>Техник по учету 1  категории</t>
  </si>
  <si>
    <t>Ведущий инженер по землеустройству</t>
  </si>
  <si>
    <t>Группа немедленного реагирования</t>
  </si>
  <si>
    <t>Сторожа (вахтер)</t>
  </si>
  <si>
    <t>Техник</t>
  </si>
  <si>
    <t>Старший смены</t>
  </si>
  <si>
    <t>Инженер по землеустройству 1 категории</t>
  </si>
  <si>
    <t>Отдел правового обеспечения</t>
  </si>
  <si>
    <t>Отдел договорного обеспечения</t>
  </si>
  <si>
    <t>Механик гаража по выпуску</t>
  </si>
  <si>
    <t>Механик гаража по ремонту</t>
  </si>
  <si>
    <t xml:space="preserve">Слесарь аварийно-восстановительных работ </t>
  </si>
  <si>
    <t>Специалист 2 категории</t>
  </si>
  <si>
    <t>Главный специалист</t>
  </si>
  <si>
    <t>Механик гаража 1 категории</t>
  </si>
  <si>
    <t xml:space="preserve">  с 01.01.2021г.</t>
  </si>
  <si>
    <t>"___"___________________ 2021г.</t>
  </si>
  <si>
    <t>01.01.2021г.</t>
  </si>
  <si>
    <t>Месячный оклад                                       (с 01.01.2021г.)                                 (руб.)</t>
  </si>
  <si>
    <t>2020г.</t>
  </si>
  <si>
    <t>Приложение №1 к Приказу №19ЛС от 20.01.2021г.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</si>
</sst>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#,##0.0"/>
    <numFmt numFmtId="165" formatCode="0.0"/>
    <numFmt numFmtId="166" formatCode="_-* #,##0\ _₽_-;\-* #,##0\ _₽_-;_-* &quot;-&quot;??\ _₽_-;_-@_-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4"/>
      <name val="Times New Roman"/>
      <family val="1"/>
      <charset val="204"/>
    </font>
    <font>
      <b/>
      <i/>
      <sz val="12"/>
      <color indexed="10"/>
      <name val="Times New Roman"/>
      <family val="1"/>
      <charset val="204"/>
    </font>
    <font>
      <b/>
      <sz val="12"/>
      <color indexed="62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12"/>
      <color indexed="49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b/>
      <i/>
      <u/>
      <sz val="12"/>
      <color indexed="10"/>
      <name val="Times New Roman"/>
      <family val="1"/>
      <charset val="204"/>
    </font>
    <font>
      <b/>
      <sz val="12"/>
      <color indexed="57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b/>
      <u/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3" tint="-0.249977111117893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b/>
      <u/>
      <sz val="14"/>
      <color indexed="10"/>
      <name val="Times New Roman"/>
      <family val="1"/>
      <charset val="204"/>
    </font>
    <font>
      <b/>
      <i/>
      <u/>
      <sz val="14"/>
      <color indexed="10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u/>
      <sz val="13"/>
      <color indexed="10"/>
      <name val="Times New Roman"/>
      <family val="1"/>
      <charset val="204"/>
    </font>
    <font>
      <b/>
      <i/>
      <u/>
      <sz val="13"/>
      <color indexed="10"/>
      <name val="Times New Roman"/>
      <family val="1"/>
      <charset val="204"/>
    </font>
    <font>
      <b/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4">
    <xf numFmtId="0" fontId="0" fillId="0" borderId="0" xfId="0"/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3" fontId="16" fillId="3" borderId="3" xfId="0" applyNumberFormat="1" applyFont="1" applyFill="1" applyBorder="1" applyAlignment="1">
      <alignment horizontal="center" vertical="center"/>
    </xf>
    <xf numFmtId="0" fontId="16" fillId="3" borderId="6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14" fillId="5" borderId="2" xfId="0" applyNumberFormat="1" applyFont="1" applyFill="1" applyBorder="1" applyAlignment="1">
      <alignment horizontal="center" vertical="center"/>
    </xf>
    <xf numFmtId="3" fontId="14" fillId="5" borderId="3" xfId="0" applyNumberFormat="1" applyFont="1" applyFill="1" applyBorder="1" applyAlignment="1">
      <alignment horizontal="center" vertical="center"/>
    </xf>
    <xf numFmtId="0" fontId="20" fillId="0" borderId="1" xfId="0" applyFont="1" applyFill="1" applyBorder="1"/>
    <xf numFmtId="165" fontId="30" fillId="2" borderId="1" xfId="0" applyNumberFormat="1" applyFont="1" applyFill="1" applyBorder="1" applyAlignment="1">
      <alignment horizontal="center"/>
    </xf>
    <xf numFmtId="2" fontId="30" fillId="2" borderId="1" xfId="0" applyNumberFormat="1" applyFont="1" applyFill="1" applyBorder="1" applyAlignment="1">
      <alignment horizontal="center"/>
    </xf>
    <xf numFmtId="1" fontId="30" fillId="2" borderId="1" xfId="0" applyNumberFormat="1" applyFont="1" applyFill="1" applyBorder="1" applyAlignment="1">
      <alignment horizontal="center"/>
    </xf>
    <xf numFmtId="43" fontId="7" fillId="0" borderId="0" xfId="1" applyFont="1"/>
    <xf numFmtId="43" fontId="30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0" borderId="8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0" fontId="3" fillId="7" borderId="8" xfId="0" applyNumberFormat="1" applyFont="1" applyFill="1" applyBorder="1" applyAlignment="1">
      <alignment horizontal="center" vertical="center"/>
    </xf>
    <xf numFmtId="164" fontId="11" fillId="7" borderId="8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left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28" fillId="2" borderId="1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left" vertical="center"/>
    </xf>
    <xf numFmtId="0" fontId="8" fillId="2" borderId="8" xfId="0" applyNumberFormat="1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3" fontId="28" fillId="2" borderId="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0" fontId="14" fillId="5" borderId="8" xfId="0" applyNumberFormat="1" applyFont="1" applyFill="1" applyBorder="1" applyAlignment="1">
      <alignment horizontal="center" vertical="center" wrapText="1"/>
    </xf>
    <xf numFmtId="0" fontId="20" fillId="0" borderId="8" xfId="0" applyFont="1" applyFill="1" applyBorder="1" applyAlignment="1"/>
    <xf numFmtId="0" fontId="2" fillId="2" borderId="8" xfId="0" applyNumberFormat="1" applyFont="1" applyFill="1" applyBorder="1" applyAlignment="1">
      <alignment vertical="center"/>
    </xf>
    <xf numFmtId="0" fontId="2" fillId="0" borderId="8" xfId="0" applyNumberFormat="1" applyFont="1" applyFill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center" wrapText="1"/>
    </xf>
    <xf numFmtId="0" fontId="2" fillId="2" borderId="8" xfId="0" applyNumberFormat="1" applyFont="1" applyFill="1" applyBorder="1" applyAlignment="1">
      <alignment vertical="center" wrapText="1"/>
    </xf>
    <xf numFmtId="49" fontId="2" fillId="0" borderId="8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/>
    </xf>
    <xf numFmtId="0" fontId="28" fillId="2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14" fillId="5" borderId="8" xfId="0" applyNumberFormat="1" applyFont="1" applyFill="1" applyBorder="1" applyAlignment="1">
      <alignment horizontal="center" vertical="center"/>
    </xf>
    <xf numFmtId="0" fontId="23" fillId="0" borderId="8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/>
    <xf numFmtId="2" fontId="13" fillId="0" borderId="15" xfId="0" applyNumberFormat="1" applyFont="1" applyBorder="1" applyAlignment="1"/>
    <xf numFmtId="0" fontId="2" fillId="0" borderId="8" xfId="0" applyNumberFormat="1" applyFont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3" fontId="11" fillId="7" borderId="1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0" fillId="0" borderId="8" xfId="0" applyFont="1" applyFill="1" applyBorder="1" applyAlignment="1">
      <alignment wrapText="1"/>
    </xf>
    <xf numFmtId="0" fontId="3" fillId="7" borderId="8" xfId="0" applyNumberFormat="1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Fill="1"/>
    <xf numFmtId="0" fontId="2" fillId="2" borderId="0" xfId="0" applyFont="1" applyFill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3" fontId="2" fillId="0" borderId="0" xfId="0" applyNumberFormat="1" applyFont="1"/>
    <xf numFmtId="0" fontId="3" fillId="0" borderId="0" xfId="0" applyFont="1"/>
    <xf numFmtId="0" fontId="16" fillId="3" borderId="1" xfId="0" applyFont="1" applyFill="1" applyBorder="1" applyAlignment="1">
      <alignment horizontal="center"/>
    </xf>
    <xf numFmtId="1" fontId="14" fillId="5" borderId="1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vertical="center"/>
    </xf>
    <xf numFmtId="0" fontId="20" fillId="8" borderId="8" xfId="0" applyFont="1" applyFill="1" applyBorder="1" applyAlignment="1"/>
    <xf numFmtId="166" fontId="7" fillId="0" borderId="0" xfId="1" applyNumberFormat="1" applyFont="1"/>
    <xf numFmtId="49" fontId="2" fillId="0" borderId="8" xfId="0" applyNumberFormat="1" applyFon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2" fillId="3" borderId="8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vertical="center" wrapText="1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3" fillId="8" borderId="8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0" xfId="0" applyNumberFormat="1" applyFont="1" applyAlignment="1"/>
    <xf numFmtId="0" fontId="2" fillId="2" borderId="8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20" fillId="8" borderId="1" xfId="0" applyFont="1" applyFill="1" applyBorder="1"/>
    <xf numFmtId="0" fontId="10" fillId="8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/>
    <xf numFmtId="0" fontId="3" fillId="0" borderId="5" xfId="0" applyFont="1" applyBorder="1" applyAlignment="1"/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/>
    <xf numFmtId="0" fontId="1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4" fillId="0" borderId="8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49" fontId="13" fillId="0" borderId="8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27" fillId="2" borderId="8" xfId="0" applyNumberFormat="1" applyFont="1" applyFill="1" applyBorder="1" applyAlignment="1">
      <alignment horizontal="left" vertical="center"/>
    </xf>
    <xf numFmtId="0" fontId="27" fillId="2" borderId="2" xfId="0" applyNumberFormat="1" applyFont="1" applyFill="1" applyBorder="1" applyAlignment="1">
      <alignment horizontal="left" vertical="center"/>
    </xf>
    <xf numFmtId="0" fontId="27" fillId="0" borderId="8" xfId="0" applyNumberFormat="1" applyFont="1" applyBorder="1" applyAlignment="1">
      <alignment horizontal="left" vertical="center"/>
    </xf>
    <xf numFmtId="0" fontId="27" fillId="0" borderId="2" xfId="0" applyNumberFormat="1" applyFont="1" applyBorder="1" applyAlignment="1">
      <alignment horizontal="left" vertical="center"/>
    </xf>
    <xf numFmtId="0" fontId="27" fillId="0" borderId="3" xfId="0" applyNumberFormat="1" applyFont="1" applyBorder="1" applyAlignment="1">
      <alignment horizontal="left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3" fontId="25" fillId="0" borderId="8" xfId="0" applyNumberFormat="1" applyFont="1" applyFill="1" applyBorder="1" applyAlignment="1">
      <alignment horizontal="center"/>
    </xf>
    <xf numFmtId="3" fontId="25" fillId="0" borderId="2" xfId="0" applyNumberFormat="1" applyFont="1" applyFill="1" applyBorder="1" applyAlignment="1">
      <alignment horizontal="center"/>
    </xf>
    <xf numFmtId="3" fontId="25" fillId="0" borderId="3" xfId="0" applyNumberFormat="1" applyFont="1" applyFill="1" applyBorder="1" applyAlignment="1">
      <alignment horizontal="center"/>
    </xf>
    <xf numFmtId="0" fontId="21" fillId="0" borderId="8" xfId="0" applyNumberFormat="1" applyFont="1" applyFill="1" applyBorder="1" applyAlignment="1">
      <alignment horizontal="left" vertical="center"/>
    </xf>
    <xf numFmtId="0" fontId="21" fillId="0" borderId="2" xfId="0" applyNumberFormat="1" applyFont="1" applyFill="1" applyBorder="1" applyAlignment="1">
      <alignment horizontal="left" vertical="center"/>
    </xf>
    <xf numFmtId="0" fontId="21" fillId="0" borderId="3" xfId="0" applyNumberFormat="1" applyFont="1" applyFill="1" applyBorder="1" applyAlignment="1">
      <alignment horizontal="left" vertical="center"/>
    </xf>
    <xf numFmtId="0" fontId="4" fillId="0" borderId="8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25" fillId="0" borderId="8" xfId="0" applyNumberFormat="1" applyFont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left" vertical="center"/>
    </xf>
    <xf numFmtId="0" fontId="4" fillId="2" borderId="2" xfId="0" applyNumberFormat="1" applyFont="1" applyFill="1" applyBorder="1" applyAlignment="1">
      <alignment horizontal="left" vertical="center"/>
    </xf>
    <xf numFmtId="0" fontId="4" fillId="2" borderId="3" xfId="0" applyNumberFormat="1" applyFont="1" applyFill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9" fillId="0" borderId="2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25" fillId="0" borderId="8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 vertical="center"/>
    </xf>
    <xf numFmtId="0" fontId="25" fillId="0" borderId="3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2" xfId="0" applyNumberFormat="1" applyFont="1" applyFill="1" applyBorder="1" applyAlignment="1">
      <alignment horizontal="left" vertical="center" wrapText="1"/>
    </xf>
    <xf numFmtId="0" fontId="29" fillId="0" borderId="8" xfId="0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left" vertical="center"/>
    </xf>
    <xf numFmtId="0" fontId="29" fillId="0" borderId="3" xfId="0" applyNumberFormat="1" applyFont="1" applyFill="1" applyBorder="1" applyAlignment="1">
      <alignment horizontal="left" vertical="center"/>
    </xf>
    <xf numFmtId="3" fontId="32" fillId="0" borderId="8" xfId="0" applyNumberFormat="1" applyFont="1" applyFill="1" applyBorder="1" applyAlignment="1">
      <alignment horizontal="center"/>
    </xf>
    <xf numFmtId="3" fontId="33" fillId="0" borderId="2" xfId="0" applyNumberFormat="1" applyFont="1" applyFill="1" applyBorder="1" applyAlignment="1">
      <alignment horizontal="center"/>
    </xf>
    <xf numFmtId="3" fontId="33" fillId="0" borderId="3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left"/>
    </xf>
    <xf numFmtId="3" fontId="13" fillId="0" borderId="2" xfId="0" applyNumberFormat="1" applyFont="1" applyFill="1" applyBorder="1" applyAlignment="1">
      <alignment horizontal="left"/>
    </xf>
    <xf numFmtId="3" fontId="13" fillId="0" borderId="3" xfId="0" applyNumberFormat="1" applyFont="1" applyFill="1" applyBorder="1" applyAlignment="1">
      <alignment horizontal="left"/>
    </xf>
    <xf numFmtId="0" fontId="27" fillId="2" borderId="3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24" fillId="0" borderId="8" xfId="0" applyNumberFormat="1" applyFont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/>
    </xf>
    <xf numFmtId="0" fontId="31" fillId="0" borderId="8" xfId="0" applyFont="1" applyFill="1" applyBorder="1" applyAlignment="1">
      <alignment horizontal="left"/>
    </xf>
    <xf numFmtId="0" fontId="31" fillId="0" borderId="2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textRotation="90" wrapText="1"/>
    </xf>
    <xf numFmtId="0" fontId="5" fillId="0" borderId="10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NumberFormat="1" applyFont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center"/>
    </xf>
    <xf numFmtId="0" fontId="2" fillId="0" borderId="16" xfId="0" applyNumberFormat="1" applyFont="1" applyFill="1" applyBorder="1" applyAlignment="1">
      <alignment horizontal="center"/>
    </xf>
    <xf numFmtId="0" fontId="2" fillId="0" borderId="18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topLeftCell="B1" zoomScaleNormal="100" workbookViewId="0">
      <selection activeCell="F16" sqref="F16"/>
    </sheetView>
  </sheetViews>
  <sheetFormatPr defaultColWidth="9.140625" defaultRowHeight="12.75" x14ac:dyDescent="0.2"/>
  <cols>
    <col min="1" max="1" width="11.42578125" style="15" hidden="1" customWidth="1"/>
    <col min="2" max="2" width="19.140625" style="15" customWidth="1"/>
    <col min="3" max="3" width="11" style="15" customWidth="1"/>
    <col min="4" max="4" width="10.140625" style="15" customWidth="1"/>
    <col min="5" max="5" width="22.28515625" style="15" customWidth="1"/>
    <col min="6" max="6" width="14.5703125" style="127" customWidth="1"/>
    <col min="7" max="7" width="12.42578125" style="25" customWidth="1"/>
    <col min="8" max="16384" width="9.140625" style="15"/>
  </cols>
  <sheetData>
    <row r="3" spans="1:7" ht="31.5" customHeight="1" x14ac:dyDescent="0.2">
      <c r="A3" s="158" t="s">
        <v>216</v>
      </c>
      <c r="B3" s="159"/>
      <c r="C3" s="159"/>
      <c r="D3" s="159"/>
      <c r="E3" s="159"/>
    </row>
    <row r="4" spans="1:7" s="120" customFormat="1" ht="12.75" customHeight="1" x14ac:dyDescent="0.25">
      <c r="A4" s="160" t="s">
        <v>259</v>
      </c>
      <c r="B4" s="163" t="s">
        <v>13</v>
      </c>
      <c r="C4" s="165" t="s">
        <v>110</v>
      </c>
      <c r="D4" s="165" t="s">
        <v>111</v>
      </c>
      <c r="E4" s="166" t="s">
        <v>297</v>
      </c>
      <c r="F4" s="156" t="s">
        <v>298</v>
      </c>
      <c r="G4" s="157" t="s">
        <v>112</v>
      </c>
    </row>
    <row r="5" spans="1:7" s="120" customFormat="1" ht="15.75" customHeight="1" x14ac:dyDescent="0.25">
      <c r="A5" s="161"/>
      <c r="B5" s="164"/>
      <c r="C5" s="164"/>
      <c r="D5" s="164"/>
      <c r="E5" s="167"/>
      <c r="F5" s="156"/>
      <c r="G5" s="157"/>
    </row>
    <row r="6" spans="1:7" s="120" customFormat="1" ht="31.5" customHeight="1" x14ac:dyDescent="0.25">
      <c r="A6" s="162"/>
      <c r="B6" s="164"/>
      <c r="C6" s="164"/>
      <c r="D6" s="164"/>
      <c r="E6" s="167"/>
      <c r="F6" s="156"/>
      <c r="G6" s="157"/>
    </row>
    <row r="7" spans="1:7" ht="22.5" customHeight="1" x14ac:dyDescent="0.3">
      <c r="A7" s="16">
        <v>17</v>
      </c>
      <c r="B7" s="27">
        <v>1</v>
      </c>
      <c r="C7" s="22">
        <v>1</v>
      </c>
      <c r="D7" s="24"/>
      <c r="E7" s="93">
        <f>F7*1.049</f>
        <v>7647.0001999999995</v>
      </c>
      <c r="F7" s="155">
        <v>7289.8</v>
      </c>
      <c r="G7" s="26">
        <f t="shared" ref="G7" si="0">E7/F7*100-100</f>
        <v>4.8999999999999915</v>
      </c>
    </row>
    <row r="8" spans="1:7" ht="22.5" customHeight="1" x14ac:dyDescent="0.3">
      <c r="A8" s="16">
        <v>97</v>
      </c>
      <c r="B8" s="27">
        <v>2</v>
      </c>
      <c r="C8" s="23">
        <f>E8/E7</f>
        <v>1.2</v>
      </c>
      <c r="D8" s="24">
        <v>20</v>
      </c>
      <c r="E8" s="94">
        <f>E7*(D8/100+1)</f>
        <v>9176.400239999999</v>
      </c>
      <c r="F8" s="155">
        <v>8747.7999999999993</v>
      </c>
      <c r="G8" s="26">
        <f>E8/F8*100-100</f>
        <v>4.8995203365417552</v>
      </c>
    </row>
    <row r="9" spans="1:7" ht="22.5" customHeight="1" x14ac:dyDescent="0.3">
      <c r="A9" s="16"/>
      <c r="B9" s="27" t="s">
        <v>252</v>
      </c>
      <c r="C9" s="23"/>
      <c r="D9" s="24"/>
      <c r="E9" s="94">
        <f>F9*1.049</f>
        <v>9676.7103000000006</v>
      </c>
      <c r="F9" s="155">
        <v>9224.7000000000007</v>
      </c>
      <c r="G9" s="26">
        <f>E9/F9*100-100</f>
        <v>4.8999999999999915</v>
      </c>
    </row>
    <row r="10" spans="1:7" ht="22.5" customHeight="1" x14ac:dyDescent="0.3">
      <c r="A10" s="16">
        <v>70</v>
      </c>
      <c r="B10" s="27">
        <v>3</v>
      </c>
      <c r="C10" s="23">
        <f>E10/E7</f>
        <v>1.5</v>
      </c>
      <c r="D10" s="24">
        <v>25</v>
      </c>
      <c r="E10" s="94">
        <f>E8*(D10/100+1)</f>
        <v>11470.5003</v>
      </c>
      <c r="F10" s="155">
        <v>10934.7</v>
      </c>
      <c r="G10" s="26">
        <f t="shared" ref="G10:G25" si="1">E10/F10*100-100</f>
        <v>4.8999999999999915</v>
      </c>
    </row>
    <row r="11" spans="1:7" ht="22.5" customHeight="1" x14ac:dyDescent="0.3">
      <c r="A11" s="16">
        <v>31</v>
      </c>
      <c r="B11" s="27">
        <v>4</v>
      </c>
      <c r="C11" s="22">
        <f>E11/E7</f>
        <v>1.875</v>
      </c>
      <c r="D11" s="24">
        <v>25</v>
      </c>
      <c r="E11" s="94">
        <f t="shared" ref="E11:E25" si="2">E10*(D11/100+1)</f>
        <v>14338.125375</v>
      </c>
      <c r="F11" s="155">
        <v>13668.4</v>
      </c>
      <c r="G11" s="26">
        <f t="shared" si="1"/>
        <v>4.899808134090307</v>
      </c>
    </row>
    <row r="12" spans="1:7" ht="22.5" customHeight="1" x14ac:dyDescent="0.3">
      <c r="A12" s="16">
        <v>88.5</v>
      </c>
      <c r="B12" s="27">
        <v>5</v>
      </c>
      <c r="C12" s="23">
        <f>E12/E7</f>
        <v>2.15625</v>
      </c>
      <c r="D12" s="24">
        <v>15</v>
      </c>
      <c r="E12" s="94">
        <f t="shared" si="2"/>
        <v>16488.844181249999</v>
      </c>
      <c r="F12" s="155">
        <v>15718.7</v>
      </c>
      <c r="G12" s="26">
        <f t="shared" si="1"/>
        <v>4.8995411913834914</v>
      </c>
    </row>
    <row r="13" spans="1:7" ht="22.5" customHeight="1" x14ac:dyDescent="0.3">
      <c r="A13" s="16">
        <v>135</v>
      </c>
      <c r="B13" s="27">
        <v>6</v>
      </c>
      <c r="C13" s="23">
        <f>E13/E7</f>
        <v>2.3718750000000002</v>
      </c>
      <c r="D13" s="24">
        <v>10</v>
      </c>
      <c r="E13" s="94">
        <f t="shared" si="2"/>
        <v>18137.728599375001</v>
      </c>
      <c r="F13" s="155">
        <v>17290.599999999999</v>
      </c>
      <c r="G13" s="26">
        <f t="shared" si="1"/>
        <v>4.8993591857714733</v>
      </c>
    </row>
    <row r="14" spans="1:7" ht="22.5" customHeight="1" x14ac:dyDescent="0.3">
      <c r="A14" s="16">
        <v>71</v>
      </c>
      <c r="B14" s="27">
        <v>7</v>
      </c>
      <c r="C14" s="23">
        <f>E14/E7</f>
        <v>2.6090625000000003</v>
      </c>
      <c r="D14" s="24">
        <v>10</v>
      </c>
      <c r="E14" s="94">
        <f t="shared" si="2"/>
        <v>19951.501459312502</v>
      </c>
      <c r="F14" s="155">
        <v>19019.599999999999</v>
      </c>
      <c r="G14" s="26">
        <f t="shared" si="1"/>
        <v>4.8996901055358819</v>
      </c>
    </row>
    <row r="15" spans="1:7" ht="22.5" customHeight="1" x14ac:dyDescent="0.3">
      <c r="A15" s="16">
        <v>40</v>
      </c>
      <c r="B15" s="27">
        <v>8</v>
      </c>
      <c r="C15" s="23">
        <f>E15/E7</f>
        <v>2.8699687500000008</v>
      </c>
      <c r="D15" s="24">
        <v>10</v>
      </c>
      <c r="E15" s="94">
        <f t="shared" si="2"/>
        <v>21946.651605243755</v>
      </c>
      <c r="F15" s="155">
        <v>20921.599999999999</v>
      </c>
      <c r="G15" s="26">
        <f t="shared" si="1"/>
        <v>4.8994895478536904</v>
      </c>
    </row>
    <row r="16" spans="1:7" ht="22.5" customHeight="1" x14ac:dyDescent="0.3">
      <c r="A16" s="17">
        <v>8</v>
      </c>
      <c r="B16" s="27">
        <v>9</v>
      </c>
      <c r="C16" s="23">
        <f>E16/E7</f>
        <v>3.1569656250000011</v>
      </c>
      <c r="D16" s="24">
        <v>10</v>
      </c>
      <c r="E16" s="94">
        <f t="shared" si="2"/>
        <v>24141.316765768133</v>
      </c>
      <c r="F16" s="155">
        <v>23013.7</v>
      </c>
      <c r="G16" s="26">
        <f t="shared" si="1"/>
        <v>4.8997630357922901</v>
      </c>
    </row>
    <row r="17" spans="1:7" ht="22.5" customHeight="1" x14ac:dyDescent="0.3">
      <c r="A17" s="17">
        <v>22</v>
      </c>
      <c r="B17" s="27">
        <v>10</v>
      </c>
      <c r="C17" s="23">
        <f>E17/E7</f>
        <v>3.4726621875000019</v>
      </c>
      <c r="D17" s="24">
        <v>10</v>
      </c>
      <c r="E17" s="94">
        <f t="shared" si="2"/>
        <v>26555.44844234495</v>
      </c>
      <c r="F17" s="155">
        <v>25315.1</v>
      </c>
      <c r="G17" s="26">
        <f t="shared" si="1"/>
        <v>4.8996387229161655</v>
      </c>
    </row>
    <row r="18" spans="1:7" ht="22.5" customHeight="1" x14ac:dyDescent="0.3">
      <c r="A18" s="17">
        <v>22</v>
      </c>
      <c r="B18" s="27">
        <v>11</v>
      </c>
      <c r="C18" s="23">
        <f>E18/E7</f>
        <v>3.8199284062500025</v>
      </c>
      <c r="D18" s="24">
        <v>10</v>
      </c>
      <c r="E18" s="94">
        <f t="shared" si="2"/>
        <v>29210.993286579447</v>
      </c>
      <c r="F18" s="155">
        <v>27846.6</v>
      </c>
      <c r="G18" s="26">
        <f t="shared" si="1"/>
        <v>4.8996763934535892</v>
      </c>
    </row>
    <row r="19" spans="1:7" ht="22.5" customHeight="1" x14ac:dyDescent="0.3">
      <c r="A19" s="17">
        <v>23</v>
      </c>
      <c r="B19" s="27">
        <v>12</v>
      </c>
      <c r="C19" s="23">
        <f>E19/E7</f>
        <v>4.2019212468750027</v>
      </c>
      <c r="D19" s="24">
        <v>10</v>
      </c>
      <c r="E19" s="94">
        <f t="shared" si="2"/>
        <v>32132.092615237394</v>
      </c>
      <c r="F19" s="155">
        <v>30631.3</v>
      </c>
      <c r="G19" s="26">
        <f t="shared" si="1"/>
        <v>4.8995394098108704</v>
      </c>
    </row>
    <row r="20" spans="1:7" ht="22.5" customHeight="1" x14ac:dyDescent="0.3">
      <c r="A20" s="17">
        <v>9</v>
      </c>
      <c r="B20" s="27">
        <v>13</v>
      </c>
      <c r="C20" s="22">
        <f>E20/E7</f>
        <v>4.6221133715625031</v>
      </c>
      <c r="D20" s="24">
        <v>10</v>
      </c>
      <c r="E20" s="94">
        <f t="shared" si="2"/>
        <v>35345.301876761136</v>
      </c>
      <c r="F20" s="155">
        <v>33694.400000000001</v>
      </c>
      <c r="G20" s="26">
        <f t="shared" si="1"/>
        <v>4.8996328077102902</v>
      </c>
    </row>
    <row r="21" spans="1:7" ht="22.5" customHeight="1" x14ac:dyDescent="0.3">
      <c r="A21" s="17">
        <v>2</v>
      </c>
      <c r="B21" s="27">
        <v>14</v>
      </c>
      <c r="C21" s="23">
        <f>E21/E7</f>
        <v>5.0843247087187535</v>
      </c>
      <c r="D21" s="24">
        <v>10</v>
      </c>
      <c r="E21" s="94">
        <f t="shared" si="2"/>
        <v>38879.832064437251</v>
      </c>
      <c r="F21" s="155">
        <v>37063.800000000003</v>
      </c>
      <c r="G21" s="26">
        <f t="shared" si="1"/>
        <v>4.8997460175083063</v>
      </c>
    </row>
    <row r="22" spans="1:7" ht="22.5" customHeight="1" x14ac:dyDescent="0.3">
      <c r="A22" s="17">
        <v>4</v>
      </c>
      <c r="B22" s="27">
        <v>15</v>
      </c>
      <c r="C22" s="23">
        <f>E22/E7</f>
        <v>5.5927571795906301</v>
      </c>
      <c r="D22" s="24">
        <v>10</v>
      </c>
      <c r="E22" s="94">
        <f t="shared" si="2"/>
        <v>42767.815270880979</v>
      </c>
      <c r="F22" s="155">
        <v>40770.199999999997</v>
      </c>
      <c r="G22" s="26">
        <f t="shared" si="1"/>
        <v>4.8996945584789415</v>
      </c>
    </row>
    <row r="23" spans="1:7" ht="22.5" customHeight="1" x14ac:dyDescent="0.3">
      <c r="A23" s="18"/>
      <c r="B23" s="27">
        <v>16</v>
      </c>
      <c r="C23" s="23">
        <f>E23/E7</f>
        <v>6.1520328975496934</v>
      </c>
      <c r="D23" s="24">
        <v>10</v>
      </c>
      <c r="E23" s="94">
        <f>E22*(D23/100+1)</f>
        <v>47044.596797969083</v>
      </c>
      <c r="F23" s="155">
        <v>44847.199999999997</v>
      </c>
      <c r="G23" s="26">
        <f t="shared" si="1"/>
        <v>4.8997413394126852</v>
      </c>
    </row>
    <row r="24" spans="1:7" ht="22.5" customHeight="1" x14ac:dyDescent="0.3">
      <c r="A24" s="17">
        <v>2</v>
      </c>
      <c r="B24" s="27">
        <v>17</v>
      </c>
      <c r="C24" s="23">
        <f>E24/E7</f>
        <v>6.7672361873046638</v>
      </c>
      <c r="D24" s="24">
        <v>10</v>
      </c>
      <c r="E24" s="94">
        <f>E23*(D24/100+1)</f>
        <v>51749.056477765997</v>
      </c>
      <c r="F24" s="155">
        <v>49332</v>
      </c>
      <c r="G24" s="26">
        <f t="shared" si="1"/>
        <v>4.8995712271264154</v>
      </c>
    </row>
    <row r="25" spans="1:7" ht="22.5" customHeight="1" x14ac:dyDescent="0.3">
      <c r="A25" s="17">
        <v>2</v>
      </c>
      <c r="B25" s="27">
        <v>18</v>
      </c>
      <c r="C25" s="23">
        <f>E25/E7</f>
        <v>7.4439598060351306</v>
      </c>
      <c r="D25" s="24">
        <v>10</v>
      </c>
      <c r="E25" s="94">
        <f t="shared" si="2"/>
        <v>56923.962125542603</v>
      </c>
      <c r="F25" s="155">
        <v>54265.2</v>
      </c>
      <c r="G25" s="26">
        <f t="shared" si="1"/>
        <v>4.8995712271264154</v>
      </c>
    </row>
  </sheetData>
  <mergeCells count="8">
    <mergeCell ref="F4:F6"/>
    <mergeCell ref="G4:G6"/>
    <mergeCell ref="A3:E3"/>
    <mergeCell ref="A4:A6"/>
    <mergeCell ref="B4:B6"/>
    <mergeCell ref="C4:C6"/>
    <mergeCell ref="D4:D6"/>
    <mergeCell ref="E4:E6"/>
  </mergeCells>
  <phoneticPr fontId="18" type="noConversion"/>
  <pageMargins left="0.98425196850393704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488"/>
  <sheetViews>
    <sheetView tabSelected="1" view="pageBreakPreview" topLeftCell="A95" zoomScale="84" zoomScaleSheetLayoutView="84" workbookViewId="0">
      <selection activeCell="A19" sqref="A19:I113"/>
    </sheetView>
  </sheetViews>
  <sheetFormatPr defaultColWidth="4.42578125" defaultRowHeight="15.75" x14ac:dyDescent="0.25"/>
  <cols>
    <col min="1" max="1" width="3.7109375" style="104" customWidth="1"/>
    <col min="2" max="2" width="65.85546875" style="104" customWidth="1"/>
    <col min="3" max="3" width="14.28515625" style="111" customWidth="1"/>
    <col min="4" max="4" width="7.5703125" style="111" customWidth="1"/>
    <col min="5" max="5" width="15" style="111" customWidth="1"/>
    <col min="6" max="6" width="9.42578125" style="111" customWidth="1"/>
    <col min="7" max="7" width="8.140625" style="111" customWidth="1"/>
    <col min="8" max="8" width="9" style="111" customWidth="1"/>
    <col min="9" max="9" width="15.7109375" style="111" customWidth="1"/>
    <col min="10" max="154" width="9.140625" style="104" customWidth="1"/>
    <col min="155" max="155" width="2.85546875" style="104" customWidth="1"/>
    <col min="156" max="156" width="1.5703125" style="104" customWidth="1"/>
    <col min="157" max="157" width="3.7109375" style="104" customWidth="1"/>
    <col min="158" max="158" width="4.7109375" style="104" customWidth="1"/>
    <col min="159" max="159" width="4.28515625" style="104" customWidth="1"/>
    <col min="160" max="160" width="4.7109375" style="104" customWidth="1"/>
    <col min="161" max="161" width="4" style="104" customWidth="1"/>
    <col min="162" max="172" width="3.7109375" style="104" customWidth="1"/>
    <col min="173" max="173" width="12.28515625" style="104" customWidth="1"/>
    <col min="174" max="174" width="0" style="104" hidden="1" customWidth="1"/>
    <col min="175" max="176" width="2" style="104" customWidth="1"/>
    <col min="177" max="177" width="7.28515625" style="104" customWidth="1"/>
    <col min="178" max="180" width="1.85546875" style="104" customWidth="1"/>
    <col min="181" max="183" width="2.7109375" style="104" customWidth="1"/>
    <col min="184" max="186" width="1.5703125" style="104" customWidth="1"/>
    <col min="187" max="187" width="8.140625" style="104" customWidth="1"/>
    <col min="188" max="188" width="9" style="104" customWidth="1"/>
    <col min="189" max="189" width="4.7109375" style="104" customWidth="1"/>
    <col min="190" max="190" width="9" style="104" customWidth="1"/>
    <col min="191" max="191" width="5.28515625" style="104" customWidth="1"/>
    <col min="192" max="16384" width="4.42578125" style="104"/>
  </cols>
  <sheetData>
    <row r="1" spans="1:19" x14ac:dyDescent="0.25">
      <c r="E1" s="243" t="s">
        <v>299</v>
      </c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19" ht="30.75" customHeight="1" x14ac:dyDescent="0.25">
      <c r="A2" s="244"/>
      <c r="B2" s="244"/>
      <c r="F2" s="245" t="s">
        <v>0</v>
      </c>
      <c r="G2" s="245"/>
      <c r="H2" s="245"/>
      <c r="I2" s="245"/>
    </row>
    <row r="3" spans="1:19" x14ac:dyDescent="0.25">
      <c r="A3" s="244"/>
      <c r="B3" s="244"/>
      <c r="F3" s="245" t="s">
        <v>272</v>
      </c>
      <c r="G3" s="245"/>
      <c r="H3" s="245"/>
      <c r="I3" s="245"/>
    </row>
    <row r="4" spans="1:19" x14ac:dyDescent="0.25">
      <c r="A4" s="244"/>
      <c r="B4" s="244"/>
      <c r="F4" s="245" t="s">
        <v>218</v>
      </c>
      <c r="G4" s="245"/>
      <c r="H4" s="245"/>
      <c r="I4" s="245"/>
    </row>
    <row r="5" spans="1:19" x14ac:dyDescent="0.25">
      <c r="A5" s="244"/>
      <c r="B5" s="244"/>
      <c r="F5" s="245"/>
      <c r="G5" s="245"/>
      <c r="H5" s="245"/>
      <c r="I5" s="245"/>
    </row>
    <row r="6" spans="1:19" s="112" customFormat="1" ht="13.5" customHeight="1" x14ac:dyDescent="0.25">
      <c r="A6" s="244"/>
      <c r="B6" s="244"/>
      <c r="C6" s="130"/>
      <c r="D6" s="1"/>
      <c r="E6" s="1"/>
      <c r="F6" s="245" t="s">
        <v>273</v>
      </c>
      <c r="G6" s="245"/>
      <c r="H6" s="245"/>
      <c r="I6" s="245"/>
    </row>
    <row r="7" spans="1:19" s="112" customFormat="1" ht="21" customHeight="1" x14ac:dyDescent="0.25">
      <c r="A7" s="244"/>
      <c r="B7" s="244"/>
      <c r="F7" s="245" t="s">
        <v>295</v>
      </c>
      <c r="G7" s="245"/>
      <c r="H7" s="245"/>
      <c r="I7" s="245"/>
    </row>
    <row r="8" spans="1:19" s="112" customFormat="1" ht="17.25" customHeight="1" x14ac:dyDescent="0.2">
      <c r="A8" s="260" t="s">
        <v>217</v>
      </c>
      <c r="B8" s="260"/>
      <c r="D8" s="261"/>
      <c r="E8" s="261"/>
      <c r="F8" s="261"/>
      <c r="G8" s="262"/>
      <c r="H8" s="262"/>
      <c r="I8" s="113"/>
    </row>
    <row r="9" spans="1:19" s="110" customFormat="1" ht="21.75" customHeight="1" thickBot="1" x14ac:dyDescent="0.3">
      <c r="A9" s="263" t="s">
        <v>1</v>
      </c>
      <c r="B9" s="263"/>
      <c r="C9" s="114"/>
      <c r="D9" s="114"/>
      <c r="E9" s="114"/>
      <c r="F9" s="114"/>
      <c r="G9" s="114"/>
      <c r="H9" s="114"/>
      <c r="I9" s="114"/>
    </row>
    <row r="10" spans="1:19" s="110" customFormat="1" ht="18" customHeight="1" x14ac:dyDescent="0.25">
      <c r="A10" s="246" t="s">
        <v>2</v>
      </c>
      <c r="B10" s="246"/>
      <c r="C10" s="247" t="s">
        <v>3</v>
      </c>
      <c r="D10" s="248"/>
      <c r="E10" s="249"/>
      <c r="F10" s="250" t="s">
        <v>4</v>
      </c>
      <c r="G10" s="251"/>
      <c r="H10" s="251"/>
      <c r="I10" s="252"/>
    </row>
    <row r="11" spans="1:19" s="110" customFormat="1" ht="15" customHeight="1" thickBot="1" x14ac:dyDescent="0.3">
      <c r="A11" s="246"/>
      <c r="B11" s="246"/>
      <c r="C11" s="253" t="s">
        <v>261</v>
      </c>
      <c r="D11" s="254"/>
      <c r="E11" s="255"/>
      <c r="F11" s="256" t="s">
        <v>296</v>
      </c>
      <c r="G11" s="257"/>
      <c r="H11" s="257"/>
      <c r="I11" s="258"/>
    </row>
    <row r="12" spans="1:19" s="110" customFormat="1" ht="29.25" customHeight="1" x14ac:dyDescent="0.25">
      <c r="A12" s="140"/>
      <c r="B12" s="110" t="s">
        <v>294</v>
      </c>
      <c r="C12" s="88" t="s">
        <v>5</v>
      </c>
      <c r="D12" s="88"/>
      <c r="E12" s="89">
        <f>C486</f>
        <v>1028</v>
      </c>
      <c r="F12" s="259" t="s">
        <v>6</v>
      </c>
      <c r="G12" s="259"/>
      <c r="H12" s="259"/>
      <c r="I12" s="259"/>
    </row>
    <row r="13" spans="1:19" s="112" customFormat="1" ht="15" customHeight="1" x14ac:dyDescent="0.2">
      <c r="A13" s="2"/>
      <c r="B13" s="2"/>
      <c r="C13" s="63"/>
      <c r="D13" s="240"/>
      <c r="E13" s="240"/>
      <c r="F13" s="113"/>
      <c r="G13" s="113"/>
      <c r="H13" s="113"/>
      <c r="I13" s="113"/>
    </row>
    <row r="14" spans="1:19" s="110" customFormat="1" x14ac:dyDescent="0.25">
      <c r="A14" s="239" t="s">
        <v>7</v>
      </c>
      <c r="B14" s="241" t="s">
        <v>8</v>
      </c>
      <c r="C14" s="242" t="s">
        <v>9</v>
      </c>
      <c r="D14" s="242"/>
      <c r="E14" s="242"/>
      <c r="F14" s="242"/>
      <c r="G14" s="242"/>
      <c r="H14" s="242"/>
      <c r="I14" s="242"/>
    </row>
    <row r="15" spans="1:19" s="3" customFormat="1" ht="58.5" customHeight="1" x14ac:dyDescent="0.2">
      <c r="A15" s="239"/>
      <c r="B15" s="241"/>
      <c r="C15" s="239" t="s">
        <v>10</v>
      </c>
      <c r="D15" s="239" t="s">
        <v>11</v>
      </c>
      <c r="E15" s="239" t="s">
        <v>12</v>
      </c>
      <c r="F15" s="239" t="s">
        <v>13</v>
      </c>
      <c r="G15" s="239" t="s">
        <v>14</v>
      </c>
      <c r="H15" s="239" t="s">
        <v>15</v>
      </c>
      <c r="I15" s="239" t="s">
        <v>16</v>
      </c>
    </row>
    <row r="16" spans="1:19" s="3" customFormat="1" ht="14.25" customHeight="1" x14ac:dyDescent="0.2">
      <c r="A16" s="239"/>
      <c r="B16" s="241"/>
      <c r="C16" s="239"/>
      <c r="D16" s="239"/>
      <c r="E16" s="239"/>
      <c r="F16" s="239"/>
      <c r="G16" s="239"/>
      <c r="H16" s="239"/>
      <c r="I16" s="239"/>
    </row>
    <row r="17" spans="1:9" s="3" customFormat="1" ht="15" customHeight="1" x14ac:dyDescent="0.2">
      <c r="A17" s="239"/>
      <c r="B17" s="241"/>
      <c r="C17" s="239"/>
      <c r="D17" s="239"/>
      <c r="E17" s="239"/>
      <c r="F17" s="239"/>
      <c r="G17" s="239"/>
      <c r="H17" s="239"/>
      <c r="I17" s="239"/>
    </row>
    <row r="18" spans="1:9" ht="21.75" customHeight="1" x14ac:dyDescent="0.25">
      <c r="A18" s="232" t="s">
        <v>17</v>
      </c>
      <c r="B18" s="232"/>
      <c r="C18" s="232"/>
      <c r="D18" s="232"/>
      <c r="E18" s="232"/>
      <c r="F18" s="232"/>
      <c r="G18" s="232"/>
      <c r="H18" s="232"/>
      <c r="I18" s="232"/>
    </row>
    <row r="19" spans="1:9" ht="18.75" customHeight="1" x14ac:dyDescent="0.25">
      <c r="A19" s="227" t="s">
        <v>18</v>
      </c>
      <c r="B19" s="227"/>
      <c r="C19" s="227"/>
      <c r="D19" s="227"/>
      <c r="E19" s="227"/>
      <c r="F19" s="227"/>
      <c r="G19" s="227"/>
      <c r="H19" s="227"/>
      <c r="I19" s="227"/>
    </row>
    <row r="20" spans="1:9" s="116" customFormat="1" ht="20.25" customHeight="1" x14ac:dyDescent="0.25">
      <c r="A20" s="47">
        <v>1</v>
      </c>
      <c r="B20" s="71" t="s">
        <v>19</v>
      </c>
      <c r="C20" s="107">
        <v>1</v>
      </c>
      <c r="D20" s="107"/>
      <c r="E20" s="59" t="s">
        <v>20</v>
      </c>
      <c r="F20" s="236" t="s">
        <v>21</v>
      </c>
      <c r="G20" s="237"/>
      <c r="H20" s="237"/>
      <c r="I20" s="238"/>
    </row>
    <row r="21" spans="1:9" s="116" customFormat="1" ht="18.75" customHeight="1" x14ac:dyDescent="0.25">
      <c r="A21" s="107">
        <v>2</v>
      </c>
      <c r="B21" s="71" t="s">
        <v>120</v>
      </c>
      <c r="C21" s="107">
        <v>1</v>
      </c>
      <c r="D21" s="107"/>
      <c r="E21" s="59" t="s">
        <v>20</v>
      </c>
      <c r="F21" s="107">
        <v>18</v>
      </c>
      <c r="G21" s="47"/>
      <c r="H21" s="38">
        <f>ЕТС!E25</f>
        <v>56923.962125542603</v>
      </c>
      <c r="I21" s="38">
        <f t="shared" ref="I21:I24" si="0">H21*C21</f>
        <v>56923.962125542603</v>
      </c>
    </row>
    <row r="22" spans="1:9" s="116" customFormat="1" ht="15.75" customHeight="1" x14ac:dyDescent="0.25">
      <c r="A22" s="47">
        <v>3</v>
      </c>
      <c r="B22" s="71" t="s">
        <v>106</v>
      </c>
      <c r="C22" s="107">
        <v>1</v>
      </c>
      <c r="D22" s="107"/>
      <c r="E22" s="59" t="s">
        <v>20</v>
      </c>
      <c r="F22" s="107">
        <v>18</v>
      </c>
      <c r="G22" s="47"/>
      <c r="H22" s="38">
        <f>ЕТС!E25</f>
        <v>56923.962125542603</v>
      </c>
      <c r="I22" s="38">
        <f t="shared" si="0"/>
        <v>56923.962125542603</v>
      </c>
    </row>
    <row r="23" spans="1:9" s="116" customFormat="1" ht="15.75" customHeight="1" x14ac:dyDescent="0.25">
      <c r="A23" s="153">
        <v>4</v>
      </c>
      <c r="B23" s="71" t="s">
        <v>22</v>
      </c>
      <c r="C23" s="107">
        <v>1</v>
      </c>
      <c r="D23" s="107"/>
      <c r="E23" s="59" t="s">
        <v>20</v>
      </c>
      <c r="F23" s="107">
        <v>17</v>
      </c>
      <c r="G23" s="47"/>
      <c r="H23" s="38">
        <f>ЕТС!E24</f>
        <v>51749.056477765997</v>
      </c>
      <c r="I23" s="38">
        <f t="shared" si="0"/>
        <v>51749.056477765997</v>
      </c>
    </row>
    <row r="24" spans="1:9" s="116" customFormat="1" ht="15" customHeight="1" x14ac:dyDescent="0.25">
      <c r="A24" s="47">
        <v>5</v>
      </c>
      <c r="B24" s="71" t="s">
        <v>129</v>
      </c>
      <c r="C24" s="107">
        <v>1</v>
      </c>
      <c r="D24" s="107"/>
      <c r="E24" s="44" t="s">
        <v>26</v>
      </c>
      <c r="F24" s="107">
        <v>10</v>
      </c>
      <c r="G24" s="47"/>
      <c r="H24" s="38">
        <f>ЕТС!E17</f>
        <v>26555.44844234495</v>
      </c>
      <c r="I24" s="38">
        <f t="shared" si="0"/>
        <v>26555.44844234495</v>
      </c>
    </row>
    <row r="25" spans="1:9" ht="20.25" customHeight="1" x14ac:dyDescent="0.25">
      <c r="A25" s="27"/>
      <c r="B25" s="45" t="s">
        <v>210</v>
      </c>
      <c r="C25" s="101">
        <f>SUM(C20:C24)</f>
        <v>5</v>
      </c>
      <c r="D25" s="41"/>
      <c r="E25" s="41"/>
      <c r="F25" s="41"/>
      <c r="G25" s="41"/>
      <c r="H25" s="49"/>
      <c r="I25" s="95">
        <f>SUM(I21:I24)</f>
        <v>192152.42917119616</v>
      </c>
    </row>
    <row r="26" spans="1:9" ht="18.75" customHeight="1" x14ac:dyDescent="0.25">
      <c r="A26" s="227" t="s">
        <v>222</v>
      </c>
      <c r="B26" s="228"/>
      <c r="C26" s="228"/>
      <c r="D26" s="228"/>
      <c r="E26" s="228"/>
      <c r="F26" s="228"/>
      <c r="G26" s="228"/>
      <c r="H26" s="228"/>
      <c r="I26" s="227"/>
    </row>
    <row r="27" spans="1:9" ht="21.75" customHeight="1" x14ac:dyDescent="0.25">
      <c r="A27" s="32">
        <v>1</v>
      </c>
      <c r="B27" s="71" t="s">
        <v>138</v>
      </c>
      <c r="C27" s="50">
        <v>1</v>
      </c>
      <c r="D27" s="50"/>
      <c r="E27" s="92" t="s">
        <v>20</v>
      </c>
      <c r="F27" s="50">
        <v>17</v>
      </c>
      <c r="G27" s="32"/>
      <c r="H27" s="34">
        <f>ЕТС!E24</f>
        <v>51749.056477765997</v>
      </c>
      <c r="I27" s="34">
        <f>H27*C27</f>
        <v>51749.056477765997</v>
      </c>
    </row>
    <row r="28" spans="1:9" x14ac:dyDescent="0.25">
      <c r="A28" s="29">
        <v>2</v>
      </c>
      <c r="B28" s="73" t="s">
        <v>115</v>
      </c>
      <c r="C28" s="90">
        <v>1</v>
      </c>
      <c r="D28" s="90"/>
      <c r="E28" s="44" t="s">
        <v>26</v>
      </c>
      <c r="F28" s="90">
        <v>11</v>
      </c>
      <c r="G28" s="30"/>
      <c r="H28" s="4">
        <f>ЕТС!E18</f>
        <v>29210.993286579447</v>
      </c>
      <c r="I28" s="31">
        <f>H28*C28</f>
        <v>29210.993286579447</v>
      </c>
    </row>
    <row r="29" spans="1:9" ht="18.75" customHeight="1" x14ac:dyDescent="0.25">
      <c r="A29" s="117"/>
      <c r="B29" s="45" t="s">
        <v>210</v>
      </c>
      <c r="C29" s="101">
        <f>C27+C28</f>
        <v>2</v>
      </c>
      <c r="D29" s="41"/>
      <c r="E29" s="41"/>
      <c r="F29" s="41"/>
      <c r="G29" s="41"/>
      <c r="H29" s="49"/>
      <c r="I29" s="148">
        <f>I27+I28</f>
        <v>80960.049764345444</v>
      </c>
    </row>
    <row r="30" spans="1:9" ht="18.75" customHeight="1" x14ac:dyDescent="0.25">
      <c r="A30" s="227" t="s">
        <v>40</v>
      </c>
      <c r="B30" s="228"/>
      <c r="C30" s="228"/>
      <c r="D30" s="228"/>
      <c r="E30" s="228"/>
      <c r="F30" s="228"/>
      <c r="G30" s="228"/>
      <c r="H30" s="228"/>
      <c r="I30" s="227"/>
    </row>
    <row r="31" spans="1:9" ht="18.75" customHeight="1" x14ac:dyDescent="0.25">
      <c r="A31" s="32">
        <v>1</v>
      </c>
      <c r="B31" s="105" t="s">
        <v>24</v>
      </c>
      <c r="C31" s="50">
        <v>1</v>
      </c>
      <c r="D31" s="50"/>
      <c r="E31" s="92" t="s">
        <v>20</v>
      </c>
      <c r="F31" s="50">
        <v>15</v>
      </c>
      <c r="G31" s="32"/>
      <c r="H31" s="34">
        <f>ЕТС!E22</f>
        <v>42767.815270880979</v>
      </c>
      <c r="I31" s="34">
        <f>H31*C31</f>
        <v>42767.815270880979</v>
      </c>
    </row>
    <row r="32" spans="1:9" ht="18.75" customHeight="1" x14ac:dyDescent="0.25">
      <c r="A32" s="32">
        <v>2</v>
      </c>
      <c r="B32" s="105" t="s">
        <v>292</v>
      </c>
      <c r="C32" s="50">
        <v>1</v>
      </c>
      <c r="D32" s="50"/>
      <c r="E32" s="92" t="s">
        <v>20</v>
      </c>
      <c r="F32" s="50">
        <v>11</v>
      </c>
      <c r="G32" s="32"/>
      <c r="H32" s="34">
        <f>ЕТС!E18</f>
        <v>29210.993286579447</v>
      </c>
      <c r="I32" s="34">
        <f>H32*C32</f>
        <v>29210.993286579447</v>
      </c>
    </row>
    <row r="33" spans="1:9" ht="19.5" customHeight="1" x14ac:dyDescent="0.25">
      <c r="A33" s="50">
        <v>3</v>
      </c>
      <c r="B33" s="71" t="s">
        <v>275</v>
      </c>
      <c r="C33" s="50">
        <v>1</v>
      </c>
      <c r="D33" s="50"/>
      <c r="E33" s="44" t="s">
        <v>26</v>
      </c>
      <c r="F33" s="50">
        <v>10</v>
      </c>
      <c r="G33" s="32"/>
      <c r="H33" s="34">
        <f>ЕТС!E17</f>
        <v>26555.44844234495</v>
      </c>
      <c r="I33" s="34">
        <f>H33*C33</f>
        <v>26555.44844234495</v>
      </c>
    </row>
    <row r="34" spans="1:9" ht="19.5" customHeight="1" x14ac:dyDescent="0.25">
      <c r="A34" s="50">
        <v>4</v>
      </c>
      <c r="B34" s="71" t="s">
        <v>29</v>
      </c>
      <c r="C34" s="50">
        <v>3</v>
      </c>
      <c r="D34" s="50"/>
      <c r="E34" s="44" t="s">
        <v>26</v>
      </c>
      <c r="F34" s="50">
        <v>10</v>
      </c>
      <c r="G34" s="32"/>
      <c r="H34" s="34">
        <f>ЕТС!E17</f>
        <v>26555.44844234495</v>
      </c>
      <c r="I34" s="34">
        <f>H34*C34</f>
        <v>79666.345327034855</v>
      </c>
    </row>
    <row r="35" spans="1:9" ht="15.75" customHeight="1" x14ac:dyDescent="0.25">
      <c r="A35" s="233" t="s">
        <v>226</v>
      </c>
      <c r="B35" s="234"/>
      <c r="C35" s="234"/>
      <c r="D35" s="234"/>
      <c r="E35" s="234"/>
      <c r="F35" s="234"/>
      <c r="G35" s="234"/>
      <c r="H35" s="234"/>
      <c r="I35" s="235"/>
    </row>
    <row r="36" spans="1:9" ht="15.75" customHeight="1" x14ac:dyDescent="0.25">
      <c r="A36" s="32">
        <v>1</v>
      </c>
      <c r="B36" s="71" t="s">
        <v>24</v>
      </c>
      <c r="C36" s="50">
        <v>1</v>
      </c>
      <c r="D36" s="50"/>
      <c r="E36" s="92" t="s">
        <v>20</v>
      </c>
      <c r="F36" s="50">
        <v>12</v>
      </c>
      <c r="G36" s="32"/>
      <c r="H36" s="34">
        <f>ЕТС!E19</f>
        <v>32132.092615237394</v>
      </c>
      <c r="I36" s="34">
        <f>H36*C36</f>
        <v>32132.092615237394</v>
      </c>
    </row>
    <row r="37" spans="1:9" ht="15.75" customHeight="1" x14ac:dyDescent="0.25">
      <c r="A37" s="50">
        <v>2</v>
      </c>
      <c r="B37" s="71" t="s">
        <v>29</v>
      </c>
      <c r="C37" s="50">
        <v>1</v>
      </c>
      <c r="D37" s="50"/>
      <c r="E37" s="44" t="s">
        <v>26</v>
      </c>
      <c r="F37" s="50">
        <v>10</v>
      </c>
      <c r="G37" s="32"/>
      <c r="H37" s="34">
        <f>ЕТС!E17</f>
        <v>26555.44844234495</v>
      </c>
      <c r="I37" s="34">
        <f>H37*C37</f>
        <v>26555.44844234495</v>
      </c>
    </row>
    <row r="38" spans="1:9" ht="15.75" customHeight="1" x14ac:dyDescent="0.25">
      <c r="A38" s="32">
        <v>3</v>
      </c>
      <c r="B38" s="71" t="s">
        <v>130</v>
      </c>
      <c r="C38" s="50">
        <v>1</v>
      </c>
      <c r="D38" s="50"/>
      <c r="E38" s="44" t="s">
        <v>26</v>
      </c>
      <c r="F38" s="50">
        <v>8</v>
      </c>
      <c r="G38" s="32"/>
      <c r="H38" s="34">
        <f>ЕТС!E15</f>
        <v>21946.651605243755</v>
      </c>
      <c r="I38" s="34">
        <f>H38*C38</f>
        <v>21946.651605243755</v>
      </c>
    </row>
    <row r="39" spans="1:9" ht="18.75" customHeight="1" x14ac:dyDescent="0.25">
      <c r="A39" s="117"/>
      <c r="B39" s="45" t="s">
        <v>210</v>
      </c>
      <c r="C39" s="101">
        <f>SUM(C31:C38)</f>
        <v>9</v>
      </c>
      <c r="D39" s="41"/>
      <c r="E39" s="41"/>
      <c r="F39" s="41"/>
      <c r="G39" s="41"/>
      <c r="H39" s="49"/>
      <c r="I39" s="148">
        <f>SUM(I31:I38)</f>
        <v>258834.79498966635</v>
      </c>
    </row>
    <row r="40" spans="1:9" ht="15.75" customHeight="1" x14ac:dyDescent="0.25">
      <c r="A40" s="174" t="s">
        <v>117</v>
      </c>
      <c r="B40" s="175"/>
      <c r="C40" s="175"/>
      <c r="D40" s="175"/>
      <c r="E40" s="175"/>
      <c r="F40" s="175"/>
      <c r="G40" s="175"/>
      <c r="H40" s="175"/>
      <c r="I40" s="176"/>
    </row>
    <row r="41" spans="1:9" ht="15.75" customHeight="1" x14ac:dyDescent="0.25">
      <c r="A41" s="90">
        <v>1</v>
      </c>
      <c r="B41" s="73" t="s">
        <v>118</v>
      </c>
      <c r="C41" s="90">
        <v>1</v>
      </c>
      <c r="D41" s="90"/>
      <c r="E41" s="28" t="s">
        <v>20</v>
      </c>
      <c r="F41" s="90">
        <v>13</v>
      </c>
      <c r="G41" s="29"/>
      <c r="H41" s="31">
        <f>ЕТС!E20</f>
        <v>35345.301876761136</v>
      </c>
      <c r="I41" s="31">
        <f>H41*C41</f>
        <v>35345.301876761136</v>
      </c>
    </row>
    <row r="42" spans="1:9" ht="15.75" customHeight="1" x14ac:dyDescent="0.25">
      <c r="A42" s="90">
        <v>2</v>
      </c>
      <c r="B42" s="73" t="s">
        <v>127</v>
      </c>
      <c r="C42" s="90">
        <v>1</v>
      </c>
      <c r="D42" s="90"/>
      <c r="E42" s="28" t="s">
        <v>20</v>
      </c>
      <c r="F42" s="90">
        <v>12</v>
      </c>
      <c r="G42" s="29"/>
      <c r="H42" s="31">
        <f>ЕТС!E19</f>
        <v>32132.092615237394</v>
      </c>
      <c r="I42" s="31">
        <f>H42*C42</f>
        <v>32132.092615237394</v>
      </c>
    </row>
    <row r="43" spans="1:9" ht="15.75" customHeight="1" x14ac:dyDescent="0.25">
      <c r="A43" s="90">
        <v>3</v>
      </c>
      <c r="B43" s="73" t="s">
        <v>29</v>
      </c>
      <c r="C43" s="90">
        <v>1</v>
      </c>
      <c r="D43" s="90"/>
      <c r="E43" s="44" t="s">
        <v>26</v>
      </c>
      <c r="F43" s="90">
        <v>10</v>
      </c>
      <c r="G43" s="30"/>
      <c r="H43" s="4">
        <f>ЕТС!E17</f>
        <v>26555.44844234495</v>
      </c>
      <c r="I43" s="31">
        <f>H43*C43</f>
        <v>26555.44844234495</v>
      </c>
    </row>
    <row r="44" spans="1:9" ht="15.75" customHeight="1" x14ac:dyDescent="0.25">
      <c r="A44" s="29">
        <v>4</v>
      </c>
      <c r="B44" s="73" t="s">
        <v>116</v>
      </c>
      <c r="C44" s="90">
        <v>1</v>
      </c>
      <c r="D44" s="90"/>
      <c r="E44" s="44" t="s">
        <v>26</v>
      </c>
      <c r="F44" s="90">
        <v>8</v>
      </c>
      <c r="G44" s="30"/>
      <c r="H44" s="4">
        <f>ЕТС!E15</f>
        <v>21946.651605243755</v>
      </c>
      <c r="I44" s="31">
        <f>H44*C44</f>
        <v>21946.651605243755</v>
      </c>
    </row>
    <row r="45" spans="1:9" ht="15.75" customHeight="1" x14ac:dyDescent="0.25">
      <c r="A45" s="117"/>
      <c r="B45" s="45" t="s">
        <v>210</v>
      </c>
      <c r="C45" s="101">
        <f>C41+C43+C44+C42</f>
        <v>4</v>
      </c>
      <c r="D45" s="41"/>
      <c r="E45" s="41"/>
      <c r="F45" s="41"/>
      <c r="G45" s="41"/>
      <c r="H45" s="49"/>
      <c r="I45" s="95">
        <f>I41+I43+I44+I42</f>
        <v>115979.49453958723</v>
      </c>
    </row>
    <row r="46" spans="1:9" ht="15.75" customHeight="1" x14ac:dyDescent="0.25">
      <c r="A46" s="174" t="s">
        <v>23</v>
      </c>
      <c r="B46" s="175"/>
      <c r="C46" s="175"/>
      <c r="D46" s="175"/>
      <c r="E46" s="175"/>
      <c r="F46" s="175"/>
      <c r="G46" s="175"/>
      <c r="H46" s="175"/>
      <c r="I46" s="176"/>
    </row>
    <row r="47" spans="1:9" ht="15.75" customHeight="1" x14ac:dyDescent="0.25">
      <c r="A47" s="90">
        <v>1</v>
      </c>
      <c r="B47" s="73" t="s">
        <v>24</v>
      </c>
      <c r="C47" s="90">
        <v>1</v>
      </c>
      <c r="D47" s="90"/>
      <c r="E47" s="28" t="s">
        <v>20</v>
      </c>
      <c r="F47" s="90">
        <v>11</v>
      </c>
      <c r="G47" s="29"/>
      <c r="H47" s="31">
        <f>ЕТС!E18</f>
        <v>29210.993286579447</v>
      </c>
      <c r="I47" s="31">
        <f>H47*C47</f>
        <v>29210.993286579447</v>
      </c>
    </row>
    <row r="48" spans="1:9" ht="15.75" customHeight="1" x14ac:dyDescent="0.25">
      <c r="A48" s="90">
        <v>2</v>
      </c>
      <c r="B48" s="73" t="s">
        <v>25</v>
      </c>
      <c r="C48" s="90">
        <v>1</v>
      </c>
      <c r="D48" s="90"/>
      <c r="E48" s="44" t="s">
        <v>26</v>
      </c>
      <c r="F48" s="90">
        <v>6</v>
      </c>
      <c r="G48" s="30"/>
      <c r="H48" s="4">
        <f>ЕТС!E13</f>
        <v>18137.728599375001</v>
      </c>
      <c r="I48" s="31">
        <f>H48*C48</f>
        <v>18137.728599375001</v>
      </c>
    </row>
    <row r="49" spans="1:9" ht="15.75" customHeight="1" x14ac:dyDescent="0.25">
      <c r="A49" s="90">
        <v>3</v>
      </c>
      <c r="B49" s="73" t="s">
        <v>125</v>
      </c>
      <c r="C49" s="90">
        <v>1</v>
      </c>
      <c r="D49" s="90"/>
      <c r="E49" s="44" t="s">
        <v>26</v>
      </c>
      <c r="F49" s="90">
        <v>7</v>
      </c>
      <c r="G49" s="30"/>
      <c r="H49" s="4">
        <f>ЕТС!E14</f>
        <v>19951.501459312502</v>
      </c>
      <c r="I49" s="31">
        <f>H49*C49</f>
        <v>19951.501459312502</v>
      </c>
    </row>
    <row r="50" spans="1:9" ht="15.75" customHeight="1" x14ac:dyDescent="0.25">
      <c r="A50" s="117"/>
      <c r="B50" s="45" t="s">
        <v>210</v>
      </c>
      <c r="C50" s="101">
        <f>C47+C48+C49</f>
        <v>3</v>
      </c>
      <c r="D50" s="41"/>
      <c r="E50" s="41"/>
      <c r="F50" s="41"/>
      <c r="G50" s="41"/>
      <c r="H50" s="49"/>
      <c r="I50" s="95">
        <f>I47+I48+I49</f>
        <v>67300.223345266946</v>
      </c>
    </row>
    <row r="51" spans="1:9" x14ac:dyDescent="0.25">
      <c r="A51" s="227" t="s">
        <v>27</v>
      </c>
      <c r="B51" s="228"/>
      <c r="C51" s="228"/>
      <c r="D51" s="228"/>
      <c r="E51" s="228"/>
      <c r="F51" s="228"/>
      <c r="G51" s="228"/>
      <c r="H51" s="228"/>
      <c r="I51" s="227"/>
    </row>
    <row r="52" spans="1:9" ht="15" customHeight="1" x14ac:dyDescent="0.25">
      <c r="A52" s="29">
        <v>1</v>
      </c>
      <c r="B52" s="73" t="s">
        <v>138</v>
      </c>
      <c r="C52" s="90">
        <v>1</v>
      </c>
      <c r="D52" s="90"/>
      <c r="E52" s="28" t="s">
        <v>20</v>
      </c>
      <c r="F52" s="107">
        <v>14</v>
      </c>
      <c r="G52" s="29"/>
      <c r="H52" s="31">
        <f>ЕТС!E21</f>
        <v>38879.832064437251</v>
      </c>
      <c r="I52" s="31">
        <f>H52*C52</f>
        <v>38879.832064437251</v>
      </c>
    </row>
    <row r="53" spans="1:9" ht="15" customHeight="1" x14ac:dyDescent="0.25">
      <c r="A53" s="29">
        <v>2</v>
      </c>
      <c r="B53" s="73" t="s">
        <v>115</v>
      </c>
      <c r="C53" s="90">
        <v>1</v>
      </c>
      <c r="D53" s="90"/>
      <c r="E53" s="44" t="s">
        <v>26</v>
      </c>
      <c r="F53" s="150">
        <v>11</v>
      </c>
      <c r="G53" s="29"/>
      <c r="H53" s="31">
        <f>ЕТС!E18</f>
        <v>29210.993286579447</v>
      </c>
      <c r="I53" s="31">
        <f>H53*C53</f>
        <v>29210.993286579447</v>
      </c>
    </row>
    <row r="54" spans="1:9" x14ac:dyDescent="0.25">
      <c r="A54" s="217" t="s">
        <v>223</v>
      </c>
      <c r="B54" s="218"/>
      <c r="C54" s="218"/>
      <c r="D54" s="218"/>
      <c r="E54" s="218"/>
      <c r="F54" s="218"/>
      <c r="G54" s="218"/>
      <c r="H54" s="218"/>
      <c r="I54" s="219"/>
    </row>
    <row r="55" spans="1:9" x14ac:dyDescent="0.25">
      <c r="A55" s="90">
        <v>1</v>
      </c>
      <c r="B55" s="73" t="s">
        <v>135</v>
      </c>
      <c r="C55" s="90">
        <v>1</v>
      </c>
      <c r="D55" s="90"/>
      <c r="E55" s="28" t="s">
        <v>20</v>
      </c>
      <c r="F55" s="90">
        <v>12</v>
      </c>
      <c r="G55" s="30"/>
      <c r="H55" s="4">
        <f>ЕТС!E19</f>
        <v>32132.092615237394</v>
      </c>
      <c r="I55" s="31">
        <f>H55*C55</f>
        <v>32132.092615237394</v>
      </c>
    </row>
    <row r="56" spans="1:9" x14ac:dyDescent="0.25">
      <c r="A56" s="29">
        <v>2</v>
      </c>
      <c r="B56" s="73" t="s">
        <v>115</v>
      </c>
      <c r="C56" s="90">
        <v>2</v>
      </c>
      <c r="D56" s="90"/>
      <c r="E56" s="44" t="s">
        <v>26</v>
      </c>
      <c r="F56" s="90">
        <v>11</v>
      </c>
      <c r="G56" s="30"/>
      <c r="H56" s="4">
        <f>ЕТС!E18</f>
        <v>29210.993286579447</v>
      </c>
      <c r="I56" s="31">
        <f>H56*C56</f>
        <v>58421.986573158894</v>
      </c>
    </row>
    <row r="57" spans="1:9" x14ac:dyDescent="0.25">
      <c r="A57" s="217" t="s">
        <v>224</v>
      </c>
      <c r="B57" s="218"/>
      <c r="C57" s="218"/>
      <c r="D57" s="218"/>
      <c r="E57" s="218"/>
      <c r="F57" s="218"/>
      <c r="G57" s="218"/>
      <c r="H57" s="218"/>
      <c r="I57" s="219"/>
    </row>
    <row r="58" spans="1:9" x14ac:dyDescent="0.25">
      <c r="A58" s="90">
        <v>1</v>
      </c>
      <c r="B58" s="73" t="s">
        <v>135</v>
      </c>
      <c r="C58" s="90">
        <v>1</v>
      </c>
      <c r="D58" s="90"/>
      <c r="E58" s="28" t="s">
        <v>20</v>
      </c>
      <c r="F58" s="90">
        <v>12</v>
      </c>
      <c r="G58" s="30"/>
      <c r="H58" s="4">
        <f>ЕТС!E19</f>
        <v>32132.092615237394</v>
      </c>
      <c r="I58" s="31">
        <f>H58*C58</f>
        <v>32132.092615237394</v>
      </c>
    </row>
    <row r="59" spans="1:9" x14ac:dyDescent="0.25">
      <c r="A59" s="29">
        <v>2</v>
      </c>
      <c r="B59" s="73" t="s">
        <v>115</v>
      </c>
      <c r="C59" s="90">
        <v>2</v>
      </c>
      <c r="D59" s="90"/>
      <c r="E59" s="44" t="s">
        <v>26</v>
      </c>
      <c r="F59" s="90">
        <v>11</v>
      </c>
      <c r="G59" s="30"/>
      <c r="H59" s="4">
        <f>ЕТС!E18</f>
        <v>29210.993286579447</v>
      </c>
      <c r="I59" s="31">
        <f>H59*C59</f>
        <v>58421.986573158894</v>
      </c>
    </row>
    <row r="60" spans="1:9" x14ac:dyDescent="0.25">
      <c r="A60" s="27"/>
      <c r="B60" s="45" t="s">
        <v>210</v>
      </c>
      <c r="C60" s="101">
        <f>SUM(C52:C59)</f>
        <v>8</v>
      </c>
      <c r="D60" s="41"/>
      <c r="E60" s="41"/>
      <c r="F60" s="41"/>
      <c r="G60" s="41"/>
      <c r="H60" s="49"/>
      <c r="I60" s="95">
        <f>SUM(I52:I59)</f>
        <v>249198.98372780927</v>
      </c>
    </row>
    <row r="61" spans="1:9" x14ac:dyDescent="0.25">
      <c r="A61" s="227" t="s">
        <v>30</v>
      </c>
      <c r="B61" s="228"/>
      <c r="C61" s="228"/>
      <c r="D61" s="228"/>
      <c r="E61" s="228"/>
      <c r="F61" s="228"/>
      <c r="G61" s="228"/>
      <c r="H61" s="228"/>
      <c r="I61" s="227"/>
    </row>
    <row r="62" spans="1:9" x14ac:dyDescent="0.25">
      <c r="A62" s="29">
        <v>1</v>
      </c>
      <c r="B62" s="73" t="s">
        <v>24</v>
      </c>
      <c r="C62" s="90">
        <v>1</v>
      </c>
      <c r="D62" s="90"/>
      <c r="E62" s="28" t="s">
        <v>20</v>
      </c>
      <c r="F62" s="90">
        <v>14</v>
      </c>
      <c r="G62" s="29"/>
      <c r="H62" s="34">
        <f>ЕТС!E21</f>
        <v>38879.832064437251</v>
      </c>
      <c r="I62" s="31">
        <f>H62*C62</f>
        <v>38879.832064437251</v>
      </c>
    </row>
    <row r="63" spans="1:9" x14ac:dyDescent="0.25">
      <c r="A63" s="90">
        <v>2</v>
      </c>
      <c r="B63" s="73" t="s">
        <v>32</v>
      </c>
      <c r="C63" s="90">
        <v>5</v>
      </c>
      <c r="D63" s="90"/>
      <c r="E63" s="44" t="s">
        <v>26</v>
      </c>
      <c r="F63" s="90">
        <v>11</v>
      </c>
      <c r="G63" s="29"/>
      <c r="H63" s="34">
        <f>ЕТС!E18</f>
        <v>29210.993286579447</v>
      </c>
      <c r="I63" s="31">
        <f>H63*C63</f>
        <v>146054.96643289723</v>
      </c>
    </row>
    <row r="64" spans="1:9" x14ac:dyDescent="0.25">
      <c r="A64" s="29">
        <v>3</v>
      </c>
      <c r="B64" s="73" t="s">
        <v>245</v>
      </c>
      <c r="C64" s="90">
        <v>2</v>
      </c>
      <c r="D64" s="90"/>
      <c r="E64" s="44" t="s">
        <v>26</v>
      </c>
      <c r="F64" s="107">
        <v>9</v>
      </c>
      <c r="G64" s="29"/>
      <c r="H64" s="34">
        <f>ЕТС!E16</f>
        <v>24141.316765768133</v>
      </c>
      <c r="I64" s="31">
        <f>H64*C64</f>
        <v>48282.633531536267</v>
      </c>
    </row>
    <row r="65" spans="1:9" x14ac:dyDescent="0.25">
      <c r="A65" s="90">
        <v>4</v>
      </c>
      <c r="B65" s="73" t="s">
        <v>253</v>
      </c>
      <c r="C65" s="90">
        <v>1</v>
      </c>
      <c r="D65" s="90"/>
      <c r="E65" s="44" t="s">
        <v>26</v>
      </c>
      <c r="F65" s="124">
        <v>10</v>
      </c>
      <c r="G65" s="29"/>
      <c r="H65" s="34">
        <f>ЕТС!E17</f>
        <v>26555.44844234495</v>
      </c>
      <c r="I65" s="31">
        <f>H65*C65</f>
        <v>26555.44844234495</v>
      </c>
    </row>
    <row r="66" spans="1:9" x14ac:dyDescent="0.25">
      <c r="A66" s="27"/>
      <c r="B66" s="45" t="s">
        <v>210</v>
      </c>
      <c r="C66" s="101">
        <f>C64+C63+C62+C65</f>
        <v>9</v>
      </c>
      <c r="D66" s="41"/>
      <c r="E66" s="41"/>
      <c r="F66" s="41"/>
      <c r="G66" s="41"/>
      <c r="H66" s="49"/>
      <c r="I66" s="95">
        <f>I64+I63+I62+I65</f>
        <v>259772.8804712157</v>
      </c>
    </row>
    <row r="67" spans="1:9" x14ac:dyDescent="0.25">
      <c r="A67" s="227" t="s">
        <v>34</v>
      </c>
      <c r="B67" s="228"/>
      <c r="C67" s="228"/>
      <c r="D67" s="228"/>
      <c r="E67" s="228"/>
      <c r="F67" s="228"/>
      <c r="G67" s="228"/>
      <c r="H67" s="228"/>
      <c r="I67" s="227"/>
    </row>
    <row r="68" spans="1:9" x14ac:dyDescent="0.25">
      <c r="A68" s="29">
        <v>1</v>
      </c>
      <c r="B68" s="73" t="s">
        <v>28</v>
      </c>
      <c r="C68" s="90">
        <v>1</v>
      </c>
      <c r="D68" s="90"/>
      <c r="E68" s="28" t="s">
        <v>20</v>
      </c>
      <c r="F68" s="90">
        <v>13</v>
      </c>
      <c r="G68" s="29"/>
      <c r="H68" s="31">
        <f>ЕТС!E20</f>
        <v>35345.301876761136</v>
      </c>
      <c r="I68" s="31">
        <f>H68*C68</f>
        <v>35345.301876761136</v>
      </c>
    </row>
    <row r="69" spans="1:9" x14ac:dyDescent="0.25">
      <c r="A69" s="29">
        <v>2</v>
      </c>
      <c r="B69" s="73" t="s">
        <v>31</v>
      </c>
      <c r="C69" s="90">
        <v>1</v>
      </c>
      <c r="D69" s="90"/>
      <c r="E69" s="28" t="s">
        <v>20</v>
      </c>
      <c r="F69" s="90">
        <v>11</v>
      </c>
      <c r="G69" s="29"/>
      <c r="H69" s="31">
        <f>ЕТС!E18</f>
        <v>29210.993286579447</v>
      </c>
      <c r="I69" s="31">
        <f>H69*C69</f>
        <v>29210.993286579447</v>
      </c>
    </row>
    <row r="70" spans="1:9" ht="15.75" customHeight="1" x14ac:dyDescent="0.25">
      <c r="A70" s="29">
        <v>3</v>
      </c>
      <c r="B70" s="75" t="s">
        <v>35</v>
      </c>
      <c r="C70" s="90">
        <v>2</v>
      </c>
      <c r="D70" s="90"/>
      <c r="E70" s="44" t="s">
        <v>26</v>
      </c>
      <c r="F70" s="90">
        <v>10</v>
      </c>
      <c r="G70" s="30"/>
      <c r="H70" s="4">
        <f>ЕТС!E17</f>
        <v>26555.44844234495</v>
      </c>
      <c r="I70" s="31">
        <f>H70*C70</f>
        <v>53110.896884689901</v>
      </c>
    </row>
    <row r="71" spans="1:9" x14ac:dyDescent="0.25">
      <c r="A71" s="29">
        <v>4</v>
      </c>
      <c r="B71" s="73" t="s">
        <v>240</v>
      </c>
      <c r="C71" s="90">
        <v>1</v>
      </c>
      <c r="D71" s="90"/>
      <c r="E71" s="44" t="s">
        <v>26</v>
      </c>
      <c r="F71" s="90">
        <v>8</v>
      </c>
      <c r="G71" s="30"/>
      <c r="H71" s="4">
        <f>ЕТС!E15</f>
        <v>21946.651605243755</v>
      </c>
      <c r="I71" s="31">
        <f>H71*C71</f>
        <v>21946.651605243755</v>
      </c>
    </row>
    <row r="72" spans="1:9" x14ac:dyDescent="0.25">
      <c r="A72" s="27"/>
      <c r="B72" s="45" t="s">
        <v>211</v>
      </c>
      <c r="C72" s="101">
        <f>SUM(C68:C71)</f>
        <v>5</v>
      </c>
      <c r="D72" s="41"/>
      <c r="E72" s="41"/>
      <c r="F72" s="41"/>
      <c r="G72" s="41"/>
      <c r="H72" s="49"/>
      <c r="I72" s="95">
        <f>SUM(I68:I71)</f>
        <v>139613.84365327423</v>
      </c>
    </row>
    <row r="73" spans="1:9" x14ac:dyDescent="0.25">
      <c r="A73" s="174" t="s">
        <v>36</v>
      </c>
      <c r="B73" s="175"/>
      <c r="C73" s="175"/>
      <c r="D73" s="175"/>
      <c r="E73" s="175"/>
      <c r="F73" s="175"/>
      <c r="G73" s="175"/>
      <c r="H73" s="175"/>
      <c r="I73" s="176"/>
    </row>
    <row r="74" spans="1:9" x14ac:dyDescent="0.25">
      <c r="A74" s="107">
        <v>1</v>
      </c>
      <c r="B74" s="72" t="s">
        <v>28</v>
      </c>
      <c r="C74" s="107">
        <v>1</v>
      </c>
      <c r="D74" s="107"/>
      <c r="E74" s="59" t="s">
        <v>20</v>
      </c>
      <c r="F74" s="107">
        <v>13</v>
      </c>
      <c r="G74" s="47"/>
      <c r="H74" s="38">
        <f>ЕТС!E20</f>
        <v>35345.301876761136</v>
      </c>
      <c r="I74" s="38">
        <f>H74*C74</f>
        <v>35345.301876761136</v>
      </c>
    </row>
    <row r="75" spans="1:9" ht="18" customHeight="1" x14ac:dyDescent="0.25">
      <c r="A75" s="107">
        <v>2</v>
      </c>
      <c r="B75" s="76" t="s">
        <v>31</v>
      </c>
      <c r="C75" s="107">
        <v>1</v>
      </c>
      <c r="D75" s="107"/>
      <c r="E75" s="59" t="s">
        <v>20</v>
      </c>
      <c r="F75" s="107">
        <v>12</v>
      </c>
      <c r="G75" s="47"/>
      <c r="H75" s="38">
        <f>ЕТС!E19</f>
        <v>32132.092615237394</v>
      </c>
      <c r="I75" s="38">
        <f>H75*C75</f>
        <v>32132.092615237394</v>
      </c>
    </row>
    <row r="76" spans="1:9" ht="18" customHeight="1" x14ac:dyDescent="0.25">
      <c r="A76" s="107">
        <v>3</v>
      </c>
      <c r="B76" s="76" t="s">
        <v>35</v>
      </c>
      <c r="C76" s="107">
        <v>2</v>
      </c>
      <c r="D76" s="107"/>
      <c r="E76" s="62" t="s">
        <v>26</v>
      </c>
      <c r="F76" s="107">
        <v>11</v>
      </c>
      <c r="G76" s="47"/>
      <c r="H76" s="38">
        <f>ЕТС!E18</f>
        <v>29210.993286579447</v>
      </c>
      <c r="I76" s="38">
        <f>H76*C76</f>
        <v>58421.986573158894</v>
      </c>
    </row>
    <row r="77" spans="1:9" x14ac:dyDescent="0.25">
      <c r="A77" s="107">
        <v>4</v>
      </c>
      <c r="B77" s="72" t="s">
        <v>240</v>
      </c>
      <c r="C77" s="107">
        <v>1</v>
      </c>
      <c r="D77" s="107"/>
      <c r="E77" s="62" t="s">
        <v>26</v>
      </c>
      <c r="F77" s="107">
        <v>8</v>
      </c>
      <c r="G77" s="48"/>
      <c r="H77" s="91">
        <f>ЕТС!E15</f>
        <v>21946.651605243755</v>
      </c>
      <c r="I77" s="38">
        <f>H77*C77</f>
        <v>21946.651605243755</v>
      </c>
    </row>
    <row r="78" spans="1:9" x14ac:dyDescent="0.25">
      <c r="A78" s="118"/>
      <c r="B78" s="60" t="s">
        <v>211</v>
      </c>
      <c r="C78" s="103">
        <f>SUM(C74:C77)</f>
        <v>5</v>
      </c>
      <c r="D78" s="61"/>
      <c r="E78" s="61"/>
      <c r="F78" s="61"/>
      <c r="G78" s="61"/>
      <c r="H78" s="84"/>
      <c r="I78" s="96">
        <f>SUM(I74:I77)</f>
        <v>147846.03267040118</v>
      </c>
    </row>
    <row r="79" spans="1:9" x14ac:dyDescent="0.25">
      <c r="A79" s="228" t="s">
        <v>37</v>
      </c>
      <c r="B79" s="228"/>
      <c r="C79" s="228"/>
      <c r="D79" s="228"/>
      <c r="E79" s="228"/>
      <c r="F79" s="228"/>
      <c r="G79" s="228"/>
      <c r="H79" s="228"/>
      <c r="I79" s="228"/>
    </row>
    <row r="80" spans="1:9" s="115" customFormat="1" x14ac:dyDescent="0.25">
      <c r="A80" s="32">
        <v>1</v>
      </c>
      <c r="B80" s="73" t="s">
        <v>38</v>
      </c>
      <c r="C80" s="50">
        <v>2</v>
      </c>
      <c r="D80" s="50"/>
      <c r="E80" s="92" t="s">
        <v>20</v>
      </c>
      <c r="F80" s="50">
        <v>13</v>
      </c>
      <c r="G80" s="32"/>
      <c r="H80" s="34">
        <f>ЕТС!E20</f>
        <v>35345.301876761136</v>
      </c>
      <c r="I80" s="34">
        <f>H80*C80</f>
        <v>70690.603753522271</v>
      </c>
    </row>
    <row r="81" spans="1:9" x14ac:dyDescent="0.25">
      <c r="A81" s="29">
        <v>2</v>
      </c>
      <c r="B81" s="73" t="s">
        <v>39</v>
      </c>
      <c r="C81" s="90">
        <v>4</v>
      </c>
      <c r="D81" s="90"/>
      <c r="E81" s="44" t="s">
        <v>26</v>
      </c>
      <c r="F81" s="90">
        <v>11</v>
      </c>
      <c r="G81" s="29"/>
      <c r="H81" s="31">
        <f>ЕТС!E18</f>
        <v>29210.993286579447</v>
      </c>
      <c r="I81" s="31">
        <f>H81*C81</f>
        <v>116843.97314631779</v>
      </c>
    </row>
    <row r="82" spans="1:9" x14ac:dyDescent="0.25">
      <c r="A82" s="29">
        <v>3</v>
      </c>
      <c r="B82" s="73" t="s">
        <v>250</v>
      </c>
      <c r="C82" s="90">
        <v>5</v>
      </c>
      <c r="D82" s="90"/>
      <c r="E82" s="44" t="s">
        <v>26</v>
      </c>
      <c r="F82" s="90">
        <v>9</v>
      </c>
      <c r="G82" s="29"/>
      <c r="H82" s="31">
        <f>ЕТС!E16</f>
        <v>24141.316765768133</v>
      </c>
      <c r="I82" s="31">
        <f>H82*C82</f>
        <v>120706.58382884067</v>
      </c>
    </row>
    <row r="83" spans="1:9" x14ac:dyDescent="0.25">
      <c r="A83" s="29">
        <v>4</v>
      </c>
      <c r="B83" s="73" t="s">
        <v>249</v>
      </c>
      <c r="C83" s="90">
        <v>1</v>
      </c>
      <c r="D83" s="90"/>
      <c r="E83" s="44" t="s">
        <v>26</v>
      </c>
      <c r="F83" s="90">
        <v>9</v>
      </c>
      <c r="G83" s="29"/>
      <c r="H83" s="31">
        <f>ЕТС!E16</f>
        <v>24141.316765768133</v>
      </c>
      <c r="I83" s="31">
        <f>H83*C83</f>
        <v>24141.316765768133</v>
      </c>
    </row>
    <row r="84" spans="1:9" x14ac:dyDescent="0.25">
      <c r="A84" s="27"/>
      <c r="B84" s="45" t="s">
        <v>210</v>
      </c>
      <c r="C84" s="101">
        <f>SUM(C80:C83)</f>
        <v>12</v>
      </c>
      <c r="D84" s="41"/>
      <c r="E84" s="41"/>
      <c r="F84" s="41"/>
      <c r="G84" s="41"/>
      <c r="H84" s="49"/>
      <c r="I84" s="95">
        <f>SUM(I80:I83)</f>
        <v>332382.47749444889</v>
      </c>
    </row>
    <row r="85" spans="1:9" x14ac:dyDescent="0.25">
      <c r="A85" s="227" t="s">
        <v>42</v>
      </c>
      <c r="B85" s="228"/>
      <c r="C85" s="228"/>
      <c r="D85" s="228"/>
      <c r="E85" s="228"/>
      <c r="F85" s="228"/>
      <c r="G85" s="228"/>
      <c r="H85" s="228"/>
      <c r="I85" s="227"/>
    </row>
    <row r="86" spans="1:9" s="116" customFormat="1" ht="17.25" customHeight="1" x14ac:dyDescent="0.25">
      <c r="A86" s="47">
        <v>1</v>
      </c>
      <c r="B86" s="72" t="s">
        <v>113</v>
      </c>
      <c r="C86" s="107">
        <v>1</v>
      </c>
      <c r="D86" s="107"/>
      <c r="E86" s="59" t="s">
        <v>20</v>
      </c>
      <c r="F86" s="107">
        <v>13</v>
      </c>
      <c r="G86" s="47"/>
      <c r="H86" s="38">
        <f>ЕТС!E20</f>
        <v>35345.301876761136</v>
      </c>
      <c r="I86" s="38">
        <f>H86*C86</f>
        <v>35345.301876761136</v>
      </c>
    </row>
    <row r="87" spans="1:9" ht="15" customHeight="1" x14ac:dyDescent="0.25">
      <c r="A87" s="29">
        <v>2</v>
      </c>
      <c r="B87" s="73" t="s">
        <v>114</v>
      </c>
      <c r="C87" s="50">
        <v>1</v>
      </c>
      <c r="D87" s="50"/>
      <c r="E87" s="57" t="s">
        <v>26</v>
      </c>
      <c r="F87" s="50">
        <v>10</v>
      </c>
      <c r="G87" s="32"/>
      <c r="H87" s="31">
        <f>ЕТС!E17</f>
        <v>26555.44844234495</v>
      </c>
      <c r="I87" s="31">
        <f>H87*C87</f>
        <v>26555.44844234495</v>
      </c>
    </row>
    <row r="88" spans="1:9" ht="15" customHeight="1" x14ac:dyDescent="0.25">
      <c r="A88" s="47">
        <v>3</v>
      </c>
      <c r="B88" s="73" t="s">
        <v>131</v>
      </c>
      <c r="C88" s="50">
        <v>1</v>
      </c>
      <c r="D88" s="50"/>
      <c r="E88" s="57" t="s">
        <v>26</v>
      </c>
      <c r="F88" s="50">
        <v>10</v>
      </c>
      <c r="G88" s="32"/>
      <c r="H88" s="31">
        <f>ЕТС!E17</f>
        <v>26555.44844234495</v>
      </c>
      <c r="I88" s="31">
        <f>H88*C88</f>
        <v>26555.44844234495</v>
      </c>
    </row>
    <row r="89" spans="1:9" ht="15" customHeight="1" x14ac:dyDescent="0.25">
      <c r="A89" s="47">
        <v>4</v>
      </c>
      <c r="B89" s="73" t="s">
        <v>43</v>
      </c>
      <c r="C89" s="50">
        <v>2</v>
      </c>
      <c r="D89" s="50"/>
      <c r="E89" s="57" t="s">
        <v>26</v>
      </c>
      <c r="F89" s="50">
        <v>4</v>
      </c>
      <c r="G89" s="51"/>
      <c r="H89" s="4">
        <f>ЕТС!E11</f>
        <v>14338.125375</v>
      </c>
      <c r="I89" s="31">
        <f>H89*C89</f>
        <v>28676.250749999999</v>
      </c>
    </row>
    <row r="90" spans="1:9" x14ac:dyDescent="0.25">
      <c r="A90" s="27"/>
      <c r="B90" s="45" t="s">
        <v>210</v>
      </c>
      <c r="C90" s="49">
        <f>SUM(C86:C89)</f>
        <v>5</v>
      </c>
      <c r="D90" s="41"/>
      <c r="E90" s="41"/>
      <c r="F90" s="41"/>
      <c r="G90" s="41"/>
      <c r="H90" s="49"/>
      <c r="I90" s="95">
        <f>SUM(I86:I89)</f>
        <v>117132.44951145104</v>
      </c>
    </row>
    <row r="91" spans="1:9" x14ac:dyDescent="0.25">
      <c r="A91" s="227" t="s">
        <v>44</v>
      </c>
      <c r="B91" s="228"/>
      <c r="C91" s="228"/>
      <c r="D91" s="228"/>
      <c r="E91" s="228"/>
      <c r="F91" s="228"/>
      <c r="G91" s="228"/>
      <c r="H91" s="228"/>
      <c r="I91" s="227"/>
    </row>
    <row r="92" spans="1:9" x14ac:dyDescent="0.25">
      <c r="A92" s="50">
        <v>1</v>
      </c>
      <c r="B92" s="73" t="s">
        <v>45</v>
      </c>
      <c r="C92" s="50">
        <v>1</v>
      </c>
      <c r="D92" s="50"/>
      <c r="E92" s="92" t="s">
        <v>20</v>
      </c>
      <c r="F92" s="107">
        <v>14</v>
      </c>
      <c r="G92" s="32"/>
      <c r="H92" s="34">
        <f>ЕТС!E21</f>
        <v>38879.832064437251</v>
      </c>
      <c r="I92" s="34">
        <f>H92*C92</f>
        <v>38879.832064437251</v>
      </c>
    </row>
    <row r="93" spans="1:9" x14ac:dyDescent="0.25">
      <c r="A93" s="50">
        <v>2</v>
      </c>
      <c r="B93" s="73" t="s">
        <v>31</v>
      </c>
      <c r="C93" s="50">
        <v>1</v>
      </c>
      <c r="D93" s="50"/>
      <c r="E93" s="92" t="s">
        <v>20</v>
      </c>
      <c r="F93" s="107">
        <v>11</v>
      </c>
      <c r="G93" s="32"/>
      <c r="H93" s="34">
        <f>ЕТС!E18</f>
        <v>29210.993286579447</v>
      </c>
      <c r="I93" s="34">
        <f>H93*C93</f>
        <v>29210.993286579447</v>
      </c>
    </row>
    <row r="94" spans="1:9" ht="15.75" customHeight="1" x14ac:dyDescent="0.25">
      <c r="A94" s="50">
        <v>3</v>
      </c>
      <c r="B94" s="71" t="s">
        <v>254</v>
      </c>
      <c r="C94" s="131">
        <v>1</v>
      </c>
      <c r="D94" s="131"/>
      <c r="E94" s="44" t="s">
        <v>26</v>
      </c>
      <c r="F94" s="131">
        <v>10</v>
      </c>
      <c r="G94" s="5"/>
      <c r="H94" s="91">
        <f>ЕТС!E17</f>
        <v>26555.44844234495</v>
      </c>
      <c r="I94" s="38">
        <f t="shared" ref="I94" si="1">H94*C94</f>
        <v>26555.44844234495</v>
      </c>
    </row>
    <row r="95" spans="1:9" ht="15.75" customHeight="1" x14ac:dyDescent="0.25">
      <c r="A95" s="50">
        <v>4</v>
      </c>
      <c r="B95" s="71" t="s">
        <v>46</v>
      </c>
      <c r="C95" s="131">
        <v>1</v>
      </c>
      <c r="D95" s="131"/>
      <c r="E95" s="44" t="s">
        <v>26</v>
      </c>
      <c r="F95" s="131">
        <v>10</v>
      </c>
      <c r="G95" s="5"/>
      <c r="H95" s="91">
        <f>ЕТС!E17</f>
        <v>26555.44844234495</v>
      </c>
      <c r="I95" s="38">
        <f t="shared" ref="I95" si="2">H95*C95</f>
        <v>26555.44844234495</v>
      </c>
    </row>
    <row r="96" spans="1:9" x14ac:dyDescent="0.25">
      <c r="A96" s="50">
        <v>5</v>
      </c>
      <c r="B96" s="73" t="s">
        <v>254</v>
      </c>
      <c r="C96" s="50">
        <v>1</v>
      </c>
      <c r="D96" s="50"/>
      <c r="E96" s="57" t="s">
        <v>26</v>
      </c>
      <c r="F96" s="50">
        <v>10</v>
      </c>
      <c r="G96" s="32"/>
      <c r="H96" s="34">
        <f>ЕТС!E17</f>
        <v>26555.44844234495</v>
      </c>
      <c r="I96" s="34">
        <f>H96*C96</f>
        <v>26555.44844234495</v>
      </c>
    </row>
    <row r="97" spans="1:10" x14ac:dyDescent="0.25">
      <c r="A97" s="50">
        <v>6</v>
      </c>
      <c r="B97" s="73" t="s">
        <v>248</v>
      </c>
      <c r="C97" s="50">
        <v>4</v>
      </c>
      <c r="D97" s="50"/>
      <c r="E97" s="57" t="s">
        <v>26</v>
      </c>
      <c r="F97" s="50">
        <v>8</v>
      </c>
      <c r="G97" s="32"/>
      <c r="H97" s="34">
        <f>ЕТС!E15</f>
        <v>21946.651605243755</v>
      </c>
      <c r="I97" s="34">
        <f>H97*C97</f>
        <v>87786.606420975018</v>
      </c>
    </row>
    <row r="98" spans="1:10" x14ac:dyDescent="0.25">
      <c r="A98" s="117"/>
      <c r="B98" s="45" t="s">
        <v>210</v>
      </c>
      <c r="C98" s="101">
        <f>SUM(C92:C97)</f>
        <v>9</v>
      </c>
      <c r="D98" s="41"/>
      <c r="E98" s="41"/>
      <c r="F98" s="41"/>
      <c r="G98" s="41"/>
      <c r="H98" s="49"/>
      <c r="I98" s="95">
        <f>SUM(I92:I97)</f>
        <v>235543.77709902654</v>
      </c>
      <c r="J98" s="119"/>
    </row>
    <row r="99" spans="1:10" x14ac:dyDescent="0.25">
      <c r="A99" s="229" t="s">
        <v>132</v>
      </c>
      <c r="B99" s="230"/>
      <c r="C99" s="230"/>
      <c r="D99" s="230"/>
      <c r="E99" s="230"/>
      <c r="F99" s="230"/>
      <c r="G99" s="230"/>
      <c r="H99" s="230"/>
      <c r="I99" s="231"/>
    </row>
    <row r="100" spans="1:10" x14ac:dyDescent="0.25">
      <c r="A100" s="29">
        <v>1</v>
      </c>
      <c r="B100" s="73" t="s">
        <v>133</v>
      </c>
      <c r="C100" s="90">
        <v>1</v>
      </c>
      <c r="D100" s="90"/>
      <c r="E100" s="28" t="s">
        <v>20</v>
      </c>
      <c r="F100" s="90">
        <v>14</v>
      </c>
      <c r="G100" s="29"/>
      <c r="H100" s="31">
        <f>ЕТС!E21</f>
        <v>38879.832064437251</v>
      </c>
      <c r="I100" s="31">
        <f>H100*C100</f>
        <v>38879.832064437251</v>
      </c>
    </row>
    <row r="101" spans="1:10" x14ac:dyDescent="0.25">
      <c r="A101" s="217" t="s">
        <v>134</v>
      </c>
      <c r="B101" s="218"/>
      <c r="C101" s="218"/>
      <c r="D101" s="218"/>
      <c r="E101" s="218"/>
      <c r="F101" s="218"/>
      <c r="G101" s="218"/>
      <c r="H101" s="218"/>
      <c r="I101" s="219"/>
    </row>
    <row r="102" spans="1:10" s="116" customFormat="1" x14ac:dyDescent="0.25">
      <c r="A102" s="47">
        <v>1</v>
      </c>
      <c r="B102" s="72" t="s">
        <v>135</v>
      </c>
      <c r="C102" s="107">
        <v>1</v>
      </c>
      <c r="D102" s="107"/>
      <c r="E102" s="28" t="s">
        <v>20</v>
      </c>
      <c r="F102" s="107">
        <v>12</v>
      </c>
      <c r="G102" s="47"/>
      <c r="H102" s="38">
        <f>ЕТС!E19</f>
        <v>32132.092615237394</v>
      </c>
      <c r="I102" s="38">
        <f>H102*C102</f>
        <v>32132.092615237394</v>
      </c>
    </row>
    <row r="103" spans="1:10" x14ac:dyDescent="0.25">
      <c r="A103" s="29">
        <v>2</v>
      </c>
      <c r="B103" s="74" t="s">
        <v>33</v>
      </c>
      <c r="C103" s="107">
        <v>2</v>
      </c>
      <c r="D103" s="90"/>
      <c r="E103" s="44" t="s">
        <v>26</v>
      </c>
      <c r="F103" s="90">
        <v>10</v>
      </c>
      <c r="G103" s="29"/>
      <c r="H103" s="31">
        <f>ЕТС!E17</f>
        <v>26555.44844234495</v>
      </c>
      <c r="I103" s="31">
        <f>H103*C103</f>
        <v>53110.896884689901</v>
      </c>
    </row>
    <row r="104" spans="1:10" x14ac:dyDescent="0.25">
      <c r="A104" s="90">
        <v>3</v>
      </c>
      <c r="B104" s="74" t="s">
        <v>237</v>
      </c>
      <c r="C104" s="107">
        <v>4</v>
      </c>
      <c r="D104" s="90"/>
      <c r="E104" s="44" t="s">
        <v>26</v>
      </c>
      <c r="F104" s="90">
        <v>8</v>
      </c>
      <c r="G104" s="29"/>
      <c r="H104" s="31">
        <f>ЕТС!E15</f>
        <v>21946.651605243755</v>
      </c>
      <c r="I104" s="31">
        <f>H104*C104</f>
        <v>87786.606420975018</v>
      </c>
    </row>
    <row r="105" spans="1:10" x14ac:dyDescent="0.25">
      <c r="A105" s="217" t="s">
        <v>136</v>
      </c>
      <c r="B105" s="218"/>
      <c r="C105" s="218"/>
      <c r="D105" s="218"/>
      <c r="E105" s="218"/>
      <c r="F105" s="218"/>
      <c r="G105" s="218"/>
      <c r="H105" s="218"/>
      <c r="I105" s="219"/>
    </row>
    <row r="106" spans="1:10" s="116" customFormat="1" x14ac:dyDescent="0.25">
      <c r="A106" s="47">
        <v>1</v>
      </c>
      <c r="B106" s="72" t="s">
        <v>135</v>
      </c>
      <c r="C106" s="107">
        <v>1</v>
      </c>
      <c r="D106" s="107"/>
      <c r="E106" s="28" t="s">
        <v>20</v>
      </c>
      <c r="F106" s="107">
        <v>12</v>
      </c>
      <c r="G106" s="47"/>
      <c r="H106" s="38">
        <f>ЕТС!E19</f>
        <v>32132.092615237394</v>
      </c>
      <c r="I106" s="38">
        <f>H106*C106</f>
        <v>32132.092615237394</v>
      </c>
    </row>
    <row r="107" spans="1:10" x14ac:dyDescent="0.25">
      <c r="A107" s="29">
        <v>2</v>
      </c>
      <c r="B107" s="74" t="s">
        <v>33</v>
      </c>
      <c r="C107" s="90">
        <v>3</v>
      </c>
      <c r="D107" s="90"/>
      <c r="E107" s="44" t="s">
        <v>26</v>
      </c>
      <c r="F107" s="90">
        <v>10</v>
      </c>
      <c r="G107" s="29"/>
      <c r="H107" s="31">
        <f>ЕТС!E17</f>
        <v>26555.44844234495</v>
      </c>
      <c r="I107" s="31">
        <f>H107*C107</f>
        <v>79666.345327034855</v>
      </c>
    </row>
    <row r="108" spans="1:10" x14ac:dyDescent="0.25">
      <c r="A108" s="50">
        <v>3</v>
      </c>
      <c r="B108" s="73" t="s">
        <v>237</v>
      </c>
      <c r="C108" s="50">
        <v>1</v>
      </c>
      <c r="D108" s="50"/>
      <c r="E108" s="57" t="s">
        <v>26</v>
      </c>
      <c r="F108" s="50">
        <v>8</v>
      </c>
      <c r="G108" s="32"/>
      <c r="H108" s="34">
        <f>ЕТС!E15</f>
        <v>21946.651605243755</v>
      </c>
      <c r="I108" s="34">
        <f>H108*C108</f>
        <v>21946.651605243755</v>
      </c>
    </row>
    <row r="109" spans="1:10" x14ac:dyDescent="0.25">
      <c r="A109" s="50">
        <v>4</v>
      </c>
      <c r="B109" s="73" t="s">
        <v>267</v>
      </c>
      <c r="C109" s="50">
        <v>1</v>
      </c>
      <c r="D109" s="50"/>
      <c r="E109" s="57" t="s">
        <v>26</v>
      </c>
      <c r="F109" s="50">
        <v>8</v>
      </c>
      <c r="G109" s="32"/>
      <c r="H109" s="34">
        <f>ЕТС!E15</f>
        <v>21946.651605243755</v>
      </c>
      <c r="I109" s="34">
        <f>H109*C109</f>
        <v>21946.651605243755</v>
      </c>
    </row>
    <row r="110" spans="1:10" x14ac:dyDescent="0.25">
      <c r="A110" s="217" t="s">
        <v>137</v>
      </c>
      <c r="B110" s="218"/>
      <c r="C110" s="218"/>
      <c r="D110" s="218"/>
      <c r="E110" s="218"/>
      <c r="F110" s="218"/>
      <c r="G110" s="218"/>
      <c r="H110" s="218"/>
      <c r="I110" s="219"/>
    </row>
    <row r="111" spans="1:10" s="116" customFormat="1" x14ac:dyDescent="0.25">
      <c r="A111" s="47">
        <v>1</v>
      </c>
      <c r="B111" s="72" t="s">
        <v>135</v>
      </c>
      <c r="C111" s="107">
        <v>1</v>
      </c>
      <c r="D111" s="107"/>
      <c r="E111" s="28" t="s">
        <v>20</v>
      </c>
      <c r="F111" s="107">
        <v>12</v>
      </c>
      <c r="G111" s="47"/>
      <c r="H111" s="38">
        <f>ЕТС!E19</f>
        <v>32132.092615237394</v>
      </c>
      <c r="I111" s="38">
        <f>H111*C111</f>
        <v>32132.092615237394</v>
      </c>
    </row>
    <row r="112" spans="1:10" x14ac:dyDescent="0.25">
      <c r="A112" s="29">
        <v>2</v>
      </c>
      <c r="B112" s="74" t="s">
        <v>33</v>
      </c>
      <c r="C112" s="90">
        <v>1</v>
      </c>
      <c r="D112" s="90"/>
      <c r="E112" s="44" t="s">
        <v>26</v>
      </c>
      <c r="F112" s="90">
        <v>10</v>
      </c>
      <c r="G112" s="29"/>
      <c r="H112" s="31">
        <f>ЕТС!E17</f>
        <v>26555.44844234495</v>
      </c>
      <c r="I112" s="31">
        <f>H112*C112</f>
        <v>26555.44844234495</v>
      </c>
    </row>
    <row r="113" spans="1:10" x14ac:dyDescent="0.25">
      <c r="A113" s="50">
        <v>3</v>
      </c>
      <c r="B113" s="73" t="s">
        <v>237</v>
      </c>
      <c r="C113" s="50">
        <v>3</v>
      </c>
      <c r="D113" s="50"/>
      <c r="E113" s="57" t="s">
        <v>26</v>
      </c>
      <c r="F113" s="50">
        <v>8</v>
      </c>
      <c r="G113" s="32"/>
      <c r="H113" s="34">
        <f>ЕТС!E15</f>
        <v>21946.651605243755</v>
      </c>
      <c r="I113" s="34">
        <f>H113*C113</f>
        <v>65839.954815731267</v>
      </c>
    </row>
    <row r="114" spans="1:10" ht="18.75" customHeight="1" x14ac:dyDescent="0.25">
      <c r="A114" s="27"/>
      <c r="B114" s="45" t="s">
        <v>210</v>
      </c>
      <c r="C114" s="101">
        <f>C100+C102+C103+C104+C106+C107+C108+C109+C111+C112+C113</f>
        <v>19</v>
      </c>
      <c r="D114" s="41"/>
      <c r="E114" s="41"/>
      <c r="F114" s="41"/>
      <c r="G114" s="41"/>
      <c r="H114" s="49"/>
      <c r="I114" s="95">
        <f>I100+I102+I103+I104+I106+I107+I108+I111+I112+I113</f>
        <v>470182.01340616919</v>
      </c>
    </row>
    <row r="115" spans="1:10" x14ac:dyDescent="0.25">
      <c r="A115" s="117"/>
      <c r="B115" s="40" t="s">
        <v>47</v>
      </c>
      <c r="C115" s="101">
        <f>C25++C29+C50+C60+C45+C66+C72+C78+C84+C39+C114+C90+C98</f>
        <v>95</v>
      </c>
      <c r="D115" s="41"/>
      <c r="E115" s="41"/>
      <c r="F115" s="41"/>
      <c r="G115" s="41"/>
      <c r="H115" s="49"/>
      <c r="I115" s="95">
        <f>I25++I29+I50+I60+I45+I66+I72+I78+I84+I39+I114+I90+I98</f>
        <v>2666899.4498438584</v>
      </c>
      <c r="J115" s="119"/>
    </row>
    <row r="116" spans="1:10" ht="15.75" customHeight="1" x14ac:dyDescent="0.3">
      <c r="A116" s="171" t="s">
        <v>213</v>
      </c>
      <c r="B116" s="172"/>
      <c r="C116" s="172"/>
      <c r="D116" s="172"/>
      <c r="E116" s="172"/>
      <c r="F116" s="172"/>
      <c r="G116" s="172"/>
      <c r="H116" s="172"/>
      <c r="I116" s="173"/>
    </row>
    <row r="117" spans="1:10" s="116" customFormat="1" x14ac:dyDescent="0.25">
      <c r="A117" s="47">
        <v>1</v>
      </c>
      <c r="B117" s="71" t="s">
        <v>138</v>
      </c>
      <c r="C117" s="107">
        <v>1</v>
      </c>
      <c r="D117" s="107"/>
      <c r="E117" s="59" t="s">
        <v>20</v>
      </c>
      <c r="F117" s="107">
        <v>17</v>
      </c>
      <c r="G117" s="47"/>
      <c r="H117" s="38">
        <f>ЕТС!E24</f>
        <v>51749.056477765997</v>
      </c>
      <c r="I117" s="38">
        <f>H117*C117</f>
        <v>51749.056477765997</v>
      </c>
    </row>
    <row r="118" spans="1:10" x14ac:dyDescent="0.25">
      <c r="A118" s="32">
        <v>2</v>
      </c>
      <c r="B118" s="73" t="s">
        <v>139</v>
      </c>
      <c r="C118" s="50">
        <v>1</v>
      </c>
      <c r="D118" s="50"/>
      <c r="E118" s="92" t="s">
        <v>20</v>
      </c>
      <c r="F118" s="50">
        <v>15</v>
      </c>
      <c r="G118" s="32"/>
      <c r="H118" s="34">
        <f>ЕТС!E22</f>
        <v>42767.815270880979</v>
      </c>
      <c r="I118" s="34">
        <f>H118*C118</f>
        <v>42767.815270880979</v>
      </c>
    </row>
    <row r="119" spans="1:10" x14ac:dyDescent="0.25">
      <c r="A119" s="47">
        <v>3</v>
      </c>
      <c r="B119" s="73" t="s">
        <v>25</v>
      </c>
      <c r="C119" s="50">
        <v>1</v>
      </c>
      <c r="D119" s="50"/>
      <c r="E119" s="57" t="s">
        <v>26</v>
      </c>
      <c r="F119" s="50">
        <v>6</v>
      </c>
      <c r="G119" s="32"/>
      <c r="H119" s="34">
        <f>ЕТС!E13</f>
        <v>18137.728599375001</v>
      </c>
      <c r="I119" s="34">
        <f>H119*C119</f>
        <v>18137.728599375001</v>
      </c>
    </row>
    <row r="120" spans="1:10" x14ac:dyDescent="0.25">
      <c r="A120" s="32">
        <v>4</v>
      </c>
      <c r="B120" s="73" t="s">
        <v>125</v>
      </c>
      <c r="C120" s="50">
        <v>1</v>
      </c>
      <c r="D120" s="50"/>
      <c r="E120" s="57" t="s">
        <v>26</v>
      </c>
      <c r="F120" s="50">
        <v>7</v>
      </c>
      <c r="G120" s="32"/>
      <c r="H120" s="34">
        <f>ЕТС!E14</f>
        <v>19951.501459312502</v>
      </c>
      <c r="I120" s="34">
        <f>H120*C120</f>
        <v>19951.501459312502</v>
      </c>
    </row>
    <row r="121" spans="1:10" s="115" customFormat="1" ht="18.75" customHeight="1" x14ac:dyDescent="0.25">
      <c r="A121" s="47">
        <v>5</v>
      </c>
      <c r="B121" s="71" t="s">
        <v>53</v>
      </c>
      <c r="C121" s="50">
        <v>2</v>
      </c>
      <c r="D121" s="50"/>
      <c r="E121" s="57" t="s">
        <v>26</v>
      </c>
      <c r="F121" s="50">
        <v>11</v>
      </c>
      <c r="G121" s="32"/>
      <c r="H121" s="34">
        <f>ЕТС!E18</f>
        <v>29210.993286579447</v>
      </c>
      <c r="I121" s="34">
        <f>H121*C121</f>
        <v>58421.986573158894</v>
      </c>
    </row>
    <row r="122" spans="1:10" ht="15" customHeight="1" x14ac:dyDescent="0.25">
      <c r="A122" s="197" t="s">
        <v>140</v>
      </c>
      <c r="B122" s="198"/>
      <c r="C122" s="198"/>
      <c r="D122" s="198"/>
      <c r="E122" s="198"/>
      <c r="F122" s="198"/>
      <c r="G122" s="198"/>
      <c r="H122" s="198"/>
      <c r="I122" s="199"/>
    </row>
    <row r="123" spans="1:10" x14ac:dyDescent="0.25">
      <c r="A123" s="32">
        <v>1</v>
      </c>
      <c r="B123" s="73" t="s">
        <v>29</v>
      </c>
      <c r="C123" s="50">
        <v>1</v>
      </c>
      <c r="D123" s="50"/>
      <c r="E123" s="57" t="s">
        <v>26</v>
      </c>
      <c r="F123" s="50">
        <v>11</v>
      </c>
      <c r="G123" s="32"/>
      <c r="H123" s="34">
        <f>ЕТС!E18</f>
        <v>29210.993286579447</v>
      </c>
      <c r="I123" s="34">
        <f>H123*C123</f>
        <v>29210.993286579447</v>
      </c>
    </row>
    <row r="124" spans="1:10" x14ac:dyDescent="0.25">
      <c r="A124" s="50">
        <v>2</v>
      </c>
      <c r="B124" s="73" t="s">
        <v>246</v>
      </c>
      <c r="C124" s="50">
        <v>4</v>
      </c>
      <c r="D124" s="50"/>
      <c r="E124" s="57" t="s">
        <v>26</v>
      </c>
      <c r="F124" s="50">
        <v>8</v>
      </c>
      <c r="G124" s="32"/>
      <c r="H124" s="34">
        <f>ЕТС!E15</f>
        <v>21946.651605243755</v>
      </c>
      <c r="I124" s="34">
        <f>H124*C124</f>
        <v>87786.606420975018</v>
      </c>
    </row>
    <row r="125" spans="1:10" ht="15" customHeight="1" x14ac:dyDescent="0.25">
      <c r="A125" s="27"/>
      <c r="B125" s="58" t="s">
        <v>141</v>
      </c>
      <c r="C125" s="101">
        <f>C123+C124</f>
        <v>5</v>
      </c>
      <c r="D125" s="41"/>
      <c r="E125" s="41"/>
      <c r="F125" s="41"/>
      <c r="G125" s="41"/>
      <c r="H125" s="49"/>
      <c r="I125" s="95">
        <f>I123+I124</f>
        <v>116997.59970755447</v>
      </c>
    </row>
    <row r="126" spans="1:10" x14ac:dyDescent="0.25">
      <c r="A126" s="197" t="s">
        <v>286</v>
      </c>
      <c r="B126" s="198"/>
      <c r="C126" s="198"/>
      <c r="D126" s="198"/>
      <c r="E126" s="198"/>
      <c r="F126" s="198"/>
      <c r="G126" s="198"/>
      <c r="H126" s="198"/>
      <c r="I126" s="199"/>
    </row>
    <row r="127" spans="1:10" x14ac:dyDescent="0.25">
      <c r="A127" s="32">
        <v>1</v>
      </c>
      <c r="B127" s="73" t="s">
        <v>142</v>
      </c>
      <c r="C127" s="50">
        <v>1</v>
      </c>
      <c r="D127" s="50"/>
      <c r="E127" s="92" t="s">
        <v>20</v>
      </c>
      <c r="F127" s="50">
        <v>13</v>
      </c>
      <c r="G127" s="32"/>
      <c r="H127" s="34">
        <f>ЕТС!E11</f>
        <v>14338.125375</v>
      </c>
      <c r="I127" s="34">
        <f>H127*C127</f>
        <v>14338.125375</v>
      </c>
    </row>
    <row r="128" spans="1:10" x14ac:dyDescent="0.25">
      <c r="A128" s="32">
        <v>2</v>
      </c>
      <c r="B128" s="73" t="s">
        <v>32</v>
      </c>
      <c r="C128" s="50">
        <v>3</v>
      </c>
      <c r="D128" s="50"/>
      <c r="E128" s="57" t="s">
        <v>26</v>
      </c>
      <c r="F128" s="50">
        <v>10</v>
      </c>
      <c r="G128" s="32"/>
      <c r="H128" s="34">
        <f>ЕТС!E8</f>
        <v>9176.400239999999</v>
      </c>
      <c r="I128" s="34">
        <f>H128*C128</f>
        <v>27529.200719999997</v>
      </c>
    </row>
    <row r="129" spans="1:9" x14ac:dyDescent="0.25">
      <c r="A129" s="32">
        <v>3</v>
      </c>
      <c r="B129" s="73" t="s">
        <v>245</v>
      </c>
      <c r="C129" s="50">
        <v>3</v>
      </c>
      <c r="D129" s="50"/>
      <c r="E129" s="57" t="s">
        <v>26</v>
      </c>
      <c r="F129" s="50">
        <v>8</v>
      </c>
      <c r="G129" s="32"/>
      <c r="H129" s="34">
        <f>ЕТС!E15</f>
        <v>21946.651605243755</v>
      </c>
      <c r="I129" s="34">
        <f>H129*C129</f>
        <v>65839.954815731267</v>
      </c>
    </row>
    <row r="130" spans="1:9" ht="15" customHeight="1" x14ac:dyDescent="0.25">
      <c r="A130" s="27"/>
      <c r="B130" s="58" t="s">
        <v>188</v>
      </c>
      <c r="C130" s="101">
        <f>C127+C128+C129</f>
        <v>7</v>
      </c>
      <c r="D130" s="41"/>
      <c r="E130" s="41"/>
      <c r="F130" s="41"/>
      <c r="G130" s="41"/>
      <c r="H130" s="49"/>
      <c r="I130" s="95">
        <f>I127+I128+I129</f>
        <v>107707.28091073126</v>
      </c>
    </row>
    <row r="131" spans="1:9" x14ac:dyDescent="0.25">
      <c r="A131" s="197" t="s">
        <v>287</v>
      </c>
      <c r="B131" s="198"/>
      <c r="C131" s="198"/>
      <c r="D131" s="198"/>
      <c r="E131" s="198"/>
      <c r="F131" s="198"/>
      <c r="G131" s="198"/>
      <c r="H131" s="198"/>
      <c r="I131" s="199"/>
    </row>
    <row r="132" spans="1:9" x14ac:dyDescent="0.25">
      <c r="A132" s="32">
        <v>1</v>
      </c>
      <c r="B132" s="73" t="s">
        <v>142</v>
      </c>
      <c r="C132" s="50">
        <v>1</v>
      </c>
      <c r="D132" s="50"/>
      <c r="E132" s="92" t="s">
        <v>20</v>
      </c>
      <c r="F132" s="50">
        <v>13</v>
      </c>
      <c r="G132" s="32"/>
      <c r="H132" s="34">
        <f>ЕТС!E20</f>
        <v>35345.301876761136</v>
      </c>
      <c r="I132" s="34">
        <f>H132*C132</f>
        <v>35345.301876761136</v>
      </c>
    </row>
    <row r="133" spans="1:9" x14ac:dyDescent="0.25">
      <c r="A133" s="32">
        <v>2</v>
      </c>
      <c r="B133" s="73" t="s">
        <v>29</v>
      </c>
      <c r="C133" s="50">
        <v>2</v>
      </c>
      <c r="D133" s="50"/>
      <c r="E133" s="57" t="s">
        <v>26</v>
      </c>
      <c r="F133" s="50">
        <v>10</v>
      </c>
      <c r="G133" s="32"/>
      <c r="H133" s="34">
        <f>ЕТС!E17</f>
        <v>26555.44844234495</v>
      </c>
      <c r="I133" s="34">
        <f>H133*C133</f>
        <v>53110.896884689901</v>
      </c>
    </row>
    <row r="134" spans="1:9" s="115" customFormat="1" x14ac:dyDescent="0.25">
      <c r="A134" s="32">
        <v>3</v>
      </c>
      <c r="B134" s="73" t="s">
        <v>116</v>
      </c>
      <c r="C134" s="50">
        <v>2</v>
      </c>
      <c r="D134" s="50"/>
      <c r="E134" s="57" t="s">
        <v>26</v>
      </c>
      <c r="F134" s="50">
        <v>8</v>
      </c>
      <c r="G134" s="32"/>
      <c r="H134" s="34">
        <f>ЕТС!E15</f>
        <v>21946.651605243755</v>
      </c>
      <c r="I134" s="34">
        <f>H134*C134</f>
        <v>43893.303210487509</v>
      </c>
    </row>
    <row r="135" spans="1:9" ht="15" customHeight="1" x14ac:dyDescent="0.25">
      <c r="A135" s="27"/>
      <c r="B135" s="58" t="s">
        <v>188</v>
      </c>
      <c r="C135" s="101">
        <f>C132+C133+C134</f>
        <v>5</v>
      </c>
      <c r="D135" s="41"/>
      <c r="E135" s="41"/>
      <c r="F135" s="41"/>
      <c r="G135" s="41"/>
      <c r="H135" s="49"/>
      <c r="I135" s="95">
        <f>I132+I133+I134</f>
        <v>132349.50197193853</v>
      </c>
    </row>
    <row r="136" spans="1:9" x14ac:dyDescent="0.25">
      <c r="A136" s="197" t="s">
        <v>143</v>
      </c>
      <c r="B136" s="198"/>
      <c r="C136" s="198"/>
      <c r="D136" s="198"/>
      <c r="E136" s="198"/>
      <c r="F136" s="198"/>
      <c r="G136" s="198"/>
      <c r="H136" s="198"/>
      <c r="I136" s="199"/>
    </row>
    <row r="137" spans="1:9" x14ac:dyDescent="0.25">
      <c r="A137" s="32">
        <v>1</v>
      </c>
      <c r="B137" s="73" t="s">
        <v>142</v>
      </c>
      <c r="C137" s="50">
        <v>1</v>
      </c>
      <c r="D137" s="50"/>
      <c r="E137" s="92" t="s">
        <v>20</v>
      </c>
      <c r="F137" s="50">
        <v>13</v>
      </c>
      <c r="G137" s="32"/>
      <c r="H137" s="34">
        <f>ЕТС!E20</f>
        <v>35345.301876761136</v>
      </c>
      <c r="I137" s="34">
        <f>H137*C137</f>
        <v>35345.301876761136</v>
      </c>
    </row>
    <row r="138" spans="1:9" x14ac:dyDescent="0.25">
      <c r="A138" s="32">
        <v>2</v>
      </c>
      <c r="B138" s="73" t="s">
        <v>29</v>
      </c>
      <c r="C138" s="50">
        <v>1</v>
      </c>
      <c r="D138" s="50"/>
      <c r="E138" s="57" t="s">
        <v>26</v>
      </c>
      <c r="F138" s="50">
        <v>10</v>
      </c>
      <c r="G138" s="32"/>
      <c r="H138" s="34">
        <f>ЕТС!E17</f>
        <v>26555.44844234495</v>
      </c>
      <c r="I138" s="34">
        <f>H138*C138</f>
        <v>26555.44844234495</v>
      </c>
    </row>
    <row r="139" spans="1:9" s="115" customFormat="1" x14ac:dyDescent="0.25">
      <c r="A139" s="32">
        <v>3</v>
      </c>
      <c r="B139" s="73" t="s">
        <v>116</v>
      </c>
      <c r="C139" s="50">
        <v>1</v>
      </c>
      <c r="D139" s="50"/>
      <c r="E139" s="57" t="s">
        <v>26</v>
      </c>
      <c r="F139" s="50">
        <v>8</v>
      </c>
      <c r="G139" s="32"/>
      <c r="H139" s="34">
        <f>ЕТС!E15</f>
        <v>21946.651605243755</v>
      </c>
      <c r="I139" s="34">
        <f>H139*C139</f>
        <v>21946.651605243755</v>
      </c>
    </row>
    <row r="140" spans="1:9" ht="15" customHeight="1" x14ac:dyDescent="0.25">
      <c r="A140" s="27"/>
      <c r="B140" s="45" t="s">
        <v>188</v>
      </c>
      <c r="C140" s="101">
        <f>C137+C138+C139</f>
        <v>3</v>
      </c>
      <c r="D140" s="41"/>
      <c r="E140" s="41"/>
      <c r="F140" s="41"/>
      <c r="G140" s="41"/>
      <c r="H140" s="49"/>
      <c r="I140" s="95">
        <f>I137+I138+I139</f>
        <v>83847.401924349833</v>
      </c>
    </row>
    <row r="141" spans="1:9" x14ac:dyDescent="0.25">
      <c r="A141" s="197" t="s">
        <v>144</v>
      </c>
      <c r="B141" s="198"/>
      <c r="C141" s="198"/>
      <c r="D141" s="198"/>
      <c r="E141" s="198"/>
      <c r="F141" s="198"/>
      <c r="G141" s="198"/>
      <c r="H141" s="198"/>
      <c r="I141" s="199"/>
    </row>
    <row r="142" spans="1:9" x14ac:dyDescent="0.25">
      <c r="A142" s="32">
        <v>1</v>
      </c>
      <c r="B142" s="73" t="s">
        <v>24</v>
      </c>
      <c r="C142" s="50">
        <v>1</v>
      </c>
      <c r="D142" s="50"/>
      <c r="E142" s="92" t="s">
        <v>20</v>
      </c>
      <c r="F142" s="50">
        <v>13</v>
      </c>
      <c r="G142" s="32"/>
      <c r="H142" s="34">
        <f>ЕТС!E20</f>
        <v>35345.301876761136</v>
      </c>
      <c r="I142" s="34">
        <f>H142*C142</f>
        <v>35345.301876761136</v>
      </c>
    </row>
    <row r="143" spans="1:9" x14ac:dyDescent="0.25">
      <c r="A143" s="32">
        <v>2</v>
      </c>
      <c r="B143" s="73" t="s">
        <v>29</v>
      </c>
      <c r="C143" s="50">
        <v>1</v>
      </c>
      <c r="D143" s="50"/>
      <c r="E143" s="57" t="s">
        <v>26</v>
      </c>
      <c r="F143" s="50">
        <v>10</v>
      </c>
      <c r="G143" s="32"/>
      <c r="H143" s="34">
        <f>ЕТС!E17</f>
        <v>26555.44844234495</v>
      </c>
      <c r="I143" s="34">
        <f>H143*C143</f>
        <v>26555.44844234495</v>
      </c>
    </row>
    <row r="144" spans="1:9" s="115" customFormat="1" x14ac:dyDescent="0.25">
      <c r="A144" s="32">
        <v>3</v>
      </c>
      <c r="B144" s="73" t="s">
        <v>116</v>
      </c>
      <c r="C144" s="50">
        <v>4</v>
      </c>
      <c r="D144" s="50"/>
      <c r="E144" s="57" t="s">
        <v>26</v>
      </c>
      <c r="F144" s="50">
        <v>8</v>
      </c>
      <c r="G144" s="32"/>
      <c r="H144" s="34">
        <f>ЕТС!E15</f>
        <v>21946.651605243755</v>
      </c>
      <c r="I144" s="34">
        <f>H144*C144</f>
        <v>87786.606420975018</v>
      </c>
    </row>
    <row r="145" spans="1:9" ht="15" customHeight="1" x14ac:dyDescent="0.25">
      <c r="A145" s="27"/>
      <c r="B145" s="45" t="s">
        <v>188</v>
      </c>
      <c r="C145" s="101">
        <f>SUM(C142:C144)</f>
        <v>6</v>
      </c>
      <c r="D145" s="41"/>
      <c r="E145" s="41"/>
      <c r="F145" s="41"/>
      <c r="G145" s="41"/>
      <c r="H145" s="49"/>
      <c r="I145" s="95">
        <f>SUM(I142:I144)</f>
        <v>149687.3567400811</v>
      </c>
    </row>
    <row r="146" spans="1:9" x14ac:dyDescent="0.25">
      <c r="A146" s="197" t="s">
        <v>145</v>
      </c>
      <c r="B146" s="198"/>
      <c r="C146" s="198"/>
      <c r="D146" s="198"/>
      <c r="E146" s="198"/>
      <c r="F146" s="198"/>
      <c r="G146" s="198"/>
      <c r="H146" s="198"/>
      <c r="I146" s="199"/>
    </row>
    <row r="147" spans="1:9" x14ac:dyDescent="0.25">
      <c r="A147" s="32">
        <v>1</v>
      </c>
      <c r="B147" s="73" t="s">
        <v>146</v>
      </c>
      <c r="C147" s="50">
        <v>1</v>
      </c>
      <c r="D147" s="50"/>
      <c r="E147" s="92" t="s">
        <v>20</v>
      </c>
      <c r="F147" s="50">
        <v>13</v>
      </c>
      <c r="G147" s="32"/>
      <c r="H147" s="34">
        <f>ЕТС!E20</f>
        <v>35345.301876761136</v>
      </c>
      <c r="I147" s="34">
        <f>H147*C147</f>
        <v>35345.301876761136</v>
      </c>
    </row>
    <row r="148" spans="1:9" x14ac:dyDescent="0.25">
      <c r="A148" s="32">
        <v>2</v>
      </c>
      <c r="B148" s="73" t="s">
        <v>39</v>
      </c>
      <c r="C148" s="50">
        <v>1</v>
      </c>
      <c r="D148" s="50"/>
      <c r="E148" s="57" t="s">
        <v>26</v>
      </c>
      <c r="F148" s="50">
        <v>10</v>
      </c>
      <c r="G148" s="32"/>
      <c r="H148" s="34">
        <f>ЕТС!E17</f>
        <v>26555.44844234495</v>
      </c>
      <c r="I148" s="34">
        <f>H148*C148</f>
        <v>26555.44844234495</v>
      </c>
    </row>
    <row r="149" spans="1:9" s="115" customFormat="1" x14ac:dyDescent="0.25">
      <c r="A149" s="32">
        <v>3</v>
      </c>
      <c r="B149" s="73" t="s">
        <v>250</v>
      </c>
      <c r="C149" s="50">
        <v>1</v>
      </c>
      <c r="D149" s="50"/>
      <c r="E149" s="57" t="s">
        <v>26</v>
      </c>
      <c r="F149" s="50">
        <v>8</v>
      </c>
      <c r="G149" s="32"/>
      <c r="H149" s="34">
        <f>ЕТС!E15</f>
        <v>21946.651605243755</v>
      </c>
      <c r="I149" s="34">
        <f>H149*C149</f>
        <v>21946.651605243755</v>
      </c>
    </row>
    <row r="150" spans="1:9" ht="15" customHeight="1" x14ac:dyDescent="0.25">
      <c r="A150" s="27"/>
      <c r="B150" s="45" t="s">
        <v>210</v>
      </c>
      <c r="C150" s="101">
        <f>SUM(C147:C149)</f>
        <v>3</v>
      </c>
      <c r="D150" s="41"/>
      <c r="E150" s="41"/>
      <c r="F150" s="41"/>
      <c r="G150" s="41"/>
      <c r="H150" s="49"/>
      <c r="I150" s="95">
        <f>SUM(I147:I149)</f>
        <v>83847.401924349833</v>
      </c>
    </row>
    <row r="151" spans="1:9" x14ac:dyDescent="0.25">
      <c r="A151" s="197" t="s">
        <v>147</v>
      </c>
      <c r="B151" s="198"/>
      <c r="C151" s="198"/>
      <c r="D151" s="198"/>
      <c r="E151" s="198"/>
      <c r="F151" s="198"/>
      <c r="G151" s="198"/>
      <c r="H151" s="198"/>
      <c r="I151" s="199"/>
    </row>
    <row r="152" spans="1:9" x14ac:dyDescent="0.25">
      <c r="A152" s="32">
        <v>1</v>
      </c>
      <c r="B152" s="73" t="s">
        <v>24</v>
      </c>
      <c r="C152" s="50">
        <v>1</v>
      </c>
      <c r="D152" s="50"/>
      <c r="E152" s="92" t="s">
        <v>20</v>
      </c>
      <c r="F152" s="50">
        <v>13</v>
      </c>
      <c r="G152" s="32"/>
      <c r="H152" s="34">
        <f>ЕТС!E20</f>
        <v>35345.301876761136</v>
      </c>
      <c r="I152" s="34">
        <f>H152*C152</f>
        <v>35345.301876761136</v>
      </c>
    </row>
    <row r="153" spans="1:9" x14ac:dyDescent="0.25">
      <c r="A153" s="32">
        <v>2</v>
      </c>
      <c r="B153" s="73" t="s">
        <v>29</v>
      </c>
      <c r="C153" s="50">
        <v>2</v>
      </c>
      <c r="D153" s="50"/>
      <c r="E153" s="57" t="s">
        <v>26</v>
      </c>
      <c r="F153" s="50">
        <v>10</v>
      </c>
      <c r="G153" s="32"/>
      <c r="H153" s="34">
        <f>ЕТС!E17</f>
        <v>26555.44844234495</v>
      </c>
      <c r="I153" s="34">
        <f>H153*C153</f>
        <v>53110.896884689901</v>
      </c>
    </row>
    <row r="154" spans="1:9" s="115" customFormat="1" x14ac:dyDescent="0.25">
      <c r="A154" s="32">
        <v>3</v>
      </c>
      <c r="B154" s="73" t="s">
        <v>116</v>
      </c>
      <c r="C154" s="50">
        <v>4</v>
      </c>
      <c r="D154" s="50"/>
      <c r="E154" s="57" t="s">
        <v>26</v>
      </c>
      <c r="F154" s="50">
        <v>8</v>
      </c>
      <c r="G154" s="32"/>
      <c r="H154" s="34">
        <f>ЕТС!E15</f>
        <v>21946.651605243755</v>
      </c>
      <c r="I154" s="34">
        <f>H154*C154</f>
        <v>87786.606420975018</v>
      </c>
    </row>
    <row r="155" spans="1:9" ht="21" customHeight="1" x14ac:dyDescent="0.25">
      <c r="A155" s="27"/>
      <c r="B155" s="45" t="s">
        <v>188</v>
      </c>
      <c r="C155" s="101">
        <f>SUM(C152:C154)</f>
        <v>7</v>
      </c>
      <c r="D155" s="41"/>
      <c r="E155" s="41"/>
      <c r="F155" s="41"/>
      <c r="G155" s="41"/>
      <c r="H155" s="49"/>
      <c r="I155" s="95">
        <f>SUM(I152:I154)</f>
        <v>176242.80518242606</v>
      </c>
    </row>
    <row r="156" spans="1:9" x14ac:dyDescent="0.25">
      <c r="A156" s="197" t="s">
        <v>148</v>
      </c>
      <c r="B156" s="198"/>
      <c r="C156" s="198"/>
      <c r="D156" s="198"/>
      <c r="E156" s="198"/>
      <c r="F156" s="198"/>
      <c r="G156" s="198"/>
      <c r="H156" s="198"/>
      <c r="I156" s="199"/>
    </row>
    <row r="157" spans="1:9" x14ac:dyDescent="0.25">
      <c r="A157" s="32">
        <v>1</v>
      </c>
      <c r="B157" s="73" t="s">
        <v>24</v>
      </c>
      <c r="C157" s="50">
        <v>1</v>
      </c>
      <c r="D157" s="50"/>
      <c r="E157" s="92" t="s">
        <v>20</v>
      </c>
      <c r="F157" s="50">
        <v>12</v>
      </c>
      <c r="G157" s="32"/>
      <c r="H157" s="34">
        <f>ЕТС!E19</f>
        <v>32132.092615237394</v>
      </c>
      <c r="I157" s="34">
        <f>H157*C157</f>
        <v>32132.092615237394</v>
      </c>
    </row>
    <row r="158" spans="1:9" x14ac:dyDescent="0.25">
      <c r="A158" s="32">
        <v>2</v>
      </c>
      <c r="B158" s="73" t="s">
        <v>33</v>
      </c>
      <c r="C158" s="50">
        <v>1</v>
      </c>
      <c r="D158" s="50"/>
      <c r="E158" s="57" t="s">
        <v>26</v>
      </c>
      <c r="F158" s="50">
        <v>10</v>
      </c>
      <c r="G158" s="32"/>
      <c r="H158" s="34">
        <f>ЕТС!E17</f>
        <v>26555.44844234495</v>
      </c>
      <c r="I158" s="34">
        <f>H158*C158</f>
        <v>26555.44844234495</v>
      </c>
    </row>
    <row r="159" spans="1:9" s="115" customFormat="1" x14ac:dyDescent="0.25">
      <c r="A159" s="32">
        <v>3</v>
      </c>
      <c r="B159" s="73" t="s">
        <v>237</v>
      </c>
      <c r="C159" s="50">
        <v>3</v>
      </c>
      <c r="D159" s="50"/>
      <c r="E159" s="57" t="s">
        <v>26</v>
      </c>
      <c r="F159" s="50">
        <v>8</v>
      </c>
      <c r="G159" s="32"/>
      <c r="H159" s="34">
        <f>ЕТС!E15</f>
        <v>21946.651605243755</v>
      </c>
      <c r="I159" s="34">
        <f>H159*C159</f>
        <v>65839.954815731267</v>
      </c>
    </row>
    <row r="160" spans="1:9" x14ac:dyDescent="0.25">
      <c r="A160" s="32">
        <v>4</v>
      </c>
      <c r="B160" s="73" t="s">
        <v>48</v>
      </c>
      <c r="C160" s="50">
        <v>2</v>
      </c>
      <c r="D160" s="50">
        <v>3</v>
      </c>
      <c r="E160" s="83" t="s">
        <v>41</v>
      </c>
      <c r="F160" s="50">
        <v>5</v>
      </c>
      <c r="G160" s="32"/>
      <c r="H160" s="34">
        <f>ЕТС!E12</f>
        <v>16488.844181249999</v>
      </c>
      <c r="I160" s="34">
        <f>H160*C160</f>
        <v>32977.688362499997</v>
      </c>
    </row>
    <row r="161" spans="1:9" s="115" customFormat="1" x14ac:dyDescent="0.25">
      <c r="A161" s="32">
        <v>5</v>
      </c>
      <c r="B161" s="73" t="s">
        <v>49</v>
      </c>
      <c r="C161" s="50">
        <v>8</v>
      </c>
      <c r="D161" s="50">
        <v>3</v>
      </c>
      <c r="E161" s="83" t="s">
        <v>41</v>
      </c>
      <c r="F161" s="50">
        <v>4</v>
      </c>
      <c r="G161" s="32"/>
      <c r="H161" s="34">
        <f>ЕТС!E11</f>
        <v>14338.125375</v>
      </c>
      <c r="I161" s="34">
        <f>H161*C161</f>
        <v>114705.003</v>
      </c>
    </row>
    <row r="162" spans="1:9" ht="15" customHeight="1" x14ac:dyDescent="0.25">
      <c r="A162" s="27"/>
      <c r="B162" s="45" t="s">
        <v>210</v>
      </c>
      <c r="C162" s="101">
        <f>SUM(C157:C161)</f>
        <v>15</v>
      </c>
      <c r="D162" s="41"/>
      <c r="E162" s="41"/>
      <c r="F162" s="41"/>
      <c r="G162" s="41"/>
      <c r="H162" s="49"/>
      <c r="I162" s="95">
        <f>SUM(I157:I161)</f>
        <v>272210.18723581359</v>
      </c>
    </row>
    <row r="163" spans="1:9" x14ac:dyDescent="0.25">
      <c r="A163" s="197" t="s">
        <v>149</v>
      </c>
      <c r="B163" s="198"/>
      <c r="C163" s="198"/>
      <c r="D163" s="198"/>
      <c r="E163" s="198"/>
      <c r="F163" s="198"/>
      <c r="G163" s="198"/>
      <c r="H163" s="198"/>
      <c r="I163" s="199"/>
    </row>
    <row r="164" spans="1:9" x14ac:dyDescent="0.25">
      <c r="A164" s="32">
        <v>1</v>
      </c>
      <c r="B164" s="73" t="s">
        <v>24</v>
      </c>
      <c r="C164" s="50">
        <v>1</v>
      </c>
      <c r="D164" s="50"/>
      <c r="E164" s="92" t="s">
        <v>20</v>
      </c>
      <c r="F164" s="50">
        <v>13</v>
      </c>
      <c r="G164" s="32"/>
      <c r="H164" s="34">
        <f>ЕТС!E20</f>
        <v>35345.301876761136</v>
      </c>
      <c r="I164" s="34">
        <f>H164*C164</f>
        <v>35345.301876761136</v>
      </c>
    </row>
    <row r="165" spans="1:9" x14ac:dyDescent="0.25">
      <c r="A165" s="32">
        <v>2</v>
      </c>
      <c r="B165" s="73" t="s">
        <v>29</v>
      </c>
      <c r="C165" s="50">
        <v>2</v>
      </c>
      <c r="D165" s="50"/>
      <c r="E165" s="57" t="s">
        <v>26</v>
      </c>
      <c r="F165" s="50">
        <v>10</v>
      </c>
      <c r="G165" s="32"/>
      <c r="H165" s="34">
        <f>ЕТС!E17</f>
        <v>26555.44844234495</v>
      </c>
      <c r="I165" s="34">
        <f>H165*C165</f>
        <v>53110.896884689901</v>
      </c>
    </row>
    <row r="166" spans="1:9" s="115" customFormat="1" x14ac:dyDescent="0.25">
      <c r="A166" s="32">
        <v>3</v>
      </c>
      <c r="B166" s="73" t="s">
        <v>116</v>
      </c>
      <c r="C166" s="50">
        <v>10</v>
      </c>
      <c r="D166" s="50"/>
      <c r="E166" s="57" t="s">
        <v>26</v>
      </c>
      <c r="F166" s="50">
        <v>8</v>
      </c>
      <c r="G166" s="32"/>
      <c r="H166" s="34">
        <f>ЕТС!E15</f>
        <v>21946.651605243755</v>
      </c>
      <c r="I166" s="34">
        <f>H166*C166</f>
        <v>219466.51605243754</v>
      </c>
    </row>
    <row r="167" spans="1:9" ht="15" customHeight="1" x14ac:dyDescent="0.25">
      <c r="A167" s="27"/>
      <c r="B167" s="45" t="s">
        <v>210</v>
      </c>
      <c r="C167" s="101">
        <f>SUM(C164:C166)</f>
        <v>13</v>
      </c>
      <c r="D167" s="41"/>
      <c r="E167" s="41"/>
      <c r="F167" s="41"/>
      <c r="G167" s="41"/>
      <c r="H167" s="49"/>
      <c r="I167" s="95">
        <f>SUM(I164:I166)</f>
        <v>307922.71481388854</v>
      </c>
    </row>
    <row r="168" spans="1:9" x14ac:dyDescent="0.25">
      <c r="A168" s="197" t="s">
        <v>150</v>
      </c>
      <c r="B168" s="198"/>
      <c r="C168" s="198"/>
      <c r="D168" s="198"/>
      <c r="E168" s="198"/>
      <c r="F168" s="198"/>
      <c r="G168" s="198"/>
      <c r="H168" s="198"/>
      <c r="I168" s="199"/>
    </row>
    <row r="169" spans="1:9" x14ac:dyDescent="0.25">
      <c r="A169" s="32">
        <v>1</v>
      </c>
      <c r="B169" s="73" t="s">
        <v>138</v>
      </c>
      <c r="C169" s="50">
        <v>1</v>
      </c>
      <c r="D169" s="50"/>
      <c r="E169" s="92" t="s">
        <v>20</v>
      </c>
      <c r="F169" s="50">
        <v>13</v>
      </c>
      <c r="G169" s="32"/>
      <c r="H169" s="34">
        <f>ЕТС!E20</f>
        <v>35345.301876761136</v>
      </c>
      <c r="I169" s="34">
        <f t="shared" ref="I169:I177" si="3">H169*C169</f>
        <v>35345.301876761136</v>
      </c>
    </row>
    <row r="170" spans="1:9" s="115" customFormat="1" x14ac:dyDescent="0.25">
      <c r="A170" s="32">
        <v>2</v>
      </c>
      <c r="B170" s="73" t="s">
        <v>246</v>
      </c>
      <c r="C170" s="50">
        <v>2</v>
      </c>
      <c r="D170" s="50"/>
      <c r="E170" s="57" t="s">
        <v>26</v>
      </c>
      <c r="F170" s="50">
        <v>8</v>
      </c>
      <c r="G170" s="32"/>
      <c r="H170" s="34">
        <f>ЕТС!E15</f>
        <v>21946.651605243755</v>
      </c>
      <c r="I170" s="34">
        <f t="shared" si="3"/>
        <v>43893.303210487509</v>
      </c>
    </row>
    <row r="171" spans="1:9" x14ac:dyDescent="0.25">
      <c r="A171" s="32">
        <v>3</v>
      </c>
      <c r="B171" s="73" t="s">
        <v>151</v>
      </c>
      <c r="C171" s="50">
        <v>1</v>
      </c>
      <c r="D171" s="50"/>
      <c r="E171" s="57" t="s">
        <v>26</v>
      </c>
      <c r="F171" s="50">
        <v>10</v>
      </c>
      <c r="G171" s="32"/>
      <c r="H171" s="34">
        <f>ЕТС!E17</f>
        <v>26555.44844234495</v>
      </c>
      <c r="I171" s="34">
        <f t="shared" si="3"/>
        <v>26555.44844234495</v>
      </c>
    </row>
    <row r="172" spans="1:9" x14ac:dyDescent="0.25">
      <c r="A172" s="32">
        <v>4</v>
      </c>
      <c r="B172" s="73" t="s">
        <v>245</v>
      </c>
      <c r="C172" s="50">
        <v>1</v>
      </c>
      <c r="D172" s="90"/>
      <c r="E172" s="44" t="s">
        <v>26</v>
      </c>
      <c r="F172" s="107">
        <v>8</v>
      </c>
      <c r="G172" s="29"/>
      <c r="H172" s="34">
        <f>ЕТС!E15</f>
        <v>21946.651605243755</v>
      </c>
      <c r="I172" s="31">
        <f t="shared" si="3"/>
        <v>21946.651605243755</v>
      </c>
    </row>
    <row r="173" spans="1:9" s="115" customFormat="1" x14ac:dyDescent="0.25">
      <c r="A173" s="32">
        <v>5</v>
      </c>
      <c r="B173" s="73" t="s">
        <v>244</v>
      </c>
      <c r="C173" s="50">
        <v>3</v>
      </c>
      <c r="D173" s="50"/>
      <c r="E173" s="57" t="s">
        <v>26</v>
      </c>
      <c r="F173" s="50">
        <v>8</v>
      </c>
      <c r="G173" s="32"/>
      <c r="H173" s="34">
        <f>ЕТС!E15</f>
        <v>21946.651605243755</v>
      </c>
      <c r="I173" s="34">
        <f t="shared" si="3"/>
        <v>65839.954815731267</v>
      </c>
    </row>
    <row r="174" spans="1:9" x14ac:dyDescent="0.25">
      <c r="A174" s="32">
        <v>6</v>
      </c>
      <c r="B174" s="73" t="s">
        <v>152</v>
      </c>
      <c r="C174" s="50">
        <v>1</v>
      </c>
      <c r="D174" s="50"/>
      <c r="E174" s="57" t="s">
        <v>26</v>
      </c>
      <c r="F174" s="50">
        <v>10</v>
      </c>
      <c r="G174" s="32"/>
      <c r="H174" s="34">
        <f>ЕТС!E17</f>
        <v>26555.44844234495</v>
      </c>
      <c r="I174" s="34">
        <f t="shared" si="3"/>
        <v>26555.44844234495</v>
      </c>
    </row>
    <row r="175" spans="1:9" s="115" customFormat="1" x14ac:dyDescent="0.25">
      <c r="A175" s="32">
        <v>7</v>
      </c>
      <c r="B175" s="73" t="s">
        <v>243</v>
      </c>
      <c r="C175" s="50">
        <v>6</v>
      </c>
      <c r="D175" s="50"/>
      <c r="E175" s="57" t="s">
        <v>26</v>
      </c>
      <c r="F175" s="50">
        <v>8</v>
      </c>
      <c r="G175" s="32"/>
      <c r="H175" s="34">
        <f>ЕТС!E15</f>
        <v>21946.651605243755</v>
      </c>
      <c r="I175" s="34">
        <f t="shared" si="3"/>
        <v>131679.90963146253</v>
      </c>
    </row>
    <row r="176" spans="1:9" s="115" customFormat="1" x14ac:dyDescent="0.25">
      <c r="A176" s="32">
        <v>8</v>
      </c>
      <c r="B176" s="73" t="s">
        <v>237</v>
      </c>
      <c r="C176" s="50">
        <v>1</v>
      </c>
      <c r="D176" s="50"/>
      <c r="E176" s="57" t="s">
        <v>26</v>
      </c>
      <c r="F176" s="50">
        <v>8</v>
      </c>
      <c r="G176" s="32"/>
      <c r="H176" s="34">
        <f>ЕТС!E15</f>
        <v>21946.651605243755</v>
      </c>
      <c r="I176" s="34">
        <f t="shared" si="3"/>
        <v>21946.651605243755</v>
      </c>
    </row>
    <row r="177" spans="1:9" s="115" customFormat="1" x14ac:dyDescent="0.25">
      <c r="A177" s="32">
        <v>9</v>
      </c>
      <c r="B177" s="73" t="s">
        <v>49</v>
      </c>
      <c r="C177" s="50">
        <v>6</v>
      </c>
      <c r="D177" s="50">
        <v>3</v>
      </c>
      <c r="E177" s="83" t="s">
        <v>41</v>
      </c>
      <c r="F177" s="50">
        <v>4</v>
      </c>
      <c r="G177" s="32"/>
      <c r="H177" s="34">
        <f>ЕТС!E11</f>
        <v>14338.125375</v>
      </c>
      <c r="I177" s="34">
        <f t="shared" si="3"/>
        <v>86028.75224999999</v>
      </c>
    </row>
    <row r="178" spans="1:9" ht="21" customHeight="1" x14ac:dyDescent="0.25">
      <c r="A178" s="27"/>
      <c r="B178" s="45" t="s">
        <v>210</v>
      </c>
      <c r="C178" s="101">
        <f>SUM(C169:C177)</f>
        <v>22</v>
      </c>
      <c r="D178" s="41"/>
      <c r="E178" s="41"/>
      <c r="F178" s="41"/>
      <c r="G178" s="41"/>
      <c r="H178" s="49"/>
      <c r="I178" s="95">
        <f>SUM(I169:I177)</f>
        <v>459791.42187961983</v>
      </c>
    </row>
    <row r="179" spans="1:9" ht="30" customHeight="1" x14ac:dyDescent="0.25">
      <c r="A179" s="117"/>
      <c r="B179" s="45" t="s">
        <v>153</v>
      </c>
      <c r="C179" s="101">
        <f>C121+C125+C130+C135+C140+C145+C150+C155+C162+C167+C178+C117+C118+C119+C120</f>
        <v>92</v>
      </c>
      <c r="D179" s="41"/>
      <c r="E179" s="41"/>
      <c r="F179" s="41"/>
      <c r="G179" s="41"/>
      <c r="H179" s="49"/>
      <c r="I179" s="95">
        <f>I125+I130+I135+I140+I145+I150+I155+I162+I167+I178+I117+I118+I119+I120+I121</f>
        <v>2081631.7606712466</v>
      </c>
    </row>
    <row r="180" spans="1:9" ht="18.75" x14ac:dyDescent="0.3">
      <c r="A180" s="171" t="s">
        <v>214</v>
      </c>
      <c r="B180" s="172"/>
      <c r="C180" s="172"/>
      <c r="D180" s="172"/>
      <c r="E180" s="172"/>
      <c r="F180" s="172"/>
      <c r="G180" s="172"/>
      <c r="H180" s="172"/>
      <c r="I180" s="173"/>
    </row>
    <row r="181" spans="1:9" s="116" customFormat="1" x14ac:dyDescent="0.25">
      <c r="A181" s="47">
        <v>1</v>
      </c>
      <c r="B181" s="71" t="s">
        <v>138</v>
      </c>
      <c r="C181" s="107">
        <v>1</v>
      </c>
      <c r="D181" s="107"/>
      <c r="E181" s="59" t="s">
        <v>20</v>
      </c>
      <c r="F181" s="107">
        <v>17</v>
      </c>
      <c r="G181" s="47"/>
      <c r="H181" s="38">
        <f>ЕТС!E24</f>
        <v>51749.056477765997</v>
      </c>
      <c r="I181" s="38">
        <f>H181*C181</f>
        <v>51749.056477765997</v>
      </c>
    </row>
    <row r="182" spans="1:9" x14ac:dyDescent="0.25">
      <c r="A182" s="32">
        <v>2</v>
      </c>
      <c r="B182" s="125" t="s">
        <v>255</v>
      </c>
      <c r="C182" s="50">
        <v>1</v>
      </c>
      <c r="D182" s="50"/>
      <c r="E182" s="92" t="s">
        <v>20</v>
      </c>
      <c r="F182" s="50">
        <v>16</v>
      </c>
      <c r="G182" s="32"/>
      <c r="H182" s="34">
        <f>ЕТС!E23</f>
        <v>47044.596797969083</v>
      </c>
      <c r="I182" s="34">
        <f>H182*C182</f>
        <v>47044.596797969083</v>
      </c>
    </row>
    <row r="183" spans="1:9" x14ac:dyDescent="0.25">
      <c r="A183" s="168" t="s">
        <v>233</v>
      </c>
      <c r="B183" s="169"/>
      <c r="C183" s="169"/>
      <c r="D183" s="169"/>
      <c r="E183" s="169"/>
      <c r="F183" s="169"/>
      <c r="G183" s="169"/>
      <c r="H183" s="169"/>
      <c r="I183" s="170"/>
    </row>
    <row r="184" spans="1:9" x14ac:dyDescent="0.25">
      <c r="A184" s="32">
        <v>1</v>
      </c>
      <c r="B184" s="71" t="s">
        <v>142</v>
      </c>
      <c r="C184" s="50">
        <v>1</v>
      </c>
      <c r="D184" s="50"/>
      <c r="E184" s="92" t="s">
        <v>20</v>
      </c>
      <c r="F184" s="50">
        <v>13</v>
      </c>
      <c r="G184" s="32"/>
      <c r="H184" s="34">
        <f>ЕТС!E20</f>
        <v>35345.301876761136</v>
      </c>
      <c r="I184" s="34">
        <f t="shared" ref="I184:I192" si="4">H184*C184</f>
        <v>35345.301876761136</v>
      </c>
    </row>
    <row r="185" spans="1:9" x14ac:dyDescent="0.25">
      <c r="A185" s="212" t="s">
        <v>256</v>
      </c>
      <c r="B185" s="213"/>
      <c r="C185" s="213"/>
      <c r="D185" s="213"/>
      <c r="E185" s="213"/>
      <c r="F185" s="213"/>
      <c r="G185" s="213"/>
      <c r="H185" s="213"/>
      <c r="I185" s="214"/>
    </row>
    <row r="186" spans="1:9" x14ac:dyDescent="0.25">
      <c r="A186" s="32">
        <v>1</v>
      </c>
      <c r="B186" s="71" t="s">
        <v>135</v>
      </c>
      <c r="C186" s="50">
        <v>1</v>
      </c>
      <c r="D186" s="50"/>
      <c r="E186" s="92" t="s">
        <v>20</v>
      </c>
      <c r="F186" s="50">
        <v>11</v>
      </c>
      <c r="G186" s="32"/>
      <c r="H186" s="34">
        <f>ЕТС!E18</f>
        <v>29210.993286579447</v>
      </c>
      <c r="I186" s="34">
        <f t="shared" ref="I186" si="5">H186*C186</f>
        <v>29210.993286579447</v>
      </c>
    </row>
    <row r="187" spans="1:9" s="115" customFormat="1" x14ac:dyDescent="0.25">
      <c r="A187" s="32">
        <v>2</v>
      </c>
      <c r="B187" s="126" t="s">
        <v>154</v>
      </c>
      <c r="C187" s="50">
        <v>1</v>
      </c>
      <c r="D187" s="50"/>
      <c r="E187" s="57" t="s">
        <v>26</v>
      </c>
      <c r="F187" s="50">
        <v>10</v>
      </c>
      <c r="G187" s="32"/>
      <c r="H187" s="34">
        <f>ЕТС!E17</f>
        <v>26555.44844234495</v>
      </c>
      <c r="I187" s="34">
        <f t="shared" si="4"/>
        <v>26555.44844234495</v>
      </c>
    </row>
    <row r="188" spans="1:9" x14ac:dyDescent="0.25">
      <c r="A188" s="32">
        <v>3</v>
      </c>
      <c r="B188" s="71" t="s">
        <v>242</v>
      </c>
      <c r="C188" s="50">
        <v>2</v>
      </c>
      <c r="D188" s="50"/>
      <c r="E188" s="57" t="s">
        <v>26</v>
      </c>
      <c r="F188" s="50">
        <v>8</v>
      </c>
      <c r="G188" s="32"/>
      <c r="H188" s="34">
        <f>ЕТС!E15</f>
        <v>21946.651605243755</v>
      </c>
      <c r="I188" s="34">
        <f t="shared" ref="I188" si="6">H188*C188</f>
        <v>43893.303210487509</v>
      </c>
    </row>
    <row r="189" spans="1:9" x14ac:dyDescent="0.25">
      <c r="A189" s="212" t="s">
        <v>258</v>
      </c>
      <c r="B189" s="213"/>
      <c r="C189" s="213"/>
      <c r="D189" s="213"/>
      <c r="E189" s="213"/>
      <c r="F189" s="213"/>
      <c r="G189" s="213"/>
      <c r="H189" s="213"/>
      <c r="I189" s="214"/>
    </row>
    <row r="190" spans="1:9" x14ac:dyDescent="0.25">
      <c r="A190" s="32">
        <v>1</v>
      </c>
      <c r="B190" s="71" t="s">
        <v>135</v>
      </c>
      <c r="C190" s="50">
        <v>1</v>
      </c>
      <c r="D190" s="50"/>
      <c r="E190" s="92" t="s">
        <v>20</v>
      </c>
      <c r="F190" s="50">
        <v>12</v>
      </c>
      <c r="G190" s="32"/>
      <c r="H190" s="34">
        <f>ЕТС!E19</f>
        <v>32132.092615237394</v>
      </c>
      <c r="I190" s="34">
        <f t="shared" ref="I190" si="7">H190*C190</f>
        <v>32132.092615237394</v>
      </c>
    </row>
    <row r="191" spans="1:9" s="115" customFormat="1" x14ac:dyDescent="0.25">
      <c r="A191" s="32">
        <v>2</v>
      </c>
      <c r="B191" s="71" t="s">
        <v>266</v>
      </c>
      <c r="C191" s="50">
        <v>1</v>
      </c>
      <c r="D191" s="50"/>
      <c r="E191" s="57" t="s">
        <v>26</v>
      </c>
      <c r="F191" s="50">
        <v>10</v>
      </c>
      <c r="G191" s="32"/>
      <c r="H191" s="34">
        <f>ЕТС!E17</f>
        <v>26555.44844234495</v>
      </c>
      <c r="I191" s="34">
        <f t="shared" ref="I191" si="8">H191*C191</f>
        <v>26555.44844234495</v>
      </c>
    </row>
    <row r="192" spans="1:9" s="115" customFormat="1" x14ac:dyDescent="0.25">
      <c r="A192" s="32">
        <v>3</v>
      </c>
      <c r="B192" s="71" t="s">
        <v>241</v>
      </c>
      <c r="C192" s="50">
        <v>4</v>
      </c>
      <c r="D192" s="50"/>
      <c r="E192" s="57" t="s">
        <v>26</v>
      </c>
      <c r="F192" s="50">
        <v>8</v>
      </c>
      <c r="G192" s="32"/>
      <c r="H192" s="34">
        <f>ЕТС!E15</f>
        <v>21946.651605243755</v>
      </c>
      <c r="I192" s="34">
        <f t="shared" si="4"/>
        <v>87786.606420975018</v>
      </c>
    </row>
    <row r="193" spans="1:9" ht="15" customHeight="1" x14ac:dyDescent="0.25">
      <c r="A193" s="27"/>
      <c r="B193" s="45" t="s">
        <v>210</v>
      </c>
      <c r="C193" s="101">
        <f>SUM(C184:C192)</f>
        <v>11</v>
      </c>
      <c r="D193" s="41"/>
      <c r="E193" s="41"/>
      <c r="F193" s="41"/>
      <c r="G193" s="41"/>
      <c r="H193" s="49"/>
      <c r="I193" s="95">
        <f>SUM(I184:I192)</f>
        <v>281479.19429473043</v>
      </c>
    </row>
    <row r="194" spans="1:9" x14ac:dyDescent="0.25">
      <c r="A194" s="168" t="s">
        <v>231</v>
      </c>
      <c r="B194" s="169"/>
      <c r="C194" s="169"/>
      <c r="D194" s="169"/>
      <c r="E194" s="169"/>
      <c r="F194" s="169"/>
      <c r="G194" s="169"/>
      <c r="H194" s="169"/>
      <c r="I194" s="170"/>
    </row>
    <row r="195" spans="1:9" x14ac:dyDescent="0.25">
      <c r="A195" s="32">
        <v>1</v>
      </c>
      <c r="B195" s="71" t="s">
        <v>142</v>
      </c>
      <c r="C195" s="50">
        <v>1</v>
      </c>
      <c r="D195" s="50"/>
      <c r="E195" s="92" t="s">
        <v>20</v>
      </c>
      <c r="F195" s="50">
        <v>13</v>
      </c>
      <c r="G195" s="32"/>
      <c r="H195" s="34">
        <f>ЕТС!E20</f>
        <v>35345.301876761136</v>
      </c>
      <c r="I195" s="34">
        <f>H195*C195</f>
        <v>35345.301876761136</v>
      </c>
    </row>
    <row r="196" spans="1:9" x14ac:dyDescent="0.25">
      <c r="A196" s="32">
        <v>2</v>
      </c>
      <c r="B196" s="71" t="s">
        <v>228</v>
      </c>
      <c r="C196" s="50">
        <v>1</v>
      </c>
      <c r="D196" s="50"/>
      <c r="E196" s="92" t="s">
        <v>20</v>
      </c>
      <c r="F196" s="50">
        <v>12</v>
      </c>
      <c r="G196" s="32"/>
      <c r="H196" s="34">
        <f>ЕТС!E19</f>
        <v>32132.092615237394</v>
      </c>
      <c r="I196" s="34">
        <f t="shared" ref="I196:I208" si="9">H196*C196</f>
        <v>32132.092615237394</v>
      </c>
    </row>
    <row r="197" spans="1:9" ht="17.25" customHeight="1" x14ac:dyDescent="0.25">
      <c r="A197" s="32">
        <v>3</v>
      </c>
      <c r="B197" s="71" t="s">
        <v>155</v>
      </c>
      <c r="C197" s="50">
        <v>1</v>
      </c>
      <c r="D197" s="90"/>
      <c r="E197" s="57" t="s">
        <v>26</v>
      </c>
      <c r="F197" s="90">
        <v>10</v>
      </c>
      <c r="G197" s="29"/>
      <c r="H197" s="31">
        <f>ЕТС!E17</f>
        <v>26555.44844234495</v>
      </c>
      <c r="I197" s="31">
        <f>H197*C197</f>
        <v>26555.44844234495</v>
      </c>
    </row>
    <row r="198" spans="1:9" ht="17.25" customHeight="1" x14ac:dyDescent="0.25">
      <c r="A198" s="32">
        <v>4</v>
      </c>
      <c r="B198" s="71" t="s">
        <v>263</v>
      </c>
      <c r="C198" s="50">
        <v>1</v>
      </c>
      <c r="D198" s="90"/>
      <c r="E198" s="57" t="s">
        <v>26</v>
      </c>
      <c r="F198" s="90">
        <v>10</v>
      </c>
      <c r="G198" s="29"/>
      <c r="H198" s="31">
        <f>ЕТС!E17</f>
        <v>26555.44844234495</v>
      </c>
      <c r="I198" s="31">
        <f>H198*C198</f>
        <v>26555.44844234495</v>
      </c>
    </row>
    <row r="199" spans="1:9" x14ac:dyDescent="0.25">
      <c r="A199" s="32">
        <v>5</v>
      </c>
      <c r="B199" s="71" t="s">
        <v>240</v>
      </c>
      <c r="C199" s="50">
        <v>1</v>
      </c>
      <c r="D199" s="50"/>
      <c r="E199" s="57" t="s">
        <v>26</v>
      </c>
      <c r="F199" s="50">
        <v>8</v>
      </c>
      <c r="G199" s="32"/>
      <c r="H199" s="34">
        <f>ЕТС!E15</f>
        <v>21946.651605243755</v>
      </c>
      <c r="I199" s="34">
        <f t="shared" si="9"/>
        <v>21946.651605243755</v>
      </c>
    </row>
    <row r="200" spans="1:9" s="139" customFormat="1" ht="15" customHeight="1" x14ac:dyDescent="0.25">
      <c r="A200" s="32">
        <v>6</v>
      </c>
      <c r="B200" s="126" t="s">
        <v>237</v>
      </c>
      <c r="C200" s="136">
        <v>1</v>
      </c>
      <c r="D200" s="136"/>
      <c r="E200" s="137" t="s">
        <v>26</v>
      </c>
      <c r="F200" s="136">
        <v>8</v>
      </c>
      <c r="G200" s="135"/>
      <c r="H200" s="138">
        <f>ЕТС!E15</f>
        <v>21946.651605243755</v>
      </c>
      <c r="I200" s="138">
        <f t="shared" ref="I200" si="10">H200*C200</f>
        <v>21946.651605243755</v>
      </c>
    </row>
    <row r="201" spans="1:9" ht="15" customHeight="1" x14ac:dyDescent="0.25">
      <c r="A201" s="27"/>
      <c r="B201" s="45" t="s">
        <v>210</v>
      </c>
      <c r="C201" s="101">
        <f>SUM(C195:C200)</f>
        <v>6</v>
      </c>
      <c r="D201" s="41"/>
      <c r="E201" s="41"/>
      <c r="F201" s="41"/>
      <c r="G201" s="41"/>
      <c r="H201" s="49"/>
      <c r="I201" s="95">
        <f>SUM(I195:I200)</f>
        <v>164481.59458717596</v>
      </c>
    </row>
    <row r="202" spans="1:9" x14ac:dyDescent="0.25">
      <c r="A202" s="168" t="s">
        <v>229</v>
      </c>
      <c r="B202" s="169"/>
      <c r="C202" s="169"/>
      <c r="D202" s="169"/>
      <c r="E202" s="169"/>
      <c r="F202" s="169"/>
      <c r="G202" s="169"/>
      <c r="H202" s="169"/>
      <c r="I202" s="170"/>
    </row>
    <row r="203" spans="1:9" x14ac:dyDescent="0.25">
      <c r="A203" s="32">
        <v>1</v>
      </c>
      <c r="B203" s="126" t="s">
        <v>257</v>
      </c>
      <c r="C203" s="50">
        <v>1</v>
      </c>
      <c r="D203" s="50"/>
      <c r="E203" s="92" t="s">
        <v>20</v>
      </c>
      <c r="F203" s="50">
        <v>13</v>
      </c>
      <c r="G203" s="32"/>
      <c r="H203" s="34">
        <f>ЕТС!E20</f>
        <v>35345.301876761136</v>
      </c>
      <c r="I203" s="34">
        <f>H203*C203</f>
        <v>35345.301876761136</v>
      </c>
    </row>
    <row r="204" spans="1:9" x14ac:dyDescent="0.25">
      <c r="A204" s="32">
        <v>2</v>
      </c>
      <c r="B204" s="71" t="s">
        <v>228</v>
      </c>
      <c r="C204" s="50">
        <v>1</v>
      </c>
      <c r="D204" s="50"/>
      <c r="E204" s="92" t="s">
        <v>20</v>
      </c>
      <c r="F204" s="50">
        <v>13</v>
      </c>
      <c r="G204" s="32"/>
      <c r="H204" s="34">
        <f>ЕТС!E20</f>
        <v>35345.301876761136</v>
      </c>
      <c r="I204" s="34">
        <f t="shared" ref="I204" si="11">H204*C204</f>
        <v>35345.301876761136</v>
      </c>
    </row>
    <row r="205" spans="1:9" s="115" customFormat="1" x14ac:dyDescent="0.25">
      <c r="A205" s="32">
        <v>3</v>
      </c>
      <c r="B205" s="71" t="s">
        <v>230</v>
      </c>
      <c r="C205" s="50">
        <v>1</v>
      </c>
      <c r="D205" s="50"/>
      <c r="E205" s="57" t="s">
        <v>26</v>
      </c>
      <c r="F205" s="50">
        <v>11</v>
      </c>
      <c r="G205" s="32"/>
      <c r="H205" s="34">
        <f>ЕТС!E18</f>
        <v>29210.993286579447</v>
      </c>
      <c r="I205" s="34">
        <f t="shared" ref="I205:I207" si="12">H205*C205</f>
        <v>29210.993286579447</v>
      </c>
    </row>
    <row r="206" spans="1:9" s="115" customFormat="1" x14ac:dyDescent="0.25">
      <c r="A206" s="32">
        <v>4</v>
      </c>
      <c r="B206" s="71" t="s">
        <v>280</v>
      </c>
      <c r="C206" s="50">
        <v>1</v>
      </c>
      <c r="D206" s="50"/>
      <c r="E206" s="57" t="s">
        <v>26</v>
      </c>
      <c r="F206" s="50">
        <v>10</v>
      </c>
      <c r="G206" s="32"/>
      <c r="H206" s="34">
        <f>ЕТС!E17</f>
        <v>26555.44844234495</v>
      </c>
      <c r="I206" s="34">
        <f t="shared" si="12"/>
        <v>26555.44844234495</v>
      </c>
    </row>
    <row r="207" spans="1:9" s="139" customFormat="1" x14ac:dyDescent="0.25">
      <c r="A207" s="32">
        <v>5</v>
      </c>
      <c r="B207" s="126" t="s">
        <v>270</v>
      </c>
      <c r="C207" s="136">
        <v>1</v>
      </c>
      <c r="D207" s="136"/>
      <c r="E207" s="137" t="s">
        <v>26</v>
      </c>
      <c r="F207" s="136">
        <v>10</v>
      </c>
      <c r="G207" s="135"/>
      <c r="H207" s="138">
        <f>ЕТС!E17</f>
        <v>26555.44844234495</v>
      </c>
      <c r="I207" s="138">
        <f t="shared" si="12"/>
        <v>26555.44844234495</v>
      </c>
    </row>
    <row r="208" spans="1:9" s="139" customFormat="1" x14ac:dyDescent="0.25">
      <c r="A208" s="32">
        <v>6</v>
      </c>
      <c r="B208" s="126" t="s">
        <v>239</v>
      </c>
      <c r="C208" s="136">
        <v>2</v>
      </c>
      <c r="D208" s="136"/>
      <c r="E208" s="137" t="s">
        <v>26</v>
      </c>
      <c r="F208" s="136">
        <v>8</v>
      </c>
      <c r="G208" s="135"/>
      <c r="H208" s="138">
        <f>ЕТС!E15</f>
        <v>21946.651605243755</v>
      </c>
      <c r="I208" s="138">
        <f t="shared" si="9"/>
        <v>43893.303210487509</v>
      </c>
    </row>
    <row r="209" spans="1:9" s="139" customFormat="1" x14ac:dyDescent="0.25">
      <c r="A209" s="32">
        <v>7</v>
      </c>
      <c r="B209" s="126" t="s">
        <v>285</v>
      </c>
      <c r="C209" s="136">
        <v>1</v>
      </c>
      <c r="D209" s="136"/>
      <c r="E209" s="137" t="s">
        <v>26</v>
      </c>
      <c r="F209" s="136">
        <v>8</v>
      </c>
      <c r="G209" s="135"/>
      <c r="H209" s="138">
        <f>ЕТС!E15</f>
        <v>21946.651605243755</v>
      </c>
      <c r="I209" s="138">
        <f>H209*C209</f>
        <v>21946.651605243755</v>
      </c>
    </row>
    <row r="210" spans="1:9" ht="15" customHeight="1" x14ac:dyDescent="0.25">
      <c r="A210" s="27"/>
      <c r="B210" s="45" t="s">
        <v>210</v>
      </c>
      <c r="C210" s="101">
        <f>SUM(C203:C209)</f>
        <v>8</v>
      </c>
      <c r="D210" s="41"/>
      <c r="E210" s="41"/>
      <c r="F210" s="41"/>
      <c r="G210" s="41"/>
      <c r="H210" s="49"/>
      <c r="I210" s="95">
        <f>SUM(I203:I209)</f>
        <v>218852.44874052287</v>
      </c>
    </row>
    <row r="211" spans="1:9" x14ac:dyDescent="0.25">
      <c r="A211" s="197" t="s">
        <v>156</v>
      </c>
      <c r="B211" s="198"/>
      <c r="C211" s="198"/>
      <c r="D211" s="198"/>
      <c r="E211" s="198"/>
      <c r="F211" s="198"/>
      <c r="G211" s="198"/>
      <c r="H211" s="198"/>
      <c r="I211" s="199"/>
    </row>
    <row r="212" spans="1:9" ht="15.75" customHeight="1" x14ac:dyDescent="0.25">
      <c r="A212" s="32">
        <v>1</v>
      </c>
      <c r="B212" s="77" t="s">
        <v>24</v>
      </c>
      <c r="C212" s="136">
        <v>1</v>
      </c>
      <c r="D212" s="50"/>
      <c r="E212" s="92" t="s">
        <v>20</v>
      </c>
      <c r="F212" s="50">
        <v>13</v>
      </c>
      <c r="G212" s="32"/>
      <c r="H212" s="34">
        <f>ЕТС!E20</f>
        <v>35345.301876761136</v>
      </c>
      <c r="I212" s="34">
        <f t="shared" ref="I212:I221" si="13">H212*C212</f>
        <v>35345.301876761136</v>
      </c>
    </row>
    <row r="213" spans="1:9" ht="15.75" customHeight="1" x14ac:dyDescent="0.25">
      <c r="A213" s="32">
        <v>2</v>
      </c>
      <c r="B213" s="77" t="s">
        <v>157</v>
      </c>
      <c r="C213" s="136">
        <f>2+1</f>
        <v>3</v>
      </c>
      <c r="D213" s="50"/>
      <c r="E213" s="92" t="s">
        <v>20</v>
      </c>
      <c r="F213" s="50">
        <v>10</v>
      </c>
      <c r="G213" s="32"/>
      <c r="H213" s="34">
        <f>ЕТС!E17</f>
        <v>26555.44844234495</v>
      </c>
      <c r="I213" s="34">
        <f t="shared" si="13"/>
        <v>79666.345327034855</v>
      </c>
    </row>
    <row r="214" spans="1:9" ht="15.75" customHeight="1" x14ac:dyDescent="0.25">
      <c r="A214" s="32">
        <v>3</v>
      </c>
      <c r="B214" s="73" t="s">
        <v>238</v>
      </c>
      <c r="C214" s="136">
        <v>1</v>
      </c>
      <c r="D214" s="50"/>
      <c r="E214" s="57" t="s">
        <v>26</v>
      </c>
      <c r="F214" s="50">
        <v>6</v>
      </c>
      <c r="G214" s="32"/>
      <c r="H214" s="34">
        <f>ЕТС!E13</f>
        <v>18137.728599375001</v>
      </c>
      <c r="I214" s="34">
        <f t="shared" si="13"/>
        <v>18137.728599375001</v>
      </c>
    </row>
    <row r="215" spans="1:9" ht="15.75" customHeight="1" x14ac:dyDescent="0.25">
      <c r="A215" s="32">
        <v>4</v>
      </c>
      <c r="B215" s="77" t="s">
        <v>158</v>
      </c>
      <c r="C215" s="136">
        <v>4</v>
      </c>
      <c r="D215" s="90">
        <v>4</v>
      </c>
      <c r="E215" s="57" t="s">
        <v>41</v>
      </c>
      <c r="F215" s="107">
        <v>6</v>
      </c>
      <c r="G215" s="5">
        <f>H215/164.92</f>
        <v>109.97895100275893</v>
      </c>
      <c r="H215" s="34">
        <f>ЕТС!E13</f>
        <v>18137.728599375001</v>
      </c>
      <c r="I215" s="31">
        <f t="shared" si="13"/>
        <v>72550.914397500004</v>
      </c>
    </row>
    <row r="216" spans="1:9" s="115" customFormat="1" ht="15.75" customHeight="1" x14ac:dyDescent="0.25">
      <c r="A216" s="32">
        <v>5</v>
      </c>
      <c r="B216" s="77" t="s">
        <v>64</v>
      </c>
      <c r="C216" s="136">
        <v>2</v>
      </c>
      <c r="D216" s="50">
        <v>5</v>
      </c>
      <c r="E216" s="57" t="s">
        <v>41</v>
      </c>
      <c r="F216" s="50">
        <v>7</v>
      </c>
      <c r="G216" s="5">
        <f t="shared" ref="G216:G221" si="14">H216/164.92</f>
        <v>120.97684610303482</v>
      </c>
      <c r="H216" s="34">
        <f>ЕТС!E14</f>
        <v>19951.501459312502</v>
      </c>
      <c r="I216" s="34">
        <f t="shared" si="13"/>
        <v>39903.002918625003</v>
      </c>
    </row>
    <row r="217" spans="1:9" s="115" customFormat="1" ht="15.75" customHeight="1" x14ac:dyDescent="0.25">
      <c r="A217" s="32">
        <v>6</v>
      </c>
      <c r="B217" s="77" t="s">
        <v>102</v>
      </c>
      <c r="C217" s="136">
        <v>12</v>
      </c>
      <c r="D217" s="50">
        <v>4</v>
      </c>
      <c r="E217" s="57" t="s">
        <v>41</v>
      </c>
      <c r="F217" s="50">
        <v>6</v>
      </c>
      <c r="G217" s="5">
        <f t="shared" si="14"/>
        <v>109.97895100275893</v>
      </c>
      <c r="H217" s="34">
        <f>ЕТС!E13</f>
        <v>18137.728599375001</v>
      </c>
      <c r="I217" s="34">
        <f t="shared" si="13"/>
        <v>217652.74319250003</v>
      </c>
    </row>
    <row r="218" spans="1:9" s="115" customFormat="1" ht="18" customHeight="1" x14ac:dyDescent="0.25">
      <c r="A218" s="32">
        <v>7</v>
      </c>
      <c r="B218" s="77" t="s">
        <v>74</v>
      </c>
      <c r="C218" s="136">
        <v>2</v>
      </c>
      <c r="D218" s="50">
        <v>4</v>
      </c>
      <c r="E218" s="57" t="s">
        <v>41</v>
      </c>
      <c r="F218" s="50">
        <v>6</v>
      </c>
      <c r="G218" s="5">
        <f t="shared" si="14"/>
        <v>109.97895100275893</v>
      </c>
      <c r="H218" s="34">
        <f>ЕТС!E13</f>
        <v>18137.728599375001</v>
      </c>
      <c r="I218" s="34">
        <f t="shared" si="13"/>
        <v>36275.457198750002</v>
      </c>
    </row>
    <row r="219" spans="1:9" s="115" customFormat="1" ht="18" customHeight="1" x14ac:dyDescent="0.25">
      <c r="A219" s="32">
        <v>8</v>
      </c>
      <c r="B219" s="77" t="s">
        <v>103</v>
      </c>
      <c r="C219" s="136">
        <v>2</v>
      </c>
      <c r="D219" s="50">
        <v>4</v>
      </c>
      <c r="E219" s="57" t="s">
        <v>41</v>
      </c>
      <c r="F219" s="50">
        <v>6</v>
      </c>
      <c r="G219" s="5">
        <f t="shared" si="14"/>
        <v>109.97895100275893</v>
      </c>
      <c r="H219" s="34">
        <f>ЕТС!E13</f>
        <v>18137.728599375001</v>
      </c>
      <c r="I219" s="34">
        <f t="shared" si="13"/>
        <v>36275.457198750002</v>
      </c>
    </row>
    <row r="220" spans="1:9" s="115" customFormat="1" ht="18" customHeight="1" x14ac:dyDescent="0.25">
      <c r="A220" s="32">
        <v>9</v>
      </c>
      <c r="B220" s="77" t="s">
        <v>107</v>
      </c>
      <c r="C220" s="136">
        <v>2</v>
      </c>
      <c r="D220" s="50">
        <v>3</v>
      </c>
      <c r="E220" s="57" t="s">
        <v>41</v>
      </c>
      <c r="F220" s="50">
        <v>5</v>
      </c>
      <c r="G220" s="5">
        <f t="shared" si="14"/>
        <v>99.980864547962653</v>
      </c>
      <c r="H220" s="34">
        <f>ЕТС!E12</f>
        <v>16488.844181249999</v>
      </c>
      <c r="I220" s="34">
        <f t="shared" si="13"/>
        <v>32977.688362499997</v>
      </c>
    </row>
    <row r="221" spans="1:9" ht="18" customHeight="1" x14ac:dyDescent="0.25">
      <c r="A221" s="32">
        <v>10</v>
      </c>
      <c r="B221" s="77" t="s">
        <v>104</v>
      </c>
      <c r="C221" s="136">
        <v>2</v>
      </c>
      <c r="D221" s="90">
        <v>4</v>
      </c>
      <c r="E221" s="57" t="s">
        <v>41</v>
      </c>
      <c r="F221" s="107">
        <v>6</v>
      </c>
      <c r="G221" s="5">
        <f t="shared" si="14"/>
        <v>109.97895100275893</v>
      </c>
      <c r="H221" s="34">
        <f>ЕТС!E13</f>
        <v>18137.728599375001</v>
      </c>
      <c r="I221" s="31">
        <f t="shared" si="13"/>
        <v>36275.457198750002</v>
      </c>
    </row>
    <row r="222" spans="1:9" ht="15.75" customHeight="1" x14ac:dyDescent="0.25">
      <c r="A222" s="217" t="s">
        <v>159</v>
      </c>
      <c r="B222" s="218"/>
      <c r="C222" s="218"/>
      <c r="D222" s="218"/>
      <c r="E222" s="218"/>
      <c r="F222" s="218"/>
      <c r="G222" s="218"/>
      <c r="H222" s="218"/>
      <c r="I222" s="219"/>
    </row>
    <row r="223" spans="1:9" ht="18.75" customHeight="1" x14ac:dyDescent="0.25">
      <c r="A223" s="32">
        <v>1</v>
      </c>
      <c r="B223" s="71" t="s">
        <v>61</v>
      </c>
      <c r="C223" s="50">
        <v>1</v>
      </c>
      <c r="D223" s="50"/>
      <c r="E223" s="92" t="s">
        <v>20</v>
      </c>
      <c r="F223" s="50">
        <v>12</v>
      </c>
      <c r="G223" s="5">
        <f>H223/164.92</f>
        <v>194.83442041739872</v>
      </c>
      <c r="H223" s="34">
        <f>ЕТС!E19</f>
        <v>32132.092615237394</v>
      </c>
      <c r="I223" s="34">
        <f>H223*C223</f>
        <v>32132.092615237394</v>
      </c>
    </row>
    <row r="224" spans="1:9" s="115" customFormat="1" ht="18.75" customHeight="1" x14ac:dyDescent="0.25">
      <c r="A224" s="32">
        <v>2</v>
      </c>
      <c r="B224" s="77" t="s">
        <v>160</v>
      </c>
      <c r="C224" s="50">
        <v>1</v>
      </c>
      <c r="D224" s="50"/>
      <c r="E224" s="83" t="s">
        <v>41</v>
      </c>
      <c r="F224" s="50">
        <v>8</v>
      </c>
      <c r="G224" s="5">
        <f t="shared" ref="G224:G226" si="15">H224/164.92</f>
        <v>133.07453071333833</v>
      </c>
      <c r="H224" s="34">
        <f>ЕТС!E15</f>
        <v>21946.651605243755</v>
      </c>
      <c r="I224" s="34">
        <f>H224*C224</f>
        <v>21946.651605243755</v>
      </c>
    </row>
    <row r="225" spans="1:9" s="115" customFormat="1" ht="18.75" customHeight="1" x14ac:dyDescent="0.25">
      <c r="A225" s="32">
        <v>3</v>
      </c>
      <c r="B225" s="77" t="s">
        <v>121</v>
      </c>
      <c r="C225" s="50">
        <v>1</v>
      </c>
      <c r="D225" s="50"/>
      <c r="E225" s="83" t="s">
        <v>41</v>
      </c>
      <c r="F225" s="50">
        <v>7</v>
      </c>
      <c r="G225" s="5">
        <f t="shared" si="15"/>
        <v>120.97684610303482</v>
      </c>
      <c r="H225" s="34">
        <f>ЕТС!E14</f>
        <v>19951.501459312502</v>
      </c>
      <c r="I225" s="34">
        <f>H225*C225</f>
        <v>19951.501459312502</v>
      </c>
    </row>
    <row r="226" spans="1:9" s="115" customFormat="1" ht="18.75" customHeight="1" x14ac:dyDescent="0.25">
      <c r="A226" s="32">
        <v>4</v>
      </c>
      <c r="B226" s="77" t="s">
        <v>161</v>
      </c>
      <c r="C226" s="50">
        <v>1</v>
      </c>
      <c r="D226" s="50"/>
      <c r="E226" s="83" t="s">
        <v>41</v>
      </c>
      <c r="F226" s="50">
        <v>7</v>
      </c>
      <c r="G226" s="5">
        <f t="shared" si="15"/>
        <v>120.97684610303482</v>
      </c>
      <c r="H226" s="34">
        <f>ЕТС!E14</f>
        <v>19951.501459312502</v>
      </c>
      <c r="I226" s="34">
        <f>H226*C226</f>
        <v>19951.501459312502</v>
      </c>
    </row>
    <row r="227" spans="1:9" ht="16.5" customHeight="1" x14ac:dyDescent="0.25">
      <c r="A227" s="117"/>
      <c r="B227" s="45" t="s">
        <v>210</v>
      </c>
      <c r="C227" s="95">
        <f>SUM(C212:C221)+SUM(C223:C226)</f>
        <v>35</v>
      </c>
      <c r="D227" s="41"/>
      <c r="E227" s="41"/>
      <c r="F227" s="41"/>
      <c r="G227" s="41"/>
      <c r="H227" s="49"/>
      <c r="I227" s="95">
        <f>I212+I213+I214+I215+I216+I217+I218+I219+I220+I223+I224+I225+I226</f>
        <v>662766.38621090224</v>
      </c>
    </row>
    <row r="228" spans="1:9" s="120" customFormat="1" ht="31.5" customHeight="1" x14ac:dyDescent="0.25">
      <c r="A228" s="117"/>
      <c r="B228" s="133" t="s">
        <v>212</v>
      </c>
      <c r="C228" s="95">
        <f>C181+C182+C193+C201+C210+C227</f>
        <v>62</v>
      </c>
      <c r="D228" s="41"/>
      <c r="E228" s="41"/>
      <c r="F228" s="41"/>
      <c r="G228" s="41"/>
      <c r="H228" s="49"/>
      <c r="I228" s="95">
        <f>I181+I182+I193+I201+I210+I227</f>
        <v>1426373.2771090665</v>
      </c>
    </row>
    <row r="229" spans="1:9" ht="20.25" customHeight="1" x14ac:dyDescent="0.3">
      <c r="A229" s="220" t="s">
        <v>165</v>
      </c>
      <c r="B229" s="221"/>
      <c r="C229" s="221"/>
      <c r="D229" s="221"/>
      <c r="E229" s="221"/>
      <c r="F229" s="221"/>
      <c r="G229" s="221"/>
      <c r="H229" s="221"/>
      <c r="I229" s="222"/>
    </row>
    <row r="230" spans="1:9" ht="15.75" customHeight="1" x14ac:dyDescent="0.25">
      <c r="A230" s="32">
        <v>1</v>
      </c>
      <c r="B230" s="77" t="s">
        <v>28</v>
      </c>
      <c r="C230" s="50">
        <v>1</v>
      </c>
      <c r="D230" s="50"/>
      <c r="E230" s="92" t="s">
        <v>20</v>
      </c>
      <c r="F230" s="50">
        <v>14</v>
      </c>
      <c r="G230" s="32"/>
      <c r="H230" s="34">
        <f>ЕТС!E21</f>
        <v>38879.832064437251</v>
      </c>
      <c r="I230" s="34">
        <f t="shared" ref="I230" si="16">H230*C230</f>
        <v>38879.832064437251</v>
      </c>
    </row>
    <row r="231" spans="1:9" ht="15.75" customHeight="1" x14ac:dyDescent="0.25">
      <c r="A231" s="32">
        <v>2</v>
      </c>
      <c r="B231" s="77" t="s">
        <v>31</v>
      </c>
      <c r="C231" s="50">
        <v>1</v>
      </c>
      <c r="D231" s="50"/>
      <c r="E231" s="92" t="s">
        <v>20</v>
      </c>
      <c r="F231" s="50">
        <v>14</v>
      </c>
      <c r="G231" s="32"/>
      <c r="H231" s="34">
        <f>ЕТС!E21</f>
        <v>38879.832064437251</v>
      </c>
      <c r="I231" s="34">
        <f t="shared" ref="I231" si="17">H231*C231</f>
        <v>38879.832064437251</v>
      </c>
    </row>
    <row r="232" spans="1:9" ht="15.75" customHeight="1" x14ac:dyDescent="0.25">
      <c r="A232" s="32">
        <v>3</v>
      </c>
      <c r="B232" s="77" t="s">
        <v>78</v>
      </c>
      <c r="C232" s="107">
        <v>1</v>
      </c>
      <c r="D232" s="107"/>
      <c r="E232" s="92" t="s">
        <v>20</v>
      </c>
      <c r="F232" s="107">
        <v>10</v>
      </c>
      <c r="G232" s="7"/>
      <c r="H232" s="38">
        <f>ЕТС!E17</f>
        <v>26555.44844234495</v>
      </c>
      <c r="I232" s="38">
        <f t="shared" ref="I232:I238" si="18">H232*C232</f>
        <v>26555.44844234495</v>
      </c>
    </row>
    <row r="233" spans="1:9" s="115" customFormat="1" x14ac:dyDescent="0.25">
      <c r="A233" s="32">
        <v>4</v>
      </c>
      <c r="B233" s="71" t="s">
        <v>33</v>
      </c>
      <c r="C233" s="50">
        <v>1</v>
      </c>
      <c r="D233" s="50"/>
      <c r="E233" s="57" t="s">
        <v>26</v>
      </c>
      <c r="F233" s="50">
        <v>10</v>
      </c>
      <c r="G233" s="32"/>
      <c r="H233" s="34">
        <f>ЕТС!E17</f>
        <v>26555.44844234495</v>
      </c>
      <c r="I233" s="34">
        <f>H233*C233</f>
        <v>26555.44844234495</v>
      </c>
    </row>
    <row r="234" spans="1:9" ht="15.75" customHeight="1" x14ac:dyDescent="0.25">
      <c r="A234" s="32">
        <v>5</v>
      </c>
      <c r="B234" s="77" t="s">
        <v>288</v>
      </c>
      <c r="C234" s="107">
        <v>2</v>
      </c>
      <c r="D234" s="107"/>
      <c r="E234" s="62" t="s">
        <v>26</v>
      </c>
      <c r="F234" s="90">
        <v>9</v>
      </c>
      <c r="G234" s="5"/>
      <c r="H234" s="31">
        <f>ЕТС!E16</f>
        <v>24141.316765768133</v>
      </c>
      <c r="I234" s="31">
        <f t="shared" si="18"/>
        <v>48282.633531536267</v>
      </c>
    </row>
    <row r="235" spans="1:9" ht="15.75" customHeight="1" x14ac:dyDescent="0.25">
      <c r="A235" s="32">
        <v>6</v>
      </c>
      <c r="B235" s="77" t="s">
        <v>289</v>
      </c>
      <c r="C235" s="107">
        <v>1</v>
      </c>
      <c r="D235" s="107"/>
      <c r="E235" s="62" t="s">
        <v>26</v>
      </c>
      <c r="F235" s="90">
        <v>9</v>
      </c>
      <c r="G235" s="5"/>
      <c r="H235" s="31">
        <f>ЕТС!E16</f>
        <v>24141.316765768133</v>
      </c>
      <c r="I235" s="31">
        <f t="shared" si="18"/>
        <v>24141.316765768133</v>
      </c>
    </row>
    <row r="236" spans="1:9" ht="15.75" customHeight="1" x14ac:dyDescent="0.25">
      <c r="A236" s="32">
        <v>7</v>
      </c>
      <c r="B236" s="77" t="s">
        <v>293</v>
      </c>
      <c r="C236" s="154">
        <v>1</v>
      </c>
      <c r="D236" s="154"/>
      <c r="E236" s="62" t="s">
        <v>26</v>
      </c>
      <c r="F236" s="90">
        <v>9</v>
      </c>
      <c r="G236" s="5"/>
      <c r="H236" s="31">
        <f>ЕТС!E16</f>
        <v>24141.316765768133</v>
      </c>
      <c r="I236" s="31">
        <f t="shared" ref="I236" si="19">H236*C236</f>
        <v>24141.316765768133</v>
      </c>
    </row>
    <row r="237" spans="1:9" ht="15.75" customHeight="1" x14ac:dyDescent="0.25">
      <c r="A237" s="32">
        <v>8</v>
      </c>
      <c r="B237" s="77" t="s">
        <v>79</v>
      </c>
      <c r="C237" s="90">
        <v>1</v>
      </c>
      <c r="D237" s="90"/>
      <c r="E237" s="62" t="s">
        <v>26</v>
      </c>
      <c r="F237" s="90">
        <v>6</v>
      </c>
      <c r="G237" s="5"/>
      <c r="H237" s="31">
        <f>ЕТС!E13</f>
        <v>18137.728599375001</v>
      </c>
      <c r="I237" s="31">
        <f t="shared" si="18"/>
        <v>18137.728599375001</v>
      </c>
    </row>
    <row r="238" spans="1:9" ht="15.75" customHeight="1" x14ac:dyDescent="0.25">
      <c r="A238" s="32">
        <v>9</v>
      </c>
      <c r="B238" s="77" t="s">
        <v>167</v>
      </c>
      <c r="C238" s="90">
        <v>1</v>
      </c>
      <c r="D238" s="90"/>
      <c r="E238" s="62" t="s">
        <v>26</v>
      </c>
      <c r="F238" s="90">
        <v>6</v>
      </c>
      <c r="G238" s="5"/>
      <c r="H238" s="4">
        <f>ЕТС!E13</f>
        <v>18137.728599375001</v>
      </c>
      <c r="I238" s="31">
        <f t="shared" si="18"/>
        <v>18137.728599375001</v>
      </c>
    </row>
    <row r="239" spans="1:9" ht="15.75" customHeight="1" x14ac:dyDescent="0.25">
      <c r="A239" s="32">
        <v>10</v>
      </c>
      <c r="B239" s="77" t="s">
        <v>277</v>
      </c>
      <c r="C239" s="90">
        <v>1</v>
      </c>
      <c r="D239" s="90"/>
      <c r="E239" s="62" t="s">
        <v>26</v>
      </c>
      <c r="F239" s="90">
        <v>6</v>
      </c>
      <c r="G239" s="5"/>
      <c r="H239" s="4">
        <f>ЕТС!E13</f>
        <v>18137.728599375001</v>
      </c>
      <c r="I239" s="31">
        <f t="shared" ref="I239" si="20">H239*C239</f>
        <v>18137.728599375001</v>
      </c>
    </row>
    <row r="240" spans="1:9" ht="17.25" customHeight="1" x14ac:dyDescent="0.25">
      <c r="A240" s="27"/>
      <c r="B240" s="45" t="s">
        <v>211</v>
      </c>
      <c r="C240" s="102">
        <f>SUM(C230:C239)</f>
        <v>11</v>
      </c>
      <c r="D240" s="41"/>
      <c r="E240" s="41"/>
      <c r="F240" s="41"/>
      <c r="G240" s="41"/>
      <c r="H240" s="35"/>
      <c r="I240" s="97">
        <f>SUM(I230:I239)</f>
        <v>281849.01387476193</v>
      </c>
    </row>
    <row r="241" spans="1:9" ht="15.75" customHeight="1" x14ac:dyDescent="0.25">
      <c r="A241" s="223" t="s">
        <v>80</v>
      </c>
      <c r="B241" s="224"/>
      <c r="C241" s="224"/>
      <c r="D241" s="224"/>
      <c r="E241" s="224"/>
      <c r="F241" s="224"/>
      <c r="G241" s="224"/>
      <c r="H241" s="224"/>
      <c r="I241" s="225"/>
    </row>
    <row r="242" spans="1:9" ht="15.75" customHeight="1" x14ac:dyDescent="0.25">
      <c r="A242" s="50">
        <v>1</v>
      </c>
      <c r="B242" s="77" t="s">
        <v>219</v>
      </c>
      <c r="C242" s="50">
        <v>1</v>
      </c>
      <c r="D242" s="50">
        <v>4</v>
      </c>
      <c r="E242" s="39" t="s">
        <v>41</v>
      </c>
      <c r="F242" s="50">
        <v>5</v>
      </c>
      <c r="G242" s="5">
        <f>H242/164.92</f>
        <v>99.980864547962653</v>
      </c>
      <c r="H242" s="34">
        <f>ЕТС!E12</f>
        <v>16488.844181249999</v>
      </c>
      <c r="I242" s="34">
        <f t="shared" ref="I242:I250" si="21">H242*C242</f>
        <v>16488.844181249999</v>
      </c>
    </row>
    <row r="243" spans="1:9" ht="15.75" customHeight="1" x14ac:dyDescent="0.25">
      <c r="A243" s="50">
        <v>2</v>
      </c>
      <c r="B243" s="77" t="s">
        <v>81</v>
      </c>
      <c r="C243" s="50">
        <v>6</v>
      </c>
      <c r="D243" s="50">
        <v>5</v>
      </c>
      <c r="E243" s="39" t="s">
        <v>41</v>
      </c>
      <c r="F243" s="50">
        <v>6</v>
      </c>
      <c r="G243" s="5">
        <f t="shared" ref="G243:G250" si="22">H243/164.92</f>
        <v>109.97895100275893</v>
      </c>
      <c r="H243" s="34">
        <f>ЕТС!E13</f>
        <v>18137.728599375001</v>
      </c>
      <c r="I243" s="34">
        <f t="shared" si="21"/>
        <v>108826.37159625001</v>
      </c>
    </row>
    <row r="244" spans="1:9" ht="15.75" customHeight="1" x14ac:dyDescent="0.25">
      <c r="A244" s="50">
        <v>3</v>
      </c>
      <c r="B244" s="77" t="s">
        <v>276</v>
      </c>
      <c r="C244" s="50">
        <v>1</v>
      </c>
      <c r="D244" s="50">
        <v>5</v>
      </c>
      <c r="E244" s="39" t="s">
        <v>41</v>
      </c>
      <c r="F244" s="50">
        <v>6</v>
      </c>
      <c r="G244" s="5">
        <f t="shared" si="22"/>
        <v>109.97895100275893</v>
      </c>
      <c r="H244" s="34">
        <f>ЕТС!E13</f>
        <v>18137.728599375001</v>
      </c>
      <c r="I244" s="34">
        <f t="shared" ref="I244" si="23">H244*C244</f>
        <v>18137.728599375001</v>
      </c>
    </row>
    <row r="245" spans="1:9" ht="15.75" customHeight="1" x14ac:dyDescent="0.25">
      <c r="A245" s="50">
        <v>4</v>
      </c>
      <c r="B245" s="77" t="s">
        <v>81</v>
      </c>
      <c r="C245" s="107">
        <v>8.5</v>
      </c>
      <c r="D245" s="107">
        <v>4</v>
      </c>
      <c r="E245" s="39" t="s">
        <v>41</v>
      </c>
      <c r="F245" s="107">
        <v>5</v>
      </c>
      <c r="G245" s="5">
        <f t="shared" si="22"/>
        <v>99.980864547962653</v>
      </c>
      <c r="H245" s="38">
        <f>ЕТС!E12</f>
        <v>16488.844181249999</v>
      </c>
      <c r="I245" s="38">
        <f t="shared" si="21"/>
        <v>140155.175540625</v>
      </c>
    </row>
    <row r="246" spans="1:9" s="115" customFormat="1" ht="15.75" customHeight="1" x14ac:dyDescent="0.25">
      <c r="A246" s="50">
        <v>5</v>
      </c>
      <c r="B246" s="77" t="s">
        <v>64</v>
      </c>
      <c r="C246" s="50">
        <v>4</v>
      </c>
      <c r="D246" s="50">
        <v>5</v>
      </c>
      <c r="E246" s="52" t="s">
        <v>41</v>
      </c>
      <c r="F246" s="50">
        <v>7</v>
      </c>
      <c r="G246" s="5">
        <f t="shared" si="22"/>
        <v>120.97684610303482</v>
      </c>
      <c r="H246" s="34">
        <f>ЕТС!E14</f>
        <v>19951.501459312502</v>
      </c>
      <c r="I246" s="34">
        <f t="shared" si="21"/>
        <v>79806.005837250006</v>
      </c>
    </row>
    <row r="247" spans="1:9" ht="15.75" customHeight="1" x14ac:dyDescent="0.25">
      <c r="A247" s="50">
        <v>6</v>
      </c>
      <c r="B247" s="77" t="s">
        <v>82</v>
      </c>
      <c r="C247" s="107">
        <v>1</v>
      </c>
      <c r="D247" s="107">
        <v>4</v>
      </c>
      <c r="E247" s="39" t="s">
        <v>41</v>
      </c>
      <c r="F247" s="90">
        <v>5</v>
      </c>
      <c r="G247" s="5">
        <f t="shared" si="22"/>
        <v>99.980864547962653</v>
      </c>
      <c r="H247" s="31">
        <f>ЕТС!E12</f>
        <v>16488.844181249999</v>
      </c>
      <c r="I247" s="31">
        <f t="shared" si="21"/>
        <v>16488.844181249999</v>
      </c>
    </row>
    <row r="248" spans="1:9" ht="15.75" customHeight="1" x14ac:dyDescent="0.25">
      <c r="A248" s="50">
        <v>7</v>
      </c>
      <c r="B248" s="77" t="s">
        <v>83</v>
      </c>
      <c r="C248" s="107">
        <v>1</v>
      </c>
      <c r="D248" s="107">
        <v>5</v>
      </c>
      <c r="E248" s="39" t="s">
        <v>41</v>
      </c>
      <c r="F248" s="90">
        <v>6</v>
      </c>
      <c r="G248" s="5">
        <f t="shared" si="22"/>
        <v>109.97895100275893</v>
      </c>
      <c r="H248" s="31">
        <f>ЕТС!E13</f>
        <v>18137.728599375001</v>
      </c>
      <c r="I248" s="31">
        <f t="shared" si="21"/>
        <v>18137.728599375001</v>
      </c>
    </row>
    <row r="249" spans="1:9" ht="15.75" customHeight="1" x14ac:dyDescent="0.25">
      <c r="A249" s="50">
        <v>8</v>
      </c>
      <c r="B249" s="77" t="s">
        <v>220</v>
      </c>
      <c r="C249" s="90">
        <v>0.5</v>
      </c>
      <c r="D249" s="90">
        <v>4</v>
      </c>
      <c r="E249" s="39" t="s">
        <v>41</v>
      </c>
      <c r="F249" s="90">
        <v>4</v>
      </c>
      <c r="G249" s="5">
        <f t="shared" si="22"/>
        <v>86.939882215619704</v>
      </c>
      <c r="H249" s="31">
        <f>ЕТС!E11</f>
        <v>14338.125375</v>
      </c>
      <c r="I249" s="31">
        <f t="shared" si="21"/>
        <v>7169.0626874999998</v>
      </c>
    </row>
    <row r="250" spans="1:9" ht="15.75" customHeight="1" x14ac:dyDescent="0.25">
      <c r="A250" s="50">
        <v>9</v>
      </c>
      <c r="B250" s="77" t="s">
        <v>221</v>
      </c>
      <c r="C250" s="90">
        <v>1</v>
      </c>
      <c r="D250" s="90">
        <v>4</v>
      </c>
      <c r="E250" s="39" t="s">
        <v>41</v>
      </c>
      <c r="F250" s="90">
        <v>5</v>
      </c>
      <c r="G250" s="5">
        <f t="shared" si="22"/>
        <v>99.980864547962653</v>
      </c>
      <c r="H250" s="31">
        <f>ЕТС!E12</f>
        <v>16488.844181249999</v>
      </c>
      <c r="I250" s="31">
        <f t="shared" si="21"/>
        <v>16488.844181249999</v>
      </c>
    </row>
    <row r="251" spans="1:9" ht="15.75" customHeight="1" x14ac:dyDescent="0.25">
      <c r="A251" s="27"/>
      <c r="B251" s="45" t="s">
        <v>210</v>
      </c>
      <c r="C251" s="102">
        <f>SUM(C242:C250)</f>
        <v>24</v>
      </c>
      <c r="D251" s="41"/>
      <c r="E251" s="41"/>
      <c r="F251" s="41"/>
      <c r="G251" s="41"/>
      <c r="H251" s="35"/>
      <c r="I251" s="97">
        <f>SUM(I242:I250)</f>
        <v>421698.605404125</v>
      </c>
    </row>
    <row r="252" spans="1:9" ht="12.75" customHeight="1" x14ac:dyDescent="0.25">
      <c r="A252" s="184" t="s">
        <v>84</v>
      </c>
      <c r="B252" s="185"/>
      <c r="C252" s="185"/>
      <c r="D252" s="185"/>
      <c r="E252" s="185"/>
      <c r="F252" s="185"/>
      <c r="G252" s="185"/>
      <c r="H252" s="185"/>
      <c r="I252" s="186"/>
    </row>
    <row r="253" spans="1:9" ht="16.5" customHeight="1" x14ac:dyDescent="0.25">
      <c r="A253" s="47">
        <v>1</v>
      </c>
      <c r="B253" s="78" t="s">
        <v>85</v>
      </c>
      <c r="C253" s="107">
        <v>8</v>
      </c>
      <c r="D253" s="107">
        <v>4</v>
      </c>
      <c r="E253" s="42" t="s">
        <v>41</v>
      </c>
      <c r="F253" s="107">
        <v>5</v>
      </c>
      <c r="G253" s="7">
        <f>H253/164.92</f>
        <v>99.980864547962653</v>
      </c>
      <c r="H253" s="38">
        <f>ЕТС!E12</f>
        <v>16488.844181249999</v>
      </c>
      <c r="I253" s="38">
        <f>H253*C253</f>
        <v>131910.75344999999</v>
      </c>
    </row>
    <row r="254" spans="1:9" s="115" customFormat="1" ht="15.75" customHeight="1" x14ac:dyDescent="0.25">
      <c r="A254" s="47">
        <v>2</v>
      </c>
      <c r="B254" s="78" t="s">
        <v>86</v>
      </c>
      <c r="C254" s="107">
        <f>41+16</f>
        <v>57</v>
      </c>
      <c r="D254" s="107">
        <v>4</v>
      </c>
      <c r="E254" s="42" t="s">
        <v>41</v>
      </c>
      <c r="F254" s="107">
        <v>6</v>
      </c>
      <c r="G254" s="7">
        <f>H254/164.92</f>
        <v>109.97895100275893</v>
      </c>
      <c r="H254" s="38">
        <f>ЕТС!E13</f>
        <v>18137.728599375001</v>
      </c>
      <c r="I254" s="38">
        <f>H254*C254</f>
        <v>1033850.5301643751</v>
      </c>
    </row>
    <row r="255" spans="1:9" ht="1.9" hidden="1" customHeight="1" x14ac:dyDescent="0.25">
      <c r="A255" s="47"/>
      <c r="B255" s="65"/>
      <c r="C255" s="47"/>
      <c r="D255" s="47"/>
      <c r="E255" s="54"/>
      <c r="F255" s="47"/>
      <c r="G255" s="7">
        <f>H255/164.17</f>
        <v>0</v>
      </c>
      <c r="H255" s="38"/>
      <c r="I255" s="38"/>
    </row>
    <row r="256" spans="1:9" ht="15.75" customHeight="1" x14ac:dyDescent="0.25">
      <c r="A256" s="182" t="s">
        <v>87</v>
      </c>
      <c r="B256" s="183"/>
      <c r="C256" s="183"/>
      <c r="D256" s="183"/>
      <c r="E256" s="183"/>
      <c r="F256" s="183"/>
      <c r="G256" s="183"/>
      <c r="H256" s="183"/>
      <c r="I256" s="226"/>
    </row>
    <row r="257" spans="1:9" ht="21.75" customHeight="1" x14ac:dyDescent="0.25">
      <c r="A257" s="47">
        <v>3</v>
      </c>
      <c r="B257" s="78" t="s">
        <v>88</v>
      </c>
      <c r="C257" s="107">
        <v>7</v>
      </c>
      <c r="D257" s="107">
        <v>5</v>
      </c>
      <c r="E257" s="42" t="s">
        <v>41</v>
      </c>
      <c r="F257" s="107">
        <v>7</v>
      </c>
      <c r="G257" s="7">
        <f>H257/164.92</f>
        <v>120.97684610303482</v>
      </c>
      <c r="H257" s="38">
        <f>ЕТС!E14</f>
        <v>19951.501459312502</v>
      </c>
      <c r="I257" s="38">
        <f>H257*C257</f>
        <v>139660.5102151875</v>
      </c>
    </row>
    <row r="258" spans="1:9" ht="16.5" customHeight="1" x14ac:dyDescent="0.25">
      <c r="A258" s="182" t="s">
        <v>89</v>
      </c>
      <c r="B258" s="183"/>
      <c r="C258" s="55"/>
      <c r="D258" s="47"/>
      <c r="E258" s="53"/>
      <c r="F258" s="47"/>
      <c r="G258" s="7"/>
      <c r="H258" s="38"/>
      <c r="I258" s="64"/>
    </row>
    <row r="259" spans="1:9" ht="15.75" customHeight="1" x14ac:dyDescent="0.25">
      <c r="A259" s="47">
        <v>4</v>
      </c>
      <c r="B259" s="78" t="s">
        <v>90</v>
      </c>
      <c r="C259" s="107">
        <v>22</v>
      </c>
      <c r="D259" s="107">
        <v>4</v>
      </c>
      <c r="E259" s="42" t="s">
        <v>41</v>
      </c>
      <c r="F259" s="107">
        <v>5</v>
      </c>
      <c r="G259" s="7">
        <f>H259/164.92</f>
        <v>99.980864547962653</v>
      </c>
      <c r="H259" s="38">
        <f>ЕТС!E12</f>
        <v>16488.844181249999</v>
      </c>
      <c r="I259" s="38">
        <f>H259*C259</f>
        <v>362754.57198749995</v>
      </c>
    </row>
    <row r="260" spans="1:9" ht="15.75" hidden="1" customHeight="1" x14ac:dyDescent="0.25">
      <c r="A260" s="47">
        <v>4</v>
      </c>
      <c r="B260" s="56" t="s">
        <v>91</v>
      </c>
      <c r="C260" s="107"/>
      <c r="D260" s="47">
        <v>4</v>
      </c>
      <c r="E260" s="54" t="s">
        <v>41</v>
      </c>
      <c r="F260" s="47">
        <v>5</v>
      </c>
      <c r="G260" s="7" t="e">
        <f>H260/165.08</f>
        <v>#REF!</v>
      </c>
      <c r="H260" s="38" t="e">
        <f>#REF!</f>
        <v>#REF!</v>
      </c>
      <c r="I260" s="38" t="e">
        <f>H260*C260</f>
        <v>#REF!</v>
      </c>
    </row>
    <row r="261" spans="1:9" ht="12.75" customHeight="1" x14ac:dyDescent="0.25">
      <c r="A261" s="182" t="s">
        <v>209</v>
      </c>
      <c r="B261" s="183"/>
      <c r="C261" s="79"/>
      <c r="D261" s="47"/>
      <c r="E261" s="53"/>
      <c r="F261" s="47"/>
      <c r="G261" s="7"/>
      <c r="H261" s="38"/>
      <c r="I261" s="64"/>
    </row>
    <row r="262" spans="1:9" ht="17.25" customHeight="1" x14ac:dyDescent="0.25">
      <c r="A262" s="47">
        <v>5</v>
      </c>
      <c r="B262" s="78" t="s">
        <v>90</v>
      </c>
      <c r="C262" s="107">
        <v>2</v>
      </c>
      <c r="D262" s="107">
        <v>5</v>
      </c>
      <c r="E262" s="42" t="s">
        <v>41</v>
      </c>
      <c r="F262" s="107">
        <v>6</v>
      </c>
      <c r="G262" s="7">
        <f>H262/164.92</f>
        <v>109.97895100275893</v>
      </c>
      <c r="H262" s="38">
        <f>ЕТС!E13</f>
        <v>18137.728599375001</v>
      </c>
      <c r="I262" s="38">
        <f>H262*C262</f>
        <v>36275.457198750002</v>
      </c>
    </row>
    <row r="263" spans="1:9" ht="15.75" customHeight="1" x14ac:dyDescent="0.25">
      <c r="A263" s="27"/>
      <c r="B263" s="45" t="s">
        <v>188</v>
      </c>
      <c r="C263" s="49">
        <f>C253+C254+C257+C259+C262</f>
        <v>96</v>
      </c>
      <c r="D263" s="9"/>
      <c r="E263" s="9"/>
      <c r="F263" s="9"/>
      <c r="G263" s="9"/>
      <c r="H263" s="10"/>
      <c r="I263" s="95">
        <f>I253+I254+I257+I259+I262</f>
        <v>1704451.8230158126</v>
      </c>
    </row>
    <row r="264" spans="1:9" ht="25.5" customHeight="1" x14ac:dyDescent="0.25">
      <c r="A264" s="184" t="s">
        <v>92</v>
      </c>
      <c r="B264" s="185"/>
      <c r="C264" s="185"/>
      <c r="D264" s="185"/>
      <c r="E264" s="185"/>
      <c r="F264" s="185"/>
      <c r="G264" s="185"/>
      <c r="H264" s="185"/>
      <c r="I264" s="186"/>
    </row>
    <row r="265" spans="1:9" ht="18" customHeight="1" x14ac:dyDescent="0.25">
      <c r="A265" s="47">
        <v>1</v>
      </c>
      <c r="B265" s="78" t="s">
        <v>232</v>
      </c>
      <c r="C265" s="107">
        <v>7</v>
      </c>
      <c r="D265" s="90">
        <v>6</v>
      </c>
      <c r="E265" s="42" t="s">
        <v>41</v>
      </c>
      <c r="F265" s="90">
        <v>8</v>
      </c>
      <c r="G265" s="7">
        <f>H265/164.92</f>
        <v>133.07453071333833</v>
      </c>
      <c r="H265" s="66">
        <f>ЕТС!E15</f>
        <v>21946.651605243755</v>
      </c>
      <c r="I265" s="38">
        <f>H265*C265</f>
        <v>153626.56123670627</v>
      </c>
    </row>
    <row r="266" spans="1:9" ht="18" customHeight="1" x14ac:dyDescent="0.25">
      <c r="A266" s="47">
        <v>2</v>
      </c>
      <c r="B266" s="78" t="s">
        <v>232</v>
      </c>
      <c r="C266" s="107">
        <v>5</v>
      </c>
      <c r="D266" s="90">
        <v>5</v>
      </c>
      <c r="E266" s="42" t="s">
        <v>41</v>
      </c>
      <c r="F266" s="90">
        <v>7</v>
      </c>
      <c r="G266" s="7">
        <f t="shared" ref="G266:G267" si="24">H266/164.92</f>
        <v>120.97684610303482</v>
      </c>
      <c r="H266" s="66">
        <f>ЕТС!E14</f>
        <v>19951.501459312502</v>
      </c>
      <c r="I266" s="38">
        <f>H266*C266</f>
        <v>99757.507296562515</v>
      </c>
    </row>
    <row r="267" spans="1:9" ht="18" customHeight="1" x14ac:dyDescent="0.25">
      <c r="A267" s="47">
        <v>3</v>
      </c>
      <c r="B267" s="78" t="s">
        <v>232</v>
      </c>
      <c r="C267" s="107">
        <v>3</v>
      </c>
      <c r="D267" s="90">
        <v>4</v>
      </c>
      <c r="E267" s="42" t="s">
        <v>41</v>
      </c>
      <c r="F267" s="90">
        <v>6</v>
      </c>
      <c r="G267" s="7">
        <f t="shared" si="24"/>
        <v>109.97895100275893</v>
      </c>
      <c r="H267" s="66">
        <f>ЕТС!E13</f>
        <v>18137.728599375001</v>
      </c>
      <c r="I267" s="38">
        <f>H267*C267</f>
        <v>54413.185798125007</v>
      </c>
    </row>
    <row r="268" spans="1:9" ht="18" customHeight="1" x14ac:dyDescent="0.25">
      <c r="A268" s="187" t="s">
        <v>93</v>
      </c>
      <c r="B268" s="188"/>
      <c r="C268" s="72"/>
      <c r="D268" s="108"/>
      <c r="E268" s="108"/>
      <c r="F268" s="108"/>
      <c r="G268" s="108"/>
      <c r="H268" s="108"/>
      <c r="I268" s="109"/>
    </row>
    <row r="269" spans="1:9" ht="18" customHeight="1" x14ac:dyDescent="0.25">
      <c r="A269" s="47">
        <v>1</v>
      </c>
      <c r="B269" s="78" t="s">
        <v>268</v>
      </c>
      <c r="C269" s="107">
        <v>4</v>
      </c>
      <c r="D269" s="90">
        <v>6</v>
      </c>
      <c r="E269" s="42" t="s">
        <v>41</v>
      </c>
      <c r="F269" s="90">
        <v>8</v>
      </c>
      <c r="G269" s="7">
        <f>H269/164.92</f>
        <v>133.07453071333833</v>
      </c>
      <c r="H269" s="66">
        <f>ЕТС!E15</f>
        <v>21946.651605243755</v>
      </c>
      <c r="I269" s="38">
        <f>H269*C269</f>
        <v>87786.606420975018</v>
      </c>
    </row>
    <row r="270" spans="1:9" s="139" customFormat="1" ht="18" customHeight="1" x14ac:dyDescent="0.25">
      <c r="A270" s="135">
        <v>2</v>
      </c>
      <c r="B270" s="134" t="s">
        <v>268</v>
      </c>
      <c r="C270" s="136">
        <v>1</v>
      </c>
      <c r="D270" s="136">
        <v>7</v>
      </c>
      <c r="E270" s="144" t="s">
        <v>41</v>
      </c>
      <c r="F270" s="136">
        <v>8</v>
      </c>
      <c r="G270" s="151">
        <f>H270/164.92</f>
        <v>133.07453071333833</v>
      </c>
      <c r="H270" s="152">
        <f>ЕТС!E15</f>
        <v>21946.651605243755</v>
      </c>
      <c r="I270" s="138">
        <f>H270*C270</f>
        <v>21946.651605243755</v>
      </c>
    </row>
    <row r="271" spans="1:9" ht="18" customHeight="1" x14ac:dyDescent="0.25">
      <c r="A271" s="180" t="s">
        <v>95</v>
      </c>
      <c r="B271" s="181"/>
      <c r="C271" s="189"/>
      <c r="D271" s="190"/>
      <c r="E271" s="190"/>
      <c r="F271" s="190"/>
      <c r="G271" s="190"/>
      <c r="H271" s="190"/>
      <c r="I271" s="190"/>
    </row>
    <row r="272" spans="1:9" ht="18" customHeight="1" x14ac:dyDescent="0.25">
      <c r="A272" s="47">
        <v>1</v>
      </c>
      <c r="B272" s="78" t="s">
        <v>94</v>
      </c>
      <c r="C272" s="107">
        <v>1</v>
      </c>
      <c r="D272" s="107">
        <v>6</v>
      </c>
      <c r="E272" s="42" t="s">
        <v>41</v>
      </c>
      <c r="F272" s="107">
        <v>8</v>
      </c>
      <c r="G272" s="7">
        <f>H272/164.92</f>
        <v>133.07453071333833</v>
      </c>
      <c r="H272" s="66">
        <f>ЕТС!E15</f>
        <v>21946.651605243755</v>
      </c>
      <c r="I272" s="38">
        <f>H272*C272</f>
        <v>21946.651605243755</v>
      </c>
    </row>
    <row r="273" spans="1:9" ht="18" customHeight="1" x14ac:dyDescent="0.25">
      <c r="A273" s="180" t="s">
        <v>265</v>
      </c>
      <c r="B273" s="181"/>
      <c r="C273" s="189"/>
      <c r="D273" s="190"/>
      <c r="E273" s="190"/>
      <c r="F273" s="190"/>
      <c r="G273" s="190"/>
      <c r="H273" s="190"/>
      <c r="I273" s="190"/>
    </row>
    <row r="274" spans="1:9" ht="18" customHeight="1" x14ac:dyDescent="0.25">
      <c r="A274" s="47">
        <v>1</v>
      </c>
      <c r="B274" s="78" t="s">
        <v>94</v>
      </c>
      <c r="C274" s="132">
        <v>1</v>
      </c>
      <c r="D274" s="132">
        <v>7</v>
      </c>
      <c r="E274" s="42" t="s">
        <v>41</v>
      </c>
      <c r="F274" s="132">
        <v>9</v>
      </c>
      <c r="G274" s="7">
        <f>H274/164.92</f>
        <v>146.38198378467217</v>
      </c>
      <c r="H274" s="66">
        <f>ЕТС!E16</f>
        <v>24141.316765768133</v>
      </c>
      <c r="I274" s="38">
        <f>H274*C274</f>
        <v>24141.316765768133</v>
      </c>
    </row>
    <row r="275" spans="1:9" ht="15.75" customHeight="1" x14ac:dyDescent="0.25">
      <c r="A275" s="180" t="s">
        <v>96</v>
      </c>
      <c r="B275" s="181"/>
      <c r="C275" s="47"/>
      <c r="D275" s="107"/>
      <c r="E275" s="67"/>
      <c r="F275" s="107"/>
      <c r="G275" s="47"/>
      <c r="H275" s="38"/>
      <c r="I275" s="38"/>
    </row>
    <row r="276" spans="1:9" ht="14.25" customHeight="1" x14ac:dyDescent="0.25">
      <c r="A276" s="47">
        <v>1</v>
      </c>
      <c r="B276" s="78" t="s">
        <v>97</v>
      </c>
      <c r="C276" s="107">
        <v>2</v>
      </c>
      <c r="D276" s="107">
        <v>5</v>
      </c>
      <c r="E276" s="42" t="s">
        <v>41</v>
      </c>
      <c r="F276" s="107">
        <v>6</v>
      </c>
      <c r="G276" s="7">
        <f>H276/164.92</f>
        <v>109.97895100275893</v>
      </c>
      <c r="H276" s="38">
        <f>ЕТС!E13</f>
        <v>18137.728599375001</v>
      </c>
      <c r="I276" s="38">
        <f>H276*C276</f>
        <v>36275.457198750002</v>
      </c>
    </row>
    <row r="277" spans="1:9" ht="15.75" customHeight="1" x14ac:dyDescent="0.25">
      <c r="A277" s="215" t="s">
        <v>123</v>
      </c>
      <c r="B277" s="216"/>
      <c r="C277" s="107"/>
      <c r="D277" s="107"/>
      <c r="E277" s="67"/>
      <c r="F277" s="107"/>
      <c r="G277" s="7"/>
      <c r="H277" s="38"/>
      <c r="I277" s="38"/>
    </row>
    <row r="278" spans="1:9" ht="15.75" customHeight="1" x14ac:dyDescent="0.25">
      <c r="A278" s="90">
        <v>1</v>
      </c>
      <c r="B278" s="80" t="s">
        <v>124</v>
      </c>
      <c r="C278" s="107">
        <v>0.5</v>
      </c>
      <c r="D278" s="90">
        <v>4</v>
      </c>
      <c r="E278" s="39" t="s">
        <v>41</v>
      </c>
      <c r="F278" s="90">
        <v>4</v>
      </c>
      <c r="G278" s="6">
        <f>H278/164.92</f>
        <v>86.939882215619704</v>
      </c>
      <c r="H278" s="4">
        <f>ЕТС!E11</f>
        <v>14338.125375</v>
      </c>
      <c r="I278" s="31">
        <f>H278*C278</f>
        <v>7169.0626874999998</v>
      </c>
    </row>
    <row r="279" spans="1:9" ht="18" customHeight="1" x14ac:dyDescent="0.25">
      <c r="A279" s="121"/>
      <c r="B279" s="45" t="s">
        <v>188</v>
      </c>
      <c r="C279" s="98">
        <f>C265+C266+C267+C269+C270+C272+C274+C276+C278</f>
        <v>24.5</v>
      </c>
      <c r="D279" s="11"/>
      <c r="E279" s="11"/>
      <c r="F279" s="11"/>
      <c r="G279" s="11"/>
      <c r="H279" s="12"/>
      <c r="I279" s="98">
        <f>I265+I266+I267+I269+I272+I274+I276+I278</f>
        <v>485116.34900963068</v>
      </c>
    </row>
    <row r="280" spans="1:9" ht="18" customHeight="1" x14ac:dyDescent="0.25">
      <c r="A280" s="121"/>
      <c r="B280" s="45" t="s">
        <v>188</v>
      </c>
      <c r="C280" s="98">
        <f>C240+C251+C263+C279</f>
        <v>155.5</v>
      </c>
      <c r="D280" s="11"/>
      <c r="E280" s="11"/>
      <c r="F280" s="11"/>
      <c r="G280" s="11"/>
      <c r="H280" s="12"/>
      <c r="I280" s="95">
        <f>I240+I251+I263+I279</f>
        <v>2893115.7913043303</v>
      </c>
    </row>
    <row r="281" spans="1:9" x14ac:dyDescent="0.25">
      <c r="A281" s="174" t="s">
        <v>162</v>
      </c>
      <c r="B281" s="175"/>
      <c r="C281" s="175"/>
      <c r="D281" s="175"/>
      <c r="E281" s="175"/>
      <c r="F281" s="175"/>
      <c r="G281" s="175"/>
      <c r="H281" s="175"/>
      <c r="I281" s="176"/>
    </row>
    <row r="282" spans="1:9" x14ac:dyDescent="0.25">
      <c r="A282" s="32">
        <v>1</v>
      </c>
      <c r="B282" s="71" t="s">
        <v>138</v>
      </c>
      <c r="C282" s="50">
        <v>1</v>
      </c>
      <c r="D282" s="50"/>
      <c r="E282" s="92" t="s">
        <v>20</v>
      </c>
      <c r="F282" s="50">
        <v>17</v>
      </c>
      <c r="G282" s="32"/>
      <c r="H282" s="34">
        <f>ЕТС!E24</f>
        <v>51749.056477765997</v>
      </c>
      <c r="I282" s="34">
        <f>H282*C282</f>
        <v>51749.056477765997</v>
      </c>
    </row>
    <row r="283" spans="1:9" x14ac:dyDescent="0.25">
      <c r="A283" s="194" t="s">
        <v>163</v>
      </c>
      <c r="B283" s="195"/>
      <c r="C283" s="195"/>
      <c r="D283" s="195"/>
      <c r="E283" s="195"/>
      <c r="F283" s="195"/>
      <c r="G283" s="195"/>
      <c r="H283" s="195"/>
      <c r="I283" s="196"/>
    </row>
    <row r="284" spans="1:9" x14ac:dyDescent="0.25">
      <c r="A284" s="32">
        <v>1</v>
      </c>
      <c r="B284" s="71" t="s">
        <v>24</v>
      </c>
      <c r="C284" s="50">
        <v>1</v>
      </c>
      <c r="D284" s="50"/>
      <c r="E284" s="92" t="s">
        <v>20</v>
      </c>
      <c r="F284" s="50">
        <v>14</v>
      </c>
      <c r="G284" s="32"/>
      <c r="H284" s="34">
        <f>ЕТС!E21</f>
        <v>38879.832064437251</v>
      </c>
      <c r="I284" s="34">
        <f>H284*C284</f>
        <v>38879.832064437251</v>
      </c>
    </row>
    <row r="285" spans="1:9" s="115" customFormat="1" x14ac:dyDescent="0.25">
      <c r="A285" s="32">
        <v>2</v>
      </c>
      <c r="B285" s="71" t="s">
        <v>33</v>
      </c>
      <c r="C285" s="50">
        <v>3</v>
      </c>
      <c r="D285" s="50"/>
      <c r="E285" s="57" t="s">
        <v>26</v>
      </c>
      <c r="F285" s="50">
        <v>10</v>
      </c>
      <c r="G285" s="32"/>
      <c r="H285" s="34">
        <f>ЕТС!E17</f>
        <v>26555.44844234495</v>
      </c>
      <c r="I285" s="34">
        <f>H285*C285</f>
        <v>79666.345327034855</v>
      </c>
    </row>
    <row r="286" spans="1:9" s="115" customFormat="1" x14ac:dyDescent="0.25">
      <c r="A286" s="32">
        <v>3</v>
      </c>
      <c r="B286" s="71" t="s">
        <v>278</v>
      </c>
      <c r="C286" s="50">
        <v>2</v>
      </c>
      <c r="D286" s="50"/>
      <c r="E286" s="57" t="s">
        <v>26</v>
      </c>
      <c r="F286" s="50">
        <v>8</v>
      </c>
      <c r="G286" s="32"/>
      <c r="H286" s="34">
        <f>ЕТС!E15</f>
        <v>21946.651605243755</v>
      </c>
      <c r="I286" s="34">
        <f>H286*C286</f>
        <v>43893.303210487509</v>
      </c>
    </row>
    <row r="287" spans="1:9" ht="19.5" customHeight="1" x14ac:dyDescent="0.25">
      <c r="A287" s="50">
        <v>4</v>
      </c>
      <c r="B287" s="77" t="s">
        <v>279</v>
      </c>
      <c r="C287" s="50">
        <v>1</v>
      </c>
      <c r="D287" s="50"/>
      <c r="E287" s="57" t="s">
        <v>26</v>
      </c>
      <c r="F287" s="50">
        <v>7</v>
      </c>
      <c r="G287" s="32"/>
      <c r="H287" s="34">
        <f>ЕТС!E14</f>
        <v>19951.501459312502</v>
      </c>
      <c r="I287" s="34">
        <f>H287*C287</f>
        <v>19951.501459312502</v>
      </c>
    </row>
    <row r="288" spans="1:9" ht="21" customHeight="1" x14ac:dyDescent="0.25">
      <c r="A288" s="27"/>
      <c r="B288" s="45" t="s">
        <v>211</v>
      </c>
      <c r="C288" s="101">
        <f>SUM(C284:C287)</f>
        <v>7</v>
      </c>
      <c r="D288" s="41"/>
      <c r="E288" s="41"/>
      <c r="F288" s="41"/>
      <c r="G288" s="41"/>
      <c r="H288" s="49"/>
      <c r="I288" s="95">
        <f>I284+I285+I287</f>
        <v>138497.67885078461</v>
      </c>
    </row>
    <row r="289" spans="1:9" ht="18" customHeight="1" x14ac:dyDescent="0.25">
      <c r="A289" s="197" t="s">
        <v>271</v>
      </c>
      <c r="B289" s="198"/>
      <c r="C289" s="198"/>
      <c r="D289" s="198"/>
      <c r="E289" s="198"/>
      <c r="F289" s="198"/>
      <c r="G289" s="198"/>
      <c r="H289" s="198"/>
      <c r="I289" s="199"/>
    </row>
    <row r="290" spans="1:9" ht="19.5" customHeight="1" x14ac:dyDescent="0.25">
      <c r="A290" s="135">
        <v>1</v>
      </c>
      <c r="B290" s="134" t="s">
        <v>28</v>
      </c>
      <c r="C290" s="136">
        <v>1</v>
      </c>
      <c r="D290" s="50"/>
      <c r="E290" s="92" t="s">
        <v>20</v>
      </c>
      <c r="F290" s="50">
        <v>13</v>
      </c>
      <c r="G290" s="32"/>
      <c r="H290" s="34">
        <f>ЕТС!E20</f>
        <v>35345.301876761136</v>
      </c>
      <c r="I290" s="34">
        <f t="shared" ref="I290:I297" si="25">H290*C290</f>
        <v>35345.301876761136</v>
      </c>
    </row>
    <row r="291" spans="1:9" s="115" customFormat="1" ht="19.5" customHeight="1" x14ac:dyDescent="0.25">
      <c r="A291" s="135">
        <v>2</v>
      </c>
      <c r="B291" s="134" t="s">
        <v>108</v>
      </c>
      <c r="C291" s="136">
        <v>2</v>
      </c>
      <c r="D291" s="50"/>
      <c r="E291" s="92" t="s">
        <v>20</v>
      </c>
      <c r="F291" s="50">
        <v>12</v>
      </c>
      <c r="G291" s="32"/>
      <c r="H291" s="34">
        <f>ЕТС!E19</f>
        <v>32132.092615237394</v>
      </c>
      <c r="I291" s="34">
        <f t="shared" si="25"/>
        <v>64264.185230474788</v>
      </c>
    </row>
    <row r="292" spans="1:9" s="115" customFormat="1" ht="19.5" customHeight="1" x14ac:dyDescent="0.25">
      <c r="A292" s="135">
        <v>3</v>
      </c>
      <c r="B292" s="134" t="s">
        <v>61</v>
      </c>
      <c r="C292" s="136">
        <v>2</v>
      </c>
      <c r="D292" s="50"/>
      <c r="E292" s="92" t="s">
        <v>20</v>
      </c>
      <c r="F292" s="50">
        <v>10</v>
      </c>
      <c r="G292" s="32"/>
      <c r="H292" s="34">
        <f>ЕТС!E17</f>
        <v>26555.44844234495</v>
      </c>
      <c r="I292" s="34">
        <f t="shared" si="25"/>
        <v>53110.896884689901</v>
      </c>
    </row>
    <row r="293" spans="1:9" s="115" customFormat="1" ht="19.5" customHeight="1" x14ac:dyDescent="0.25">
      <c r="A293" s="135">
        <v>4</v>
      </c>
      <c r="B293" s="134" t="s">
        <v>61</v>
      </c>
      <c r="C293" s="136">
        <v>1</v>
      </c>
      <c r="D293" s="50"/>
      <c r="E293" s="92" t="s">
        <v>20</v>
      </c>
      <c r="F293" s="50">
        <v>9</v>
      </c>
      <c r="G293" s="32"/>
      <c r="H293" s="34">
        <f>ЕТС!E16</f>
        <v>24141.316765768133</v>
      </c>
      <c r="I293" s="34">
        <f t="shared" si="25"/>
        <v>24141.316765768133</v>
      </c>
    </row>
    <row r="294" spans="1:9" s="115" customFormat="1" ht="20.25" customHeight="1" x14ac:dyDescent="0.25">
      <c r="A294" s="135">
        <v>5</v>
      </c>
      <c r="B294" s="134" t="s">
        <v>99</v>
      </c>
      <c r="C294" s="136">
        <v>7</v>
      </c>
      <c r="D294" s="50">
        <v>5</v>
      </c>
      <c r="E294" s="39" t="s">
        <v>41</v>
      </c>
      <c r="F294" s="50">
        <v>7</v>
      </c>
      <c r="G294" s="5">
        <f>H294/164.92</f>
        <v>120.97684610303482</v>
      </c>
      <c r="H294" s="34">
        <f>ЕТС!E14</f>
        <v>19951.501459312502</v>
      </c>
      <c r="I294" s="34">
        <f t="shared" si="25"/>
        <v>139660.5102151875</v>
      </c>
    </row>
    <row r="295" spans="1:9" s="115" customFormat="1" ht="20.25" customHeight="1" x14ac:dyDescent="0.25">
      <c r="A295" s="135">
        <v>6</v>
      </c>
      <c r="B295" s="134" t="s">
        <v>99</v>
      </c>
      <c r="C295" s="136">
        <v>11</v>
      </c>
      <c r="D295" s="50">
        <v>4</v>
      </c>
      <c r="E295" s="39" t="s">
        <v>41</v>
      </c>
      <c r="F295" s="50">
        <v>6</v>
      </c>
      <c r="G295" s="5">
        <f t="shared" ref="G295:G299" si="26">H295/164.92</f>
        <v>109.97895100275893</v>
      </c>
      <c r="H295" s="34">
        <f>ЕТС!E13</f>
        <v>18137.728599375001</v>
      </c>
      <c r="I295" s="34">
        <f t="shared" si="25"/>
        <v>199515.014593125</v>
      </c>
    </row>
    <row r="296" spans="1:9" s="115" customFormat="1" ht="20.25" customHeight="1" x14ac:dyDescent="0.25">
      <c r="A296" s="135">
        <v>7</v>
      </c>
      <c r="B296" s="134" t="s">
        <v>99</v>
      </c>
      <c r="C296" s="136">
        <v>1</v>
      </c>
      <c r="D296" s="50">
        <v>3</v>
      </c>
      <c r="E296" s="39" t="s">
        <v>41</v>
      </c>
      <c r="F296" s="50">
        <v>5</v>
      </c>
      <c r="G296" s="5">
        <f t="shared" si="26"/>
        <v>99.980864547962653</v>
      </c>
      <c r="H296" s="34">
        <f>ЕТС!E12</f>
        <v>16488.844181249999</v>
      </c>
      <c r="I296" s="34">
        <f t="shared" si="25"/>
        <v>16488.844181249999</v>
      </c>
    </row>
    <row r="297" spans="1:9" s="115" customFormat="1" ht="20.25" customHeight="1" x14ac:dyDescent="0.25">
      <c r="A297" s="135">
        <v>8</v>
      </c>
      <c r="B297" s="134" t="s">
        <v>100</v>
      </c>
      <c r="C297" s="136">
        <v>1</v>
      </c>
      <c r="D297" s="50">
        <v>3</v>
      </c>
      <c r="E297" s="39" t="s">
        <v>41</v>
      </c>
      <c r="F297" s="50">
        <v>5</v>
      </c>
      <c r="G297" s="5">
        <f t="shared" si="26"/>
        <v>99.980864547962653</v>
      </c>
      <c r="H297" s="34">
        <f>ЕТС!E12</f>
        <v>16488.844181249999</v>
      </c>
      <c r="I297" s="34">
        <f t="shared" si="25"/>
        <v>16488.844181249999</v>
      </c>
    </row>
    <row r="298" spans="1:9" ht="15.75" customHeight="1" x14ac:dyDescent="0.25">
      <c r="A298" s="135">
        <v>9</v>
      </c>
      <c r="B298" s="134" t="s">
        <v>101</v>
      </c>
      <c r="C298" s="136">
        <v>7</v>
      </c>
      <c r="D298" s="90">
        <v>5</v>
      </c>
      <c r="E298" s="39" t="s">
        <v>41</v>
      </c>
      <c r="F298" s="90">
        <v>7</v>
      </c>
      <c r="G298" s="5">
        <f t="shared" si="26"/>
        <v>120.97684610303482</v>
      </c>
      <c r="H298" s="31">
        <f>ЕТС!E14</f>
        <v>19951.501459312502</v>
      </c>
      <c r="I298" s="31">
        <f>H298*C298</f>
        <v>139660.5102151875</v>
      </c>
    </row>
    <row r="299" spans="1:9" ht="15.75" customHeight="1" x14ac:dyDescent="0.25">
      <c r="A299" s="135">
        <v>10</v>
      </c>
      <c r="B299" s="134" t="s">
        <v>101</v>
      </c>
      <c r="C299" s="136">
        <v>1</v>
      </c>
      <c r="D299" s="90">
        <v>4</v>
      </c>
      <c r="E299" s="39" t="s">
        <v>41</v>
      </c>
      <c r="F299" s="90">
        <v>6</v>
      </c>
      <c r="G299" s="5">
        <f t="shared" si="26"/>
        <v>109.97895100275893</v>
      </c>
      <c r="H299" s="31">
        <f>ЕТС!E13</f>
        <v>18137.728599375001</v>
      </c>
      <c r="I299" s="31">
        <f>H299*C299</f>
        <v>18137.728599375001</v>
      </c>
    </row>
    <row r="300" spans="1:9" x14ac:dyDescent="0.25">
      <c r="A300" s="27"/>
      <c r="B300" s="45" t="s">
        <v>210</v>
      </c>
      <c r="C300" s="49">
        <f>SUM(C290:C299)</f>
        <v>34</v>
      </c>
      <c r="D300" s="41"/>
      <c r="E300" s="41"/>
      <c r="F300" s="41"/>
      <c r="G300" s="41"/>
      <c r="H300" s="49"/>
      <c r="I300" s="35">
        <f>SUM(I290:I299)</f>
        <v>706813.15274306887</v>
      </c>
    </row>
    <row r="301" spans="1:9" ht="15.75" customHeight="1" x14ac:dyDescent="0.25">
      <c r="A301" s="168" t="s">
        <v>166</v>
      </c>
      <c r="B301" s="169"/>
      <c r="C301" s="169"/>
      <c r="D301" s="169"/>
      <c r="E301" s="169"/>
      <c r="F301" s="169"/>
      <c r="G301" s="169"/>
      <c r="H301" s="169"/>
      <c r="I301" s="170"/>
    </row>
    <row r="302" spans="1:9" ht="15.75" customHeight="1" x14ac:dyDescent="0.25">
      <c r="A302" s="29">
        <v>1</v>
      </c>
      <c r="B302" s="77" t="s">
        <v>28</v>
      </c>
      <c r="C302" s="90">
        <v>1</v>
      </c>
      <c r="D302" s="90"/>
      <c r="E302" s="28" t="s">
        <v>20</v>
      </c>
      <c r="F302" s="90">
        <v>13</v>
      </c>
      <c r="G302" s="29"/>
      <c r="H302" s="31">
        <f>ЕТС!E20</f>
        <v>35345.301876761136</v>
      </c>
      <c r="I302" s="31">
        <f t="shared" ref="I302:I313" si="27">H302*C302</f>
        <v>35345.301876761136</v>
      </c>
    </row>
    <row r="303" spans="1:9" s="115" customFormat="1" ht="15.75" customHeight="1" x14ac:dyDescent="0.25">
      <c r="A303" s="32">
        <v>2</v>
      </c>
      <c r="B303" s="77" t="s">
        <v>108</v>
      </c>
      <c r="C303" s="50">
        <v>2</v>
      </c>
      <c r="D303" s="50"/>
      <c r="E303" s="92" t="s">
        <v>20</v>
      </c>
      <c r="F303" s="50">
        <v>12</v>
      </c>
      <c r="G303" s="32"/>
      <c r="H303" s="34">
        <f>ЕТС!E19</f>
        <v>32132.092615237394</v>
      </c>
      <c r="I303" s="34">
        <f t="shared" si="27"/>
        <v>64264.185230474788</v>
      </c>
    </row>
    <row r="304" spans="1:9" s="115" customFormat="1" ht="15.75" customHeight="1" x14ac:dyDescent="0.25">
      <c r="A304" s="29">
        <v>3</v>
      </c>
      <c r="B304" s="77" t="s">
        <v>157</v>
      </c>
      <c r="C304" s="50">
        <v>1</v>
      </c>
      <c r="D304" s="50"/>
      <c r="E304" s="92" t="s">
        <v>20</v>
      </c>
      <c r="F304" s="50">
        <v>11</v>
      </c>
      <c r="G304" s="5"/>
      <c r="H304" s="34">
        <f>ЕТС!E18</f>
        <v>29210.993286579447</v>
      </c>
      <c r="I304" s="34">
        <f t="shared" si="27"/>
        <v>29210.993286579447</v>
      </c>
    </row>
    <row r="305" spans="1:9" s="115" customFormat="1" ht="15.75" customHeight="1" x14ac:dyDescent="0.25">
      <c r="A305" s="32">
        <v>4</v>
      </c>
      <c r="B305" s="77" t="s">
        <v>61</v>
      </c>
      <c r="C305" s="50">
        <v>1</v>
      </c>
      <c r="D305" s="50"/>
      <c r="E305" s="92" t="s">
        <v>20</v>
      </c>
      <c r="F305" s="50">
        <v>10</v>
      </c>
      <c r="G305" s="5"/>
      <c r="H305" s="34">
        <f>ЕТС!E17</f>
        <v>26555.44844234495</v>
      </c>
      <c r="I305" s="34">
        <f t="shared" si="27"/>
        <v>26555.44844234495</v>
      </c>
    </row>
    <row r="306" spans="1:9" s="115" customFormat="1" ht="15.75" customHeight="1" x14ac:dyDescent="0.25">
      <c r="A306" s="29">
        <v>5</v>
      </c>
      <c r="B306" s="77" t="s">
        <v>75</v>
      </c>
      <c r="C306" s="50">
        <v>6</v>
      </c>
      <c r="D306" s="50">
        <v>5</v>
      </c>
      <c r="E306" s="52" t="s">
        <v>41</v>
      </c>
      <c r="F306" s="50">
        <v>7</v>
      </c>
      <c r="G306" s="5">
        <f>H306/164.92</f>
        <v>120.97684610303482</v>
      </c>
      <c r="H306" s="68">
        <f>ЕТС!E14</f>
        <v>19951.501459312502</v>
      </c>
      <c r="I306" s="34">
        <f t="shared" si="27"/>
        <v>119709.00875587501</v>
      </c>
    </row>
    <row r="307" spans="1:9" s="115" customFormat="1" ht="15.75" customHeight="1" x14ac:dyDescent="0.25">
      <c r="A307" s="32">
        <v>6</v>
      </c>
      <c r="B307" s="77" t="s">
        <v>75</v>
      </c>
      <c r="C307" s="50">
        <v>12</v>
      </c>
      <c r="D307" s="50">
        <v>4</v>
      </c>
      <c r="E307" s="52" t="s">
        <v>41</v>
      </c>
      <c r="F307" s="50">
        <v>6</v>
      </c>
      <c r="G307" s="5">
        <f t="shared" ref="G307:G313" si="28">H307/164.92</f>
        <v>109.97895100275893</v>
      </c>
      <c r="H307" s="68">
        <f>ЕТС!E13</f>
        <v>18137.728599375001</v>
      </c>
      <c r="I307" s="34">
        <f t="shared" si="27"/>
        <v>217652.74319250003</v>
      </c>
    </row>
    <row r="308" spans="1:9" s="115" customFormat="1" ht="15.75" customHeight="1" x14ac:dyDescent="0.25">
      <c r="A308" s="29">
        <v>7</v>
      </c>
      <c r="B308" s="77" t="s">
        <v>75</v>
      </c>
      <c r="C308" s="50">
        <v>3</v>
      </c>
      <c r="D308" s="50">
        <v>3</v>
      </c>
      <c r="E308" s="52" t="s">
        <v>41</v>
      </c>
      <c r="F308" s="50">
        <v>5</v>
      </c>
      <c r="G308" s="5">
        <f t="shared" si="28"/>
        <v>99.980864547962653</v>
      </c>
      <c r="H308" s="68">
        <f>ЕТС!E12</f>
        <v>16488.844181249999</v>
      </c>
      <c r="I308" s="34">
        <f t="shared" si="27"/>
        <v>49466.53254375</v>
      </c>
    </row>
    <row r="309" spans="1:9" s="115" customFormat="1" ht="15.75" customHeight="1" x14ac:dyDescent="0.25">
      <c r="A309" s="32">
        <v>8</v>
      </c>
      <c r="B309" s="77" t="s">
        <v>64</v>
      </c>
      <c r="C309" s="50">
        <v>2</v>
      </c>
      <c r="D309" s="50">
        <v>5</v>
      </c>
      <c r="E309" s="52" t="s">
        <v>41</v>
      </c>
      <c r="F309" s="50">
        <v>7</v>
      </c>
      <c r="G309" s="5">
        <f t="shared" si="28"/>
        <v>120.97684610303482</v>
      </c>
      <c r="H309" s="34">
        <f>ЕТС!E14</f>
        <v>19951.501459312502</v>
      </c>
      <c r="I309" s="34">
        <f t="shared" si="27"/>
        <v>39903.002918625003</v>
      </c>
    </row>
    <row r="310" spans="1:9" s="115" customFormat="1" ht="15.75" customHeight="1" x14ac:dyDescent="0.25">
      <c r="A310" s="29">
        <v>9</v>
      </c>
      <c r="B310" s="77" t="s">
        <v>64</v>
      </c>
      <c r="C310" s="50">
        <v>2</v>
      </c>
      <c r="D310" s="50">
        <v>4</v>
      </c>
      <c r="E310" s="52" t="s">
        <v>41</v>
      </c>
      <c r="F310" s="50">
        <v>6</v>
      </c>
      <c r="G310" s="5">
        <f t="shared" si="28"/>
        <v>109.97895100275893</v>
      </c>
      <c r="H310" s="34">
        <f>ЕТС!E13</f>
        <v>18137.728599375001</v>
      </c>
      <c r="I310" s="34">
        <f t="shared" si="27"/>
        <v>36275.457198750002</v>
      </c>
    </row>
    <row r="311" spans="1:9" s="115" customFormat="1" ht="15.75" customHeight="1" x14ac:dyDescent="0.25">
      <c r="A311" s="32">
        <v>10</v>
      </c>
      <c r="B311" s="77" t="s">
        <v>64</v>
      </c>
      <c r="C311" s="50">
        <v>1</v>
      </c>
      <c r="D311" s="50">
        <v>3</v>
      </c>
      <c r="E311" s="52" t="s">
        <v>41</v>
      </c>
      <c r="F311" s="50">
        <v>5</v>
      </c>
      <c r="G311" s="5">
        <f t="shared" si="28"/>
        <v>99.980864547962653</v>
      </c>
      <c r="H311" s="34">
        <f>ЕТС!E12</f>
        <v>16488.844181249999</v>
      </c>
      <c r="I311" s="34">
        <f t="shared" ref="I311" si="29">H311*C311</f>
        <v>16488.844181249999</v>
      </c>
    </row>
    <row r="312" spans="1:9" s="115" customFormat="1" ht="15.75" customHeight="1" x14ac:dyDescent="0.25">
      <c r="A312" s="29">
        <v>11</v>
      </c>
      <c r="B312" s="77" t="s">
        <v>76</v>
      </c>
      <c r="C312" s="50">
        <v>2</v>
      </c>
      <c r="D312" s="50">
        <v>5</v>
      </c>
      <c r="E312" s="52" t="s">
        <v>41</v>
      </c>
      <c r="F312" s="50">
        <v>7</v>
      </c>
      <c r="G312" s="5">
        <f t="shared" si="28"/>
        <v>120.97684610303482</v>
      </c>
      <c r="H312" s="34">
        <f>ЕТС!E14</f>
        <v>19951.501459312502</v>
      </c>
      <c r="I312" s="34">
        <f t="shared" si="27"/>
        <v>39903.002918625003</v>
      </c>
    </row>
    <row r="313" spans="1:9" s="115" customFormat="1" ht="15.75" customHeight="1" x14ac:dyDescent="0.25">
      <c r="A313" s="32">
        <v>12</v>
      </c>
      <c r="B313" s="77" t="s">
        <v>77</v>
      </c>
      <c r="C313" s="50">
        <v>2</v>
      </c>
      <c r="D313" s="50">
        <v>5</v>
      </c>
      <c r="E313" s="52" t="s">
        <v>41</v>
      </c>
      <c r="F313" s="50">
        <v>7</v>
      </c>
      <c r="G313" s="5">
        <f t="shared" si="28"/>
        <v>120.97684610303482</v>
      </c>
      <c r="H313" s="34">
        <f>ЕТС!E14</f>
        <v>19951.501459312502</v>
      </c>
      <c r="I313" s="34">
        <f t="shared" si="27"/>
        <v>39903.002918625003</v>
      </c>
    </row>
    <row r="314" spans="1:9" x14ac:dyDescent="0.25">
      <c r="A314" s="121"/>
      <c r="B314" s="45" t="s">
        <v>210</v>
      </c>
      <c r="C314" s="102">
        <f>SUM(C302:C313)</f>
        <v>35</v>
      </c>
      <c r="D314" s="41"/>
      <c r="E314" s="41"/>
      <c r="F314" s="41"/>
      <c r="G314" s="41"/>
      <c r="H314" s="35"/>
      <c r="I314" s="97">
        <f>SUM(I302:I313)</f>
        <v>714677.52346416039</v>
      </c>
    </row>
    <row r="315" spans="1:9" ht="22.5" customHeight="1" x14ac:dyDescent="0.3">
      <c r="A315" s="191" t="s">
        <v>164</v>
      </c>
      <c r="B315" s="192"/>
      <c r="C315" s="192"/>
      <c r="D315" s="192"/>
      <c r="E315" s="192"/>
      <c r="F315" s="192"/>
      <c r="G315" s="192"/>
      <c r="H315" s="192"/>
      <c r="I315" s="193"/>
    </row>
    <row r="316" spans="1:9" ht="18.75" customHeight="1" x14ac:dyDescent="0.25">
      <c r="A316" s="32">
        <v>1</v>
      </c>
      <c r="B316" s="71" t="s">
        <v>28</v>
      </c>
      <c r="C316" s="50">
        <v>1</v>
      </c>
      <c r="D316" s="50"/>
      <c r="E316" s="92" t="s">
        <v>20</v>
      </c>
      <c r="F316" s="50">
        <v>13</v>
      </c>
      <c r="G316" s="32"/>
      <c r="H316" s="34">
        <f>ЕТС!E20</f>
        <v>35345.301876761136</v>
      </c>
      <c r="I316" s="34">
        <f>H316*C316</f>
        <v>35345.301876761136</v>
      </c>
    </row>
    <row r="317" spans="1:9" s="115" customFormat="1" ht="18.75" customHeight="1" x14ac:dyDescent="0.25">
      <c r="A317" s="32">
        <v>2</v>
      </c>
      <c r="B317" s="71" t="s">
        <v>53</v>
      </c>
      <c r="C317" s="50">
        <v>3</v>
      </c>
      <c r="D317" s="50"/>
      <c r="E317" s="57" t="s">
        <v>26</v>
      </c>
      <c r="F317" s="50">
        <v>11</v>
      </c>
      <c r="G317" s="32"/>
      <c r="H317" s="34">
        <f>ЕТС!E18</f>
        <v>29210.993286579447</v>
      </c>
      <c r="I317" s="34">
        <f>H317*C317</f>
        <v>87632.979859738349</v>
      </c>
    </row>
    <row r="318" spans="1:9" s="115" customFormat="1" ht="18.75" customHeight="1" x14ac:dyDescent="0.25">
      <c r="A318" s="32">
        <v>3</v>
      </c>
      <c r="B318" s="71" t="s">
        <v>54</v>
      </c>
      <c r="C318" s="50">
        <v>4</v>
      </c>
      <c r="D318" s="50"/>
      <c r="E318" s="57" t="s">
        <v>26</v>
      </c>
      <c r="F318" s="50">
        <v>11</v>
      </c>
      <c r="G318" s="32"/>
      <c r="H318" s="34">
        <f>ЕТС!E18</f>
        <v>29210.993286579447</v>
      </c>
      <c r="I318" s="34">
        <f>H318*C318</f>
        <v>116843.97314631779</v>
      </c>
    </row>
    <row r="319" spans="1:9" s="115" customFormat="1" ht="18.75" customHeight="1" x14ac:dyDescent="0.25">
      <c r="A319" s="32">
        <v>4</v>
      </c>
      <c r="B319" s="71" t="s">
        <v>264</v>
      </c>
      <c r="C319" s="50">
        <v>2</v>
      </c>
      <c r="D319" s="50"/>
      <c r="E319" s="57" t="s">
        <v>26</v>
      </c>
      <c r="F319" s="50">
        <v>10</v>
      </c>
      <c r="G319" s="32"/>
      <c r="H319" s="34">
        <f>ЕТС!E17</f>
        <v>26555.44844234495</v>
      </c>
      <c r="I319" s="34">
        <f>H319*C319</f>
        <v>53110.896884689901</v>
      </c>
    </row>
    <row r="320" spans="1:9" s="115" customFormat="1" ht="18.75" customHeight="1" x14ac:dyDescent="0.25">
      <c r="A320" s="32">
        <v>5</v>
      </c>
      <c r="B320" s="71" t="s">
        <v>247</v>
      </c>
      <c r="C320" s="50">
        <v>1</v>
      </c>
      <c r="D320" s="50"/>
      <c r="E320" s="57" t="s">
        <v>26</v>
      </c>
      <c r="F320" s="50">
        <v>9</v>
      </c>
      <c r="G320" s="32"/>
      <c r="H320" s="34">
        <f>ЕТС!E16</f>
        <v>24141.316765768133</v>
      </c>
      <c r="I320" s="34">
        <f>H320*C320</f>
        <v>24141.316765768133</v>
      </c>
    </row>
    <row r="321" spans="1:9" ht="15.75" customHeight="1" x14ac:dyDescent="0.25">
      <c r="A321" s="27"/>
      <c r="B321" s="40" t="s">
        <v>210</v>
      </c>
      <c r="C321" s="102">
        <f>SUM(C316:C320)</f>
        <v>11</v>
      </c>
      <c r="D321" s="41"/>
      <c r="E321" s="41"/>
      <c r="F321" s="41"/>
      <c r="G321" s="41"/>
      <c r="H321" s="35"/>
      <c r="I321" s="97">
        <f>SUM(I316:I320)</f>
        <v>317074.4685332753</v>
      </c>
    </row>
    <row r="322" spans="1:9" ht="18.75" x14ac:dyDescent="0.3">
      <c r="A322" s="171" t="s">
        <v>168</v>
      </c>
      <c r="B322" s="172"/>
      <c r="C322" s="172"/>
      <c r="D322" s="172"/>
      <c r="E322" s="172"/>
      <c r="F322" s="172"/>
      <c r="G322" s="172"/>
      <c r="H322" s="172"/>
      <c r="I322" s="173"/>
    </row>
    <row r="323" spans="1:9" x14ac:dyDescent="0.25">
      <c r="A323" s="32">
        <v>1</v>
      </c>
      <c r="B323" s="73" t="s">
        <v>24</v>
      </c>
      <c r="C323" s="50">
        <v>1</v>
      </c>
      <c r="D323" s="50"/>
      <c r="E323" s="92" t="s">
        <v>20</v>
      </c>
      <c r="F323" s="50">
        <v>13</v>
      </c>
      <c r="G323" s="32"/>
      <c r="H323" s="34">
        <f>ЕТС!E20</f>
        <v>35345.301876761136</v>
      </c>
      <c r="I323" s="34">
        <f>H323*C323</f>
        <v>35345.301876761136</v>
      </c>
    </row>
    <row r="324" spans="1:9" x14ac:dyDescent="0.25">
      <c r="A324" s="32">
        <v>2</v>
      </c>
      <c r="B324" s="73" t="s">
        <v>33</v>
      </c>
      <c r="C324" s="50">
        <v>3</v>
      </c>
      <c r="D324" s="50"/>
      <c r="E324" s="57" t="s">
        <v>26</v>
      </c>
      <c r="F324" s="50">
        <v>10</v>
      </c>
      <c r="G324" s="32"/>
      <c r="H324" s="34">
        <f>ЕТС!E17</f>
        <v>26555.44844234495</v>
      </c>
      <c r="I324" s="34">
        <f>H324*C324</f>
        <v>79666.345327034855</v>
      </c>
    </row>
    <row r="325" spans="1:9" s="115" customFormat="1" x14ac:dyDescent="0.25">
      <c r="A325" s="32">
        <v>3</v>
      </c>
      <c r="B325" s="73" t="s">
        <v>237</v>
      </c>
      <c r="C325" s="50">
        <v>1</v>
      </c>
      <c r="D325" s="50"/>
      <c r="E325" s="57" t="s">
        <v>26</v>
      </c>
      <c r="F325" s="50">
        <v>8</v>
      </c>
      <c r="G325" s="32"/>
      <c r="H325" s="34">
        <f>ЕТС!E15</f>
        <v>21946.651605243755</v>
      </c>
      <c r="I325" s="34">
        <f>H325*C325</f>
        <v>21946.651605243755</v>
      </c>
    </row>
    <row r="326" spans="1:9" x14ac:dyDescent="0.25">
      <c r="A326" s="118"/>
      <c r="B326" s="45" t="s">
        <v>210</v>
      </c>
      <c r="C326" s="46">
        <f>SUM(C323:C325)</f>
        <v>5</v>
      </c>
      <c r="D326" s="36"/>
      <c r="E326" s="36"/>
      <c r="F326" s="36"/>
      <c r="G326" s="85"/>
      <c r="H326" s="86"/>
      <c r="I326" s="99">
        <f>SUM(I323:I325)</f>
        <v>136958.29880903976</v>
      </c>
    </row>
    <row r="327" spans="1:9" ht="1.9" hidden="1" customHeight="1" x14ac:dyDescent="0.25">
      <c r="A327" s="174"/>
      <c r="B327" s="175"/>
      <c r="C327" s="175"/>
      <c r="D327" s="175"/>
      <c r="E327" s="175"/>
      <c r="F327" s="175"/>
      <c r="G327" s="175"/>
      <c r="H327" s="175"/>
      <c r="I327" s="176"/>
    </row>
    <row r="328" spans="1:9" ht="15.75" hidden="1" customHeight="1" x14ac:dyDescent="0.25">
      <c r="A328" s="29"/>
      <c r="B328" s="56"/>
      <c r="C328" s="30"/>
      <c r="D328" s="30"/>
      <c r="E328" s="69"/>
      <c r="F328" s="30"/>
      <c r="G328" s="5"/>
      <c r="H328" s="4"/>
      <c r="I328" s="31"/>
    </row>
    <row r="329" spans="1:9" x14ac:dyDescent="0.25">
      <c r="A329" s="177" t="s">
        <v>55</v>
      </c>
      <c r="B329" s="178"/>
      <c r="C329" s="178"/>
      <c r="D329" s="178"/>
      <c r="E329" s="178"/>
      <c r="F329" s="178"/>
      <c r="G329" s="178"/>
      <c r="H329" s="178"/>
      <c r="I329" s="179"/>
    </row>
    <row r="330" spans="1:9" s="115" customFormat="1" ht="15.75" customHeight="1" x14ac:dyDescent="0.25">
      <c r="A330" s="32">
        <v>1</v>
      </c>
      <c r="B330" s="71" t="s">
        <v>170</v>
      </c>
      <c r="C330" s="50">
        <v>1</v>
      </c>
      <c r="D330" s="50"/>
      <c r="E330" s="92" t="s">
        <v>20</v>
      </c>
      <c r="F330" s="50">
        <v>9</v>
      </c>
      <c r="G330" s="13"/>
      <c r="H330" s="68">
        <f>ЕТС!E16</f>
        <v>24141.316765768133</v>
      </c>
      <c r="I330" s="34">
        <f>H330*C330</f>
        <v>24141.316765768133</v>
      </c>
    </row>
    <row r="331" spans="1:9" s="115" customFormat="1" ht="15.75" customHeight="1" x14ac:dyDescent="0.25">
      <c r="A331" s="32">
        <v>2</v>
      </c>
      <c r="B331" s="71" t="s">
        <v>56</v>
      </c>
      <c r="C331" s="50">
        <v>2</v>
      </c>
      <c r="D331" s="50">
        <v>2</v>
      </c>
      <c r="E331" s="42" t="s">
        <v>41</v>
      </c>
      <c r="F331" s="50">
        <v>5</v>
      </c>
      <c r="G331" s="7">
        <f>H331/148.38</f>
        <v>111.12578636777194</v>
      </c>
      <c r="H331" s="68">
        <f>ЕТС!E12</f>
        <v>16488.844181249999</v>
      </c>
      <c r="I331" s="34">
        <f>H331*C331</f>
        <v>32977.688362499997</v>
      </c>
    </row>
    <row r="332" spans="1:9" s="115" customFormat="1" ht="15.75" customHeight="1" x14ac:dyDescent="0.25">
      <c r="A332" s="32">
        <v>3</v>
      </c>
      <c r="B332" s="71" t="s">
        <v>171</v>
      </c>
      <c r="C332" s="50">
        <v>1</v>
      </c>
      <c r="D332" s="50">
        <v>2</v>
      </c>
      <c r="E332" s="42" t="s">
        <v>41</v>
      </c>
      <c r="F332" s="50">
        <v>3</v>
      </c>
      <c r="G332" s="7">
        <f>H332/148.38</f>
        <v>77.304894864537005</v>
      </c>
      <c r="H332" s="68">
        <f>ЕТС!E10</f>
        <v>11470.5003</v>
      </c>
      <c r="I332" s="34">
        <f>H332*C332</f>
        <v>11470.5003</v>
      </c>
    </row>
    <row r="333" spans="1:9" s="116" customFormat="1" ht="15.75" customHeight="1" x14ac:dyDescent="0.25">
      <c r="A333" s="32">
        <v>4</v>
      </c>
      <c r="B333" s="71" t="s">
        <v>57</v>
      </c>
      <c r="C333" s="107">
        <v>3</v>
      </c>
      <c r="D333" s="107">
        <v>2</v>
      </c>
      <c r="E333" s="42" t="s">
        <v>41</v>
      </c>
      <c r="F333" s="107">
        <v>4</v>
      </c>
      <c r="G333" s="7">
        <f>H333/164.92</f>
        <v>86.939882215619704</v>
      </c>
      <c r="H333" s="91">
        <f>ЕТС!E11</f>
        <v>14338.125375</v>
      </c>
      <c r="I333" s="38">
        <f>H333*C333</f>
        <v>43014.376124999995</v>
      </c>
    </row>
    <row r="334" spans="1:9" s="116" customFormat="1" ht="15.75" customHeight="1" x14ac:dyDescent="0.25">
      <c r="A334" s="32">
        <v>5</v>
      </c>
      <c r="B334" s="71" t="s">
        <v>52</v>
      </c>
      <c r="C334" s="107">
        <v>1</v>
      </c>
      <c r="D334" s="107"/>
      <c r="E334" s="42" t="s">
        <v>41</v>
      </c>
      <c r="F334" s="107">
        <v>5</v>
      </c>
      <c r="G334" s="7">
        <f>H334/148.38</f>
        <v>111.12578636777194</v>
      </c>
      <c r="H334" s="91">
        <f>ЕТС!E12</f>
        <v>16488.844181249999</v>
      </c>
      <c r="I334" s="38">
        <f>H334*C334</f>
        <v>16488.844181249999</v>
      </c>
    </row>
    <row r="335" spans="1:9" x14ac:dyDescent="0.25">
      <c r="A335" s="118"/>
      <c r="B335" s="106" t="s">
        <v>210</v>
      </c>
      <c r="C335" s="46">
        <f>SUM(C330:C334)</f>
        <v>8</v>
      </c>
      <c r="D335" s="36"/>
      <c r="E335" s="36"/>
      <c r="F335" s="36"/>
      <c r="G335" s="85"/>
      <c r="H335" s="86"/>
      <c r="I335" s="99">
        <f>SUM(I330:I334)</f>
        <v>128092.72573451813</v>
      </c>
    </row>
    <row r="336" spans="1:9" x14ac:dyDescent="0.25">
      <c r="A336" s="177" t="s">
        <v>172</v>
      </c>
      <c r="B336" s="178"/>
      <c r="C336" s="178"/>
      <c r="D336" s="178"/>
      <c r="E336" s="178"/>
      <c r="F336" s="178"/>
      <c r="G336" s="178"/>
      <c r="H336" s="178"/>
      <c r="I336" s="179"/>
    </row>
    <row r="337" spans="1:9" s="115" customFormat="1" ht="15.75" customHeight="1" x14ac:dyDescent="0.25">
      <c r="A337" s="32">
        <v>1</v>
      </c>
      <c r="B337" s="71" t="s">
        <v>58</v>
      </c>
      <c r="C337" s="50">
        <v>1</v>
      </c>
      <c r="D337" s="50"/>
      <c r="E337" s="92" t="s">
        <v>20</v>
      </c>
      <c r="F337" s="50">
        <v>6</v>
      </c>
      <c r="G337" s="13"/>
      <c r="H337" s="68">
        <f>ЕТС!E13</f>
        <v>18137.728599375001</v>
      </c>
      <c r="I337" s="34">
        <f>H337*C337</f>
        <v>18137.728599375001</v>
      </c>
    </row>
    <row r="338" spans="1:9" s="115" customFormat="1" ht="15.75" customHeight="1" x14ac:dyDescent="0.25">
      <c r="A338" s="32">
        <v>2</v>
      </c>
      <c r="B338" s="71" t="s">
        <v>173</v>
      </c>
      <c r="C338" s="50">
        <v>1</v>
      </c>
      <c r="D338" s="50">
        <v>2</v>
      </c>
      <c r="E338" s="42" t="s">
        <v>41</v>
      </c>
      <c r="F338" s="50">
        <v>3</v>
      </c>
      <c r="G338" s="7">
        <f>H338/148.38</f>
        <v>77.304894864537005</v>
      </c>
      <c r="H338" s="68">
        <f>ЕТС!E10</f>
        <v>11470.5003</v>
      </c>
      <c r="I338" s="34">
        <f>H338*C338</f>
        <v>11470.5003</v>
      </c>
    </row>
    <row r="339" spans="1:9" s="115" customFormat="1" ht="15.75" customHeight="1" x14ac:dyDescent="0.25">
      <c r="A339" s="32">
        <v>3</v>
      </c>
      <c r="B339" s="71" t="s">
        <v>59</v>
      </c>
      <c r="C339" s="50">
        <v>18</v>
      </c>
      <c r="D339" s="50">
        <v>1</v>
      </c>
      <c r="E339" s="42" t="s">
        <v>41</v>
      </c>
      <c r="F339" s="128" t="s">
        <v>260</v>
      </c>
      <c r="G339" s="7">
        <f>H339/148.38</f>
        <v>65.215731904569353</v>
      </c>
      <c r="H339" s="68">
        <f>ЕТС!E9</f>
        <v>9676.7103000000006</v>
      </c>
      <c r="I339" s="34">
        <f>H339*C339</f>
        <v>174180.78540000002</v>
      </c>
    </row>
    <row r="340" spans="1:9" s="116" customFormat="1" ht="15.75" customHeight="1" x14ac:dyDescent="0.25">
      <c r="A340" s="32">
        <v>4</v>
      </c>
      <c r="B340" s="125" t="s">
        <v>107</v>
      </c>
      <c r="C340" s="107">
        <v>2</v>
      </c>
      <c r="D340" s="107">
        <v>3</v>
      </c>
      <c r="E340" s="42" t="s">
        <v>41</v>
      </c>
      <c r="F340" s="107">
        <v>5</v>
      </c>
      <c r="G340" s="7">
        <f>H340/164.92</f>
        <v>99.980864547962653</v>
      </c>
      <c r="H340" s="91">
        <f>ЕТС!E12</f>
        <v>16488.844181249999</v>
      </c>
      <c r="I340" s="38">
        <f>H340*C340</f>
        <v>32977.688362499997</v>
      </c>
    </row>
    <row r="341" spans="1:9" s="116" customFormat="1" ht="15.75" customHeight="1" x14ac:dyDescent="0.25">
      <c r="A341" s="32">
        <v>5</v>
      </c>
      <c r="B341" s="71" t="s">
        <v>60</v>
      </c>
      <c r="C341" s="107">
        <v>1</v>
      </c>
      <c r="D341" s="107">
        <v>1</v>
      </c>
      <c r="E341" s="42" t="s">
        <v>41</v>
      </c>
      <c r="F341" s="128" t="s">
        <v>260</v>
      </c>
      <c r="G341" s="7">
        <f>H341/164.92</f>
        <v>58.675177661896683</v>
      </c>
      <c r="H341" s="91">
        <f>ЕТС!E9</f>
        <v>9676.7103000000006</v>
      </c>
      <c r="I341" s="38">
        <f>H341*C341</f>
        <v>9676.7103000000006</v>
      </c>
    </row>
    <row r="342" spans="1:9" x14ac:dyDescent="0.25">
      <c r="A342" s="118"/>
      <c r="B342" s="36" t="s">
        <v>210</v>
      </c>
      <c r="C342" s="46">
        <f>SUM(C337:C341)</f>
        <v>23</v>
      </c>
      <c r="D342" s="36"/>
      <c r="E342" s="36"/>
      <c r="F342" s="36"/>
      <c r="G342" s="85"/>
      <c r="H342" s="86"/>
      <c r="I342" s="99">
        <f>SUM(I337:I341)</f>
        <v>246443.41296187503</v>
      </c>
    </row>
    <row r="343" spans="1:9" x14ac:dyDescent="0.25">
      <c r="A343" s="118"/>
      <c r="B343" s="36" t="s">
        <v>169</v>
      </c>
      <c r="C343" s="46">
        <f>C326+C335+C342</f>
        <v>36</v>
      </c>
      <c r="D343" s="36"/>
      <c r="E343" s="36"/>
      <c r="F343" s="36"/>
      <c r="G343" s="85"/>
      <c r="H343" s="86"/>
      <c r="I343" s="99">
        <f>I326+I335+I342</f>
        <v>511494.43750543293</v>
      </c>
    </row>
    <row r="344" spans="1:9" ht="31.5" customHeight="1" x14ac:dyDescent="0.25">
      <c r="A344" s="118"/>
      <c r="B344" s="36" t="s">
        <v>207</v>
      </c>
      <c r="C344" s="37">
        <f>C282+C288+C300+C314+C321+C343</f>
        <v>124</v>
      </c>
      <c r="D344" s="36"/>
      <c r="E344" s="36"/>
      <c r="F344" s="36"/>
      <c r="G344" s="85"/>
      <c r="H344" s="86"/>
      <c r="I344" s="37">
        <f>I282+I288+I300+I314+I321+I343</f>
        <v>2440306.317574488</v>
      </c>
    </row>
    <row r="345" spans="1:9" ht="31.5" customHeight="1" x14ac:dyDescent="0.25">
      <c r="A345" s="209" t="s">
        <v>215</v>
      </c>
      <c r="B345" s="210"/>
      <c r="C345" s="210"/>
      <c r="D345" s="210"/>
      <c r="E345" s="210"/>
      <c r="F345" s="210"/>
      <c r="G345" s="210"/>
      <c r="H345" s="210"/>
      <c r="I345" s="211"/>
    </row>
    <row r="346" spans="1:9" ht="15.75" customHeight="1" x14ac:dyDescent="0.25">
      <c r="A346" s="29">
        <v>1</v>
      </c>
      <c r="B346" s="71" t="s">
        <v>269</v>
      </c>
      <c r="C346" s="90">
        <v>1</v>
      </c>
      <c r="D346" s="90"/>
      <c r="E346" s="92" t="s">
        <v>20</v>
      </c>
      <c r="F346" s="90">
        <v>13</v>
      </c>
      <c r="G346" s="5"/>
      <c r="H346" s="4">
        <f>ЕТС!E20</f>
        <v>35345.301876761136</v>
      </c>
      <c r="I346" s="31">
        <f>H346*C346</f>
        <v>35345.301876761136</v>
      </c>
    </row>
    <row r="347" spans="1:9" x14ac:dyDescent="0.25">
      <c r="A347" s="168" t="s">
        <v>174</v>
      </c>
      <c r="B347" s="169"/>
      <c r="C347" s="169"/>
      <c r="D347" s="169"/>
      <c r="E347" s="169"/>
      <c r="F347" s="169"/>
      <c r="G347" s="169"/>
      <c r="H347" s="169"/>
      <c r="I347" s="170"/>
    </row>
    <row r="348" spans="1:9" ht="15.75" customHeight="1" x14ac:dyDescent="0.25">
      <c r="A348" s="29">
        <v>1</v>
      </c>
      <c r="B348" s="71" t="s">
        <v>24</v>
      </c>
      <c r="C348" s="90">
        <v>1</v>
      </c>
      <c r="D348" s="90"/>
      <c r="E348" s="92" t="s">
        <v>20</v>
      </c>
      <c r="F348" s="90">
        <v>12</v>
      </c>
      <c r="G348" s="5"/>
      <c r="H348" s="4">
        <f>ЕТС!E19</f>
        <v>32132.092615237394</v>
      </c>
      <c r="I348" s="31">
        <f>H348*C348</f>
        <v>32132.092615237394</v>
      </c>
    </row>
    <row r="349" spans="1:9" x14ac:dyDescent="0.25">
      <c r="A349" s="47">
        <v>2</v>
      </c>
      <c r="B349" s="71" t="s">
        <v>66</v>
      </c>
      <c r="C349" s="107">
        <v>1</v>
      </c>
      <c r="D349" s="107"/>
      <c r="E349" s="44" t="s">
        <v>26</v>
      </c>
      <c r="F349" s="107">
        <v>9</v>
      </c>
      <c r="G349" s="5"/>
      <c r="H349" s="38">
        <f>ЕТС!E16</f>
        <v>24141.316765768133</v>
      </c>
      <c r="I349" s="38">
        <f t="shared" ref="I349" si="30">H349*C349</f>
        <v>24141.316765768133</v>
      </c>
    </row>
    <row r="350" spans="1:9" ht="15.75" customHeight="1" x14ac:dyDescent="0.25">
      <c r="A350" s="29">
        <v>3</v>
      </c>
      <c r="B350" s="71" t="s">
        <v>236</v>
      </c>
      <c r="C350" s="90">
        <v>1</v>
      </c>
      <c r="D350" s="90"/>
      <c r="E350" s="44" t="s">
        <v>26</v>
      </c>
      <c r="F350" s="90">
        <v>8</v>
      </c>
      <c r="G350" s="29"/>
      <c r="H350" s="31">
        <f>ЕТС!E15</f>
        <v>21946.651605243755</v>
      </c>
      <c r="I350" s="31">
        <f>H350*C350</f>
        <v>21946.651605243755</v>
      </c>
    </row>
    <row r="351" spans="1:9" ht="15.75" customHeight="1" x14ac:dyDescent="0.25">
      <c r="A351" s="47">
        <v>4</v>
      </c>
      <c r="B351" s="71" t="s">
        <v>67</v>
      </c>
      <c r="C351" s="90">
        <v>6</v>
      </c>
      <c r="D351" s="90"/>
      <c r="E351" s="44" t="s">
        <v>26</v>
      </c>
      <c r="F351" s="90">
        <v>6</v>
      </c>
      <c r="G351" s="29"/>
      <c r="H351" s="31">
        <f>ЕТС!E13</f>
        <v>18137.728599375001</v>
      </c>
      <c r="I351" s="31">
        <f>H351*C351</f>
        <v>108826.37159625001</v>
      </c>
    </row>
    <row r="352" spans="1:9" ht="15.75" customHeight="1" x14ac:dyDescent="0.25">
      <c r="A352" s="29">
        <v>5</v>
      </c>
      <c r="B352" s="71" t="s">
        <v>175</v>
      </c>
      <c r="C352" s="90">
        <v>4</v>
      </c>
      <c r="D352" s="90">
        <v>4</v>
      </c>
      <c r="E352" s="39" t="s">
        <v>41</v>
      </c>
      <c r="F352" s="90">
        <v>4</v>
      </c>
      <c r="G352" s="29"/>
      <c r="H352" s="31">
        <f>ЕТС!E11</f>
        <v>14338.125375</v>
      </c>
      <c r="I352" s="31">
        <f>H352*C352</f>
        <v>57352.501499999998</v>
      </c>
    </row>
    <row r="353" spans="1:9" ht="15.75" customHeight="1" x14ac:dyDescent="0.25">
      <c r="A353" s="47">
        <v>6</v>
      </c>
      <c r="B353" s="71" t="s">
        <v>70</v>
      </c>
      <c r="C353" s="90">
        <v>1</v>
      </c>
      <c r="D353" s="90">
        <v>3</v>
      </c>
      <c r="E353" s="39" t="s">
        <v>41</v>
      </c>
      <c r="F353" s="90">
        <v>3</v>
      </c>
      <c r="G353" s="29"/>
      <c r="H353" s="31">
        <f>ЕТС!E10</f>
        <v>11470.5003</v>
      </c>
      <c r="I353" s="31">
        <f>H353*C353</f>
        <v>11470.5003</v>
      </c>
    </row>
    <row r="354" spans="1:9" ht="15.75" customHeight="1" x14ac:dyDescent="0.25">
      <c r="A354" s="29">
        <v>7</v>
      </c>
      <c r="B354" s="71" t="s">
        <v>59</v>
      </c>
      <c r="C354" s="90">
        <v>1</v>
      </c>
      <c r="D354" s="90">
        <v>2</v>
      </c>
      <c r="E354" s="39" t="s">
        <v>41</v>
      </c>
      <c r="F354" s="128" t="s">
        <v>260</v>
      </c>
      <c r="G354" s="29"/>
      <c r="H354" s="31">
        <f>ЕТС!E9</f>
        <v>9676.7103000000006</v>
      </c>
      <c r="I354" s="31">
        <f>H354*C354</f>
        <v>9676.7103000000006</v>
      </c>
    </row>
    <row r="355" spans="1:9" x14ac:dyDescent="0.25">
      <c r="A355" s="117"/>
      <c r="B355" s="45" t="s">
        <v>210</v>
      </c>
      <c r="C355" s="101">
        <f>SUM(C348:C354)</f>
        <v>15</v>
      </c>
      <c r="D355" s="41"/>
      <c r="E355" s="41"/>
      <c r="F355" s="41"/>
      <c r="G355" s="41"/>
      <c r="H355" s="49"/>
      <c r="I355" s="95">
        <f>SUM(I348:I354)+I346</f>
        <v>300891.44655926042</v>
      </c>
    </row>
    <row r="356" spans="1:9" x14ac:dyDescent="0.25">
      <c r="A356" s="168" t="s">
        <v>119</v>
      </c>
      <c r="B356" s="169"/>
      <c r="C356" s="169"/>
      <c r="D356" s="169"/>
      <c r="E356" s="169"/>
      <c r="F356" s="169"/>
      <c r="G356" s="169"/>
      <c r="H356" s="169"/>
      <c r="I356" s="170"/>
    </row>
    <row r="357" spans="1:9" x14ac:dyDescent="0.25">
      <c r="A357" s="90">
        <v>1</v>
      </c>
      <c r="B357" s="71" t="s">
        <v>28</v>
      </c>
      <c r="C357" s="90">
        <v>1</v>
      </c>
      <c r="D357" s="90"/>
      <c r="E357" s="92" t="s">
        <v>20</v>
      </c>
      <c r="F357" s="90">
        <v>12</v>
      </c>
      <c r="G357" s="5"/>
      <c r="H357" s="31">
        <f>ЕТС!E19</f>
        <v>32132.092615237394</v>
      </c>
      <c r="I357" s="31">
        <f t="shared" ref="I357:I365" si="31">H357*C357</f>
        <v>32132.092615237394</v>
      </c>
    </row>
    <row r="358" spans="1:9" x14ac:dyDescent="0.25">
      <c r="A358" s="47">
        <v>2</v>
      </c>
      <c r="B358" s="71" t="s">
        <v>66</v>
      </c>
      <c r="C358" s="107">
        <v>1</v>
      </c>
      <c r="D358" s="107"/>
      <c r="E358" s="44" t="s">
        <v>26</v>
      </c>
      <c r="F358" s="107">
        <v>9</v>
      </c>
      <c r="G358" s="5"/>
      <c r="H358" s="38">
        <f>ЕТС!E16</f>
        <v>24141.316765768133</v>
      </c>
      <c r="I358" s="38">
        <f t="shared" si="31"/>
        <v>24141.316765768133</v>
      </c>
    </row>
    <row r="359" spans="1:9" x14ac:dyDescent="0.25">
      <c r="A359" s="90">
        <v>3</v>
      </c>
      <c r="B359" s="71" t="s">
        <v>122</v>
      </c>
      <c r="C359" s="107">
        <v>1</v>
      </c>
      <c r="D359" s="107"/>
      <c r="E359" s="44" t="s">
        <v>26</v>
      </c>
      <c r="F359" s="107">
        <v>11</v>
      </c>
      <c r="G359" s="5"/>
      <c r="H359" s="91">
        <f>ЕТС!E18</f>
        <v>29210.993286579447</v>
      </c>
      <c r="I359" s="38">
        <f t="shared" si="31"/>
        <v>29210.993286579447</v>
      </c>
    </row>
    <row r="360" spans="1:9" x14ac:dyDescent="0.25">
      <c r="A360" s="47">
        <v>4</v>
      </c>
      <c r="B360" s="71" t="s">
        <v>235</v>
      </c>
      <c r="C360" s="107">
        <v>1</v>
      </c>
      <c r="D360" s="107"/>
      <c r="E360" s="44" t="s">
        <v>26</v>
      </c>
      <c r="F360" s="107">
        <v>7</v>
      </c>
      <c r="G360" s="5"/>
      <c r="H360" s="38">
        <f>ЕТС!E14</f>
        <v>19951.501459312502</v>
      </c>
      <c r="I360" s="38">
        <f t="shared" si="31"/>
        <v>19951.501459312502</v>
      </c>
    </row>
    <row r="361" spans="1:9" x14ac:dyDescent="0.25">
      <c r="A361" s="90">
        <v>5</v>
      </c>
      <c r="B361" s="71" t="s">
        <v>67</v>
      </c>
      <c r="C361" s="107">
        <v>2</v>
      </c>
      <c r="D361" s="107"/>
      <c r="E361" s="44" t="s">
        <v>26</v>
      </c>
      <c r="F361" s="107">
        <v>6</v>
      </c>
      <c r="G361" s="5"/>
      <c r="H361" s="38">
        <f>ЕТС!E13</f>
        <v>18137.728599375001</v>
      </c>
      <c r="I361" s="38">
        <f t="shared" si="31"/>
        <v>36275.457198750002</v>
      </c>
    </row>
    <row r="362" spans="1:9" ht="15.75" customHeight="1" x14ac:dyDescent="0.25">
      <c r="A362" s="47">
        <v>6</v>
      </c>
      <c r="B362" s="71" t="s">
        <v>68</v>
      </c>
      <c r="C362" s="107">
        <v>1</v>
      </c>
      <c r="D362" s="90">
        <v>4</v>
      </c>
      <c r="E362" s="39" t="s">
        <v>41</v>
      </c>
      <c r="F362" s="90">
        <v>4</v>
      </c>
      <c r="G362" s="5"/>
      <c r="H362" s="31">
        <f>ЕТС!E11</f>
        <v>14338.125375</v>
      </c>
      <c r="I362" s="31">
        <f t="shared" si="31"/>
        <v>14338.125375</v>
      </c>
    </row>
    <row r="363" spans="1:9" ht="15.75" customHeight="1" x14ac:dyDescent="0.25">
      <c r="A363" s="90">
        <v>7</v>
      </c>
      <c r="B363" s="71" t="s">
        <v>176</v>
      </c>
      <c r="C363" s="107">
        <v>6</v>
      </c>
      <c r="D363" s="107">
        <v>3</v>
      </c>
      <c r="E363" s="39" t="s">
        <v>41</v>
      </c>
      <c r="F363" s="107">
        <v>3</v>
      </c>
      <c r="G363" s="47"/>
      <c r="H363" s="38">
        <f>ЕТС!E10</f>
        <v>11470.5003</v>
      </c>
      <c r="I363" s="38">
        <f t="shared" si="31"/>
        <v>68823.001799999998</v>
      </c>
    </row>
    <row r="364" spans="1:9" ht="15.75" customHeight="1" x14ac:dyDescent="0.25">
      <c r="A364" s="47">
        <v>8</v>
      </c>
      <c r="B364" s="71" t="s">
        <v>70</v>
      </c>
      <c r="C364" s="107">
        <v>1</v>
      </c>
      <c r="D364" s="107">
        <v>2</v>
      </c>
      <c r="E364" s="39" t="s">
        <v>41</v>
      </c>
      <c r="F364" s="107">
        <v>3</v>
      </c>
      <c r="G364" s="5"/>
      <c r="H364" s="38">
        <f>ЕТС!E10</f>
        <v>11470.5003</v>
      </c>
      <c r="I364" s="38">
        <f t="shared" si="31"/>
        <v>11470.5003</v>
      </c>
    </row>
    <row r="365" spans="1:9" ht="15.75" customHeight="1" x14ac:dyDescent="0.25">
      <c r="A365" s="90">
        <v>9</v>
      </c>
      <c r="B365" s="71" t="s">
        <v>59</v>
      </c>
      <c r="C365" s="107">
        <v>1</v>
      </c>
      <c r="D365" s="90">
        <v>2</v>
      </c>
      <c r="E365" s="39" t="s">
        <v>41</v>
      </c>
      <c r="F365" s="128" t="s">
        <v>260</v>
      </c>
      <c r="G365" s="5"/>
      <c r="H365" s="31">
        <f>ЕТС!E9</f>
        <v>9676.7103000000006</v>
      </c>
      <c r="I365" s="31">
        <f t="shared" si="31"/>
        <v>9676.7103000000006</v>
      </c>
    </row>
    <row r="366" spans="1:9" ht="15.75" customHeight="1" x14ac:dyDescent="0.25">
      <c r="A366" s="47">
        <v>10</v>
      </c>
      <c r="B366" s="77" t="s">
        <v>101</v>
      </c>
      <c r="C366" s="90">
        <v>1</v>
      </c>
      <c r="D366" s="90">
        <v>5</v>
      </c>
      <c r="E366" s="39" t="s">
        <v>41</v>
      </c>
      <c r="F366" s="90">
        <v>7</v>
      </c>
      <c r="G366" s="5">
        <f>H366/164.92</f>
        <v>120.97684610303482</v>
      </c>
      <c r="H366" s="31">
        <f>ЕТС!E14</f>
        <v>19951.501459312502</v>
      </c>
      <c r="I366" s="31">
        <f>H366*C366</f>
        <v>19951.501459312502</v>
      </c>
    </row>
    <row r="367" spans="1:9" x14ac:dyDescent="0.25">
      <c r="A367" s="117"/>
      <c r="B367" s="45" t="s">
        <v>210</v>
      </c>
      <c r="C367" s="101">
        <f>SUM(C357:C366)</f>
        <v>16</v>
      </c>
      <c r="D367" s="41"/>
      <c r="E367" s="41"/>
      <c r="F367" s="41"/>
      <c r="G367" s="41"/>
      <c r="H367" s="49"/>
      <c r="I367" s="95">
        <f>SUM(I357:I366)</f>
        <v>265971.20055995998</v>
      </c>
    </row>
    <row r="368" spans="1:9" x14ac:dyDescent="0.25">
      <c r="A368" s="168" t="s">
        <v>177</v>
      </c>
      <c r="B368" s="169"/>
      <c r="C368" s="169"/>
      <c r="D368" s="169"/>
      <c r="E368" s="169"/>
      <c r="F368" s="169"/>
      <c r="G368" s="169"/>
      <c r="H368" s="169"/>
      <c r="I368" s="170"/>
    </row>
    <row r="369" spans="1:9" ht="16.5" customHeight="1" x14ac:dyDescent="0.25">
      <c r="A369" s="90">
        <v>1</v>
      </c>
      <c r="B369" s="77" t="s">
        <v>24</v>
      </c>
      <c r="C369" s="90">
        <v>1</v>
      </c>
      <c r="D369" s="90"/>
      <c r="E369" s="92" t="s">
        <v>20</v>
      </c>
      <c r="F369" s="90">
        <v>11</v>
      </c>
      <c r="G369" s="5"/>
      <c r="H369" s="31">
        <f>ЕТС!E18</f>
        <v>29210.993286579447</v>
      </c>
      <c r="I369" s="31">
        <f t="shared" ref="I369:I378" si="32">H369*C369</f>
        <v>29210.993286579447</v>
      </c>
    </row>
    <row r="370" spans="1:9" ht="15.75" customHeight="1" x14ac:dyDescent="0.25">
      <c r="A370" s="47">
        <v>2</v>
      </c>
      <c r="B370" s="77" t="s">
        <v>236</v>
      </c>
      <c r="C370" s="107">
        <v>1</v>
      </c>
      <c r="D370" s="107"/>
      <c r="E370" s="44" t="s">
        <v>26</v>
      </c>
      <c r="F370" s="107">
        <v>8</v>
      </c>
      <c r="G370" s="5"/>
      <c r="H370" s="38">
        <f>ЕТС!E15</f>
        <v>21946.651605243755</v>
      </c>
      <c r="I370" s="38">
        <f t="shared" si="32"/>
        <v>21946.651605243755</v>
      </c>
    </row>
    <row r="371" spans="1:9" ht="15.75" customHeight="1" x14ac:dyDescent="0.25">
      <c r="A371" s="90">
        <v>3</v>
      </c>
      <c r="B371" s="77" t="s">
        <v>236</v>
      </c>
      <c r="C371" s="107">
        <v>1</v>
      </c>
      <c r="D371" s="107"/>
      <c r="E371" s="44" t="s">
        <v>26</v>
      </c>
      <c r="F371" s="107">
        <v>8</v>
      </c>
      <c r="G371" s="5"/>
      <c r="H371" s="91">
        <f>ЕТС!E15</f>
        <v>21946.651605243755</v>
      </c>
      <c r="I371" s="38">
        <f t="shared" si="32"/>
        <v>21946.651605243755</v>
      </c>
    </row>
    <row r="372" spans="1:9" ht="15.75" customHeight="1" x14ac:dyDescent="0.25">
      <c r="A372" s="47">
        <v>4</v>
      </c>
      <c r="B372" s="77" t="s">
        <v>235</v>
      </c>
      <c r="C372" s="107">
        <v>1</v>
      </c>
      <c r="D372" s="107"/>
      <c r="E372" s="44" t="s">
        <v>26</v>
      </c>
      <c r="F372" s="107">
        <v>7</v>
      </c>
      <c r="G372" s="5"/>
      <c r="H372" s="38">
        <f>ЕТС!E14</f>
        <v>19951.501459312502</v>
      </c>
      <c r="I372" s="38">
        <f t="shared" si="32"/>
        <v>19951.501459312502</v>
      </c>
    </row>
    <row r="373" spans="1:9" x14ac:dyDescent="0.25">
      <c r="A373" s="90">
        <v>5</v>
      </c>
      <c r="B373" s="71" t="s">
        <v>67</v>
      </c>
      <c r="C373" s="150">
        <v>1</v>
      </c>
      <c r="D373" s="150"/>
      <c r="E373" s="44" t="s">
        <v>26</v>
      </c>
      <c r="F373" s="150">
        <v>6</v>
      </c>
      <c r="G373" s="5"/>
      <c r="H373" s="38">
        <f>ЕТС!E25</f>
        <v>56923.962125542603</v>
      </c>
      <c r="I373" s="38">
        <f t="shared" si="32"/>
        <v>56923.962125542603</v>
      </c>
    </row>
    <row r="374" spans="1:9" ht="15.75" customHeight="1" x14ac:dyDescent="0.25">
      <c r="A374" s="47">
        <v>6</v>
      </c>
      <c r="B374" s="77" t="s">
        <v>69</v>
      </c>
      <c r="C374" s="107">
        <v>3</v>
      </c>
      <c r="D374" s="107">
        <v>5</v>
      </c>
      <c r="E374" s="39" t="s">
        <v>41</v>
      </c>
      <c r="F374" s="107">
        <v>5</v>
      </c>
      <c r="G374" s="5"/>
      <c r="H374" s="38">
        <f>ЕТС!E12</f>
        <v>16488.844181249999</v>
      </c>
      <c r="I374" s="38">
        <f t="shared" si="32"/>
        <v>49466.53254375</v>
      </c>
    </row>
    <row r="375" spans="1:9" ht="15.75" customHeight="1" x14ac:dyDescent="0.25">
      <c r="A375" s="90">
        <v>7</v>
      </c>
      <c r="B375" s="77" t="s">
        <v>69</v>
      </c>
      <c r="C375" s="107">
        <v>2</v>
      </c>
      <c r="D375" s="90">
        <v>4</v>
      </c>
      <c r="E375" s="39" t="s">
        <v>41</v>
      </c>
      <c r="F375" s="90">
        <v>4</v>
      </c>
      <c r="G375" s="5"/>
      <c r="H375" s="31">
        <f>ЕТС!E11</f>
        <v>14338.125375</v>
      </c>
      <c r="I375" s="31">
        <f t="shared" si="32"/>
        <v>28676.250749999999</v>
      </c>
    </row>
    <row r="376" spans="1:9" ht="15.75" customHeight="1" x14ac:dyDescent="0.25">
      <c r="A376" s="47">
        <v>8</v>
      </c>
      <c r="B376" s="77" t="s">
        <v>69</v>
      </c>
      <c r="C376" s="107">
        <v>1</v>
      </c>
      <c r="D376" s="107">
        <v>3</v>
      </c>
      <c r="E376" s="39" t="s">
        <v>41</v>
      </c>
      <c r="F376" s="107">
        <v>3</v>
      </c>
      <c r="G376" s="47"/>
      <c r="H376" s="38">
        <f>ЕТС!E10</f>
        <v>11470.5003</v>
      </c>
      <c r="I376" s="38">
        <f t="shared" si="32"/>
        <v>11470.5003</v>
      </c>
    </row>
    <row r="377" spans="1:9" ht="15.75" customHeight="1" x14ac:dyDescent="0.25">
      <c r="A377" s="90">
        <v>9</v>
      </c>
      <c r="B377" s="77" t="s">
        <v>70</v>
      </c>
      <c r="C377" s="107">
        <v>1</v>
      </c>
      <c r="D377" s="107">
        <v>3</v>
      </c>
      <c r="E377" s="39" t="s">
        <v>41</v>
      </c>
      <c r="F377" s="107">
        <v>3</v>
      </c>
      <c r="G377" s="5"/>
      <c r="H377" s="38">
        <f>ЕТС!E10</f>
        <v>11470.5003</v>
      </c>
      <c r="I377" s="38">
        <f t="shared" si="32"/>
        <v>11470.5003</v>
      </c>
    </row>
    <row r="378" spans="1:9" ht="15.75" customHeight="1" x14ac:dyDescent="0.25">
      <c r="A378" s="47">
        <v>10</v>
      </c>
      <c r="B378" s="77" t="s">
        <v>71</v>
      </c>
      <c r="C378" s="107">
        <v>1</v>
      </c>
      <c r="D378" s="90">
        <v>2</v>
      </c>
      <c r="E378" s="39" t="s">
        <v>41</v>
      </c>
      <c r="F378" s="128" t="s">
        <v>260</v>
      </c>
      <c r="G378" s="5"/>
      <c r="H378" s="31">
        <f>ЕТС!E9</f>
        <v>9676.7103000000006</v>
      </c>
      <c r="I378" s="31">
        <f t="shared" si="32"/>
        <v>9676.7103000000006</v>
      </c>
    </row>
    <row r="379" spans="1:9" ht="21.75" customHeight="1" x14ac:dyDescent="0.25">
      <c r="A379" s="117"/>
      <c r="B379" s="45" t="s">
        <v>210</v>
      </c>
      <c r="C379" s="101">
        <f>SUM(C369:C378)</f>
        <v>13</v>
      </c>
      <c r="D379" s="41"/>
      <c r="E379" s="41"/>
      <c r="F379" s="41"/>
      <c r="G379" s="41"/>
      <c r="H379" s="49"/>
      <c r="I379" s="95">
        <f>SUM(I369:I378)</f>
        <v>260740.25427567211</v>
      </c>
    </row>
    <row r="380" spans="1:9" ht="25.5" customHeight="1" x14ac:dyDescent="0.25">
      <c r="A380" s="117"/>
      <c r="B380" s="40" t="s">
        <v>178</v>
      </c>
      <c r="C380" s="101">
        <f>C346+C355+C367+C379</f>
        <v>45</v>
      </c>
      <c r="D380" s="41"/>
      <c r="E380" s="41"/>
      <c r="F380" s="41"/>
      <c r="G380" s="41"/>
      <c r="H380" s="49"/>
      <c r="I380" s="95">
        <f>I346+I355+I367+I379</f>
        <v>862948.20327165374</v>
      </c>
    </row>
    <row r="381" spans="1:9" ht="22.9" customHeight="1" x14ac:dyDescent="0.25">
      <c r="A381" s="200" t="s">
        <v>179</v>
      </c>
      <c r="B381" s="201"/>
      <c r="C381" s="201"/>
      <c r="D381" s="201"/>
      <c r="E381" s="201"/>
      <c r="F381" s="201"/>
      <c r="G381" s="201"/>
      <c r="H381" s="201"/>
      <c r="I381" s="202"/>
    </row>
    <row r="382" spans="1:9" ht="15.75" customHeight="1" x14ac:dyDescent="0.25">
      <c r="A382" s="107">
        <v>1</v>
      </c>
      <c r="B382" s="71" t="s">
        <v>138</v>
      </c>
      <c r="C382" s="107">
        <v>1</v>
      </c>
      <c r="D382" s="107"/>
      <c r="E382" s="92" t="s">
        <v>20</v>
      </c>
      <c r="F382" s="107">
        <v>17</v>
      </c>
      <c r="G382" s="5"/>
      <c r="H382" s="38">
        <f>ЕТС!E24</f>
        <v>51749.056477765997</v>
      </c>
      <c r="I382" s="38">
        <f>H382*C382</f>
        <v>51749.056477765997</v>
      </c>
    </row>
    <row r="383" spans="1:9" ht="15.75" customHeight="1" x14ac:dyDescent="0.25">
      <c r="A383" s="107">
        <v>2</v>
      </c>
      <c r="B383" s="71" t="s">
        <v>50</v>
      </c>
      <c r="C383" s="107">
        <v>1</v>
      </c>
      <c r="D383" s="107"/>
      <c r="E383" s="92" t="s">
        <v>20</v>
      </c>
      <c r="F383" s="107">
        <v>12</v>
      </c>
      <c r="G383" s="5"/>
      <c r="H383" s="38">
        <f>ЕТС!E19</f>
        <v>32132.092615237394</v>
      </c>
      <c r="I383" s="38">
        <f>H383*C383</f>
        <v>32132.092615237394</v>
      </c>
    </row>
    <row r="384" spans="1:9" x14ac:dyDescent="0.25">
      <c r="A384" s="203" t="s">
        <v>180</v>
      </c>
      <c r="B384" s="204"/>
      <c r="C384" s="204"/>
      <c r="D384" s="204"/>
      <c r="E384" s="204"/>
      <c r="F384" s="204"/>
      <c r="G384" s="204"/>
      <c r="H384" s="204"/>
      <c r="I384" s="205"/>
    </row>
    <row r="385" spans="1:9" ht="15.75" customHeight="1" x14ac:dyDescent="0.25">
      <c r="A385" s="90">
        <v>1</v>
      </c>
      <c r="B385" s="71" t="s">
        <v>28</v>
      </c>
      <c r="C385" s="90">
        <v>1</v>
      </c>
      <c r="D385" s="107"/>
      <c r="E385" s="92" t="s">
        <v>20</v>
      </c>
      <c r="F385" s="107">
        <v>14</v>
      </c>
      <c r="G385" s="5"/>
      <c r="H385" s="38">
        <f>ЕТС!E21</f>
        <v>38879.832064437251</v>
      </c>
      <c r="I385" s="31">
        <f t="shared" ref="I385:I396" si="33">H385*C385</f>
        <v>38879.832064437251</v>
      </c>
    </row>
    <row r="386" spans="1:9" ht="15.75" customHeight="1" x14ac:dyDescent="0.25">
      <c r="A386" s="107">
        <v>2</v>
      </c>
      <c r="B386" s="21" t="s">
        <v>31</v>
      </c>
      <c r="C386" s="107">
        <v>1</v>
      </c>
      <c r="D386" s="107"/>
      <c r="E386" s="92" t="s">
        <v>20</v>
      </c>
      <c r="F386" s="107">
        <v>13</v>
      </c>
      <c r="G386" s="5"/>
      <c r="H386" s="38">
        <f>ЕТС!E20</f>
        <v>35345.301876761136</v>
      </c>
      <c r="I386" s="38">
        <f t="shared" si="33"/>
        <v>35345.301876761136</v>
      </c>
    </row>
    <row r="387" spans="1:9" ht="15.75" customHeight="1" x14ac:dyDescent="0.25">
      <c r="A387" s="90">
        <v>3</v>
      </c>
      <c r="B387" s="21" t="s">
        <v>61</v>
      </c>
      <c r="C387" s="107">
        <v>7</v>
      </c>
      <c r="D387" s="107"/>
      <c r="E387" s="92" t="s">
        <v>20</v>
      </c>
      <c r="F387" s="107">
        <v>12</v>
      </c>
      <c r="G387" s="5"/>
      <c r="H387" s="91">
        <f>ЕТС!E19</f>
        <v>32132.092615237394</v>
      </c>
      <c r="I387" s="38">
        <f t="shared" si="33"/>
        <v>224924.64830666175</v>
      </c>
    </row>
    <row r="388" spans="1:9" ht="15.75" customHeight="1" x14ac:dyDescent="0.25">
      <c r="A388" s="145">
        <v>4</v>
      </c>
      <c r="B388" s="21" t="s">
        <v>61</v>
      </c>
      <c r="C388" s="107">
        <v>1</v>
      </c>
      <c r="D388" s="107"/>
      <c r="E388" s="92" t="s">
        <v>20</v>
      </c>
      <c r="F388" s="107">
        <v>10</v>
      </c>
      <c r="G388" s="5"/>
      <c r="H388" s="91">
        <f>ЕТС!E17</f>
        <v>26555.44844234495</v>
      </c>
      <c r="I388" s="38">
        <f t="shared" si="33"/>
        <v>26555.44844234495</v>
      </c>
    </row>
    <row r="389" spans="1:9" ht="15.75" customHeight="1" x14ac:dyDescent="0.25">
      <c r="A389" s="90">
        <v>5</v>
      </c>
      <c r="B389" s="21" t="s">
        <v>167</v>
      </c>
      <c r="C389" s="136">
        <v>1</v>
      </c>
      <c r="D389" s="107"/>
      <c r="E389" s="44" t="s">
        <v>26</v>
      </c>
      <c r="F389" s="107">
        <v>6</v>
      </c>
      <c r="G389" s="5"/>
      <c r="H389" s="38">
        <f>ЕТС!E13</f>
        <v>18137.728599375001</v>
      </c>
      <c r="I389" s="38">
        <f t="shared" si="33"/>
        <v>18137.728599375001</v>
      </c>
    </row>
    <row r="390" spans="1:9" ht="15.75" customHeight="1" x14ac:dyDescent="0.25">
      <c r="A390" s="145">
        <v>6</v>
      </c>
      <c r="B390" s="21" t="s">
        <v>62</v>
      </c>
      <c r="C390" s="136">
        <v>8</v>
      </c>
      <c r="D390" s="107">
        <v>5</v>
      </c>
      <c r="E390" s="42" t="s">
        <v>41</v>
      </c>
      <c r="F390" s="107">
        <v>7</v>
      </c>
      <c r="G390" s="5">
        <f>H390/164.62</f>
        <v>121.19731174409246</v>
      </c>
      <c r="H390" s="38">
        <f>ЕТС!E14</f>
        <v>19951.501459312502</v>
      </c>
      <c r="I390" s="38">
        <f t="shared" si="33"/>
        <v>159612.01167450001</v>
      </c>
    </row>
    <row r="391" spans="1:9" s="139" customFormat="1" ht="15.75" customHeight="1" x14ac:dyDescent="0.25">
      <c r="A391" s="90">
        <v>7</v>
      </c>
      <c r="B391" s="143" t="s">
        <v>62</v>
      </c>
      <c r="C391" s="136">
        <v>34</v>
      </c>
      <c r="D391" s="136">
        <v>4</v>
      </c>
      <c r="E391" s="144" t="s">
        <v>41</v>
      </c>
      <c r="F391" s="136">
        <v>6</v>
      </c>
      <c r="G391" s="5">
        <f t="shared" ref="G391:G396" si="34">H391/164.62</f>
        <v>110.17937431281133</v>
      </c>
      <c r="H391" s="138">
        <f>ЕТС!E13</f>
        <v>18137.728599375001</v>
      </c>
      <c r="I391" s="138">
        <f t="shared" si="33"/>
        <v>616682.77237875003</v>
      </c>
    </row>
    <row r="392" spans="1:9" ht="15.75" customHeight="1" x14ac:dyDescent="0.25">
      <c r="A392" s="145">
        <v>8</v>
      </c>
      <c r="B392" s="21" t="s">
        <v>62</v>
      </c>
      <c r="C392" s="136">
        <v>3</v>
      </c>
      <c r="D392" s="107">
        <v>3</v>
      </c>
      <c r="E392" s="42" t="s">
        <v>41</v>
      </c>
      <c r="F392" s="107">
        <v>5</v>
      </c>
      <c r="G392" s="5">
        <f t="shared" si="34"/>
        <v>100.16306755710119</v>
      </c>
      <c r="H392" s="38">
        <f>ЕТС!E12</f>
        <v>16488.844181249999</v>
      </c>
      <c r="I392" s="38">
        <f t="shared" si="33"/>
        <v>49466.53254375</v>
      </c>
    </row>
    <row r="393" spans="1:9" ht="15.75" customHeight="1" x14ac:dyDescent="0.25">
      <c r="A393" s="90">
        <v>9</v>
      </c>
      <c r="B393" s="21" t="s">
        <v>63</v>
      </c>
      <c r="C393" s="136">
        <v>1</v>
      </c>
      <c r="D393" s="107">
        <v>3</v>
      </c>
      <c r="E393" s="42" t="s">
        <v>41</v>
      </c>
      <c r="F393" s="107">
        <v>4</v>
      </c>
      <c r="G393" s="5">
        <f t="shared" si="34"/>
        <v>87.098319614870604</v>
      </c>
      <c r="H393" s="38">
        <f>ЕТС!E11</f>
        <v>14338.125375</v>
      </c>
      <c r="I393" s="38">
        <f t="shared" si="33"/>
        <v>14338.125375</v>
      </c>
    </row>
    <row r="394" spans="1:9" ht="15.75" customHeight="1" x14ac:dyDescent="0.25">
      <c r="A394" s="145">
        <v>10</v>
      </c>
      <c r="B394" s="21" t="s">
        <v>63</v>
      </c>
      <c r="C394" s="107">
        <v>4</v>
      </c>
      <c r="D394" s="107">
        <v>2</v>
      </c>
      <c r="E394" s="42" t="s">
        <v>41</v>
      </c>
      <c r="F394" s="107">
        <v>3</v>
      </c>
      <c r="G394" s="5">
        <f t="shared" si="34"/>
        <v>69.678655691896481</v>
      </c>
      <c r="H394" s="38">
        <f>ЕТС!E10</f>
        <v>11470.5003</v>
      </c>
      <c r="I394" s="38">
        <f t="shared" si="33"/>
        <v>45882.001199999999</v>
      </c>
    </row>
    <row r="395" spans="1:9" ht="15.75" customHeight="1" x14ac:dyDescent="0.25">
      <c r="A395" s="90">
        <v>11</v>
      </c>
      <c r="B395" s="33" t="s">
        <v>64</v>
      </c>
      <c r="C395" s="107">
        <v>6</v>
      </c>
      <c r="D395" s="90">
        <v>5</v>
      </c>
      <c r="E395" s="39" t="s">
        <v>41</v>
      </c>
      <c r="F395" s="90">
        <v>7</v>
      </c>
      <c r="G395" s="5">
        <f t="shared" si="34"/>
        <v>121.19731174409246</v>
      </c>
      <c r="H395" s="31">
        <f>ЕТС!E14</f>
        <v>19951.501459312502</v>
      </c>
      <c r="I395" s="31">
        <f t="shared" si="33"/>
        <v>119709.00875587501</v>
      </c>
    </row>
    <row r="396" spans="1:9" ht="15.75" customHeight="1" x14ac:dyDescent="0.25">
      <c r="A396" s="145">
        <v>12</v>
      </c>
      <c r="B396" s="33" t="s">
        <v>64</v>
      </c>
      <c r="C396" s="107">
        <v>1</v>
      </c>
      <c r="D396" s="90">
        <v>4</v>
      </c>
      <c r="E396" s="39" t="s">
        <v>41</v>
      </c>
      <c r="F396" s="90">
        <v>6</v>
      </c>
      <c r="G396" s="5">
        <f t="shared" si="34"/>
        <v>110.17937431281133</v>
      </c>
      <c r="H396" s="31">
        <f>ЕТС!E13</f>
        <v>18137.728599375001</v>
      </c>
      <c r="I396" s="31">
        <f t="shared" si="33"/>
        <v>18137.728599375001</v>
      </c>
    </row>
    <row r="397" spans="1:9" ht="15.75" customHeight="1" x14ac:dyDescent="0.25">
      <c r="A397" s="117"/>
      <c r="B397" s="45" t="s">
        <v>188</v>
      </c>
      <c r="C397" s="87">
        <f>SUM(C385:C396)</f>
        <v>68</v>
      </c>
      <c r="D397" s="41"/>
      <c r="E397" s="41"/>
      <c r="F397" s="41"/>
      <c r="G397" s="41"/>
      <c r="H397" s="35"/>
      <c r="I397" s="97">
        <f>SUM(I385:I396)</f>
        <v>1367671.1398168304</v>
      </c>
    </row>
    <row r="398" spans="1:9" ht="28.15" customHeight="1" x14ac:dyDescent="0.25">
      <c r="A398" s="206" t="s">
        <v>181</v>
      </c>
      <c r="B398" s="207"/>
      <c r="C398" s="207"/>
      <c r="D398" s="207"/>
      <c r="E398" s="207"/>
      <c r="F398" s="207"/>
      <c r="G398" s="207"/>
      <c r="H398" s="207"/>
      <c r="I398" s="208"/>
    </row>
    <row r="399" spans="1:9" ht="15.75" customHeight="1" x14ac:dyDescent="0.25">
      <c r="A399" s="107">
        <v>1</v>
      </c>
      <c r="B399" s="71" t="s">
        <v>28</v>
      </c>
      <c r="C399" s="107">
        <v>1</v>
      </c>
      <c r="D399" s="107"/>
      <c r="E399" s="92" t="s">
        <v>20</v>
      </c>
      <c r="F399" s="107">
        <v>14</v>
      </c>
      <c r="G399" s="5"/>
      <c r="H399" s="38">
        <f>ЕТС!E21</f>
        <v>38879.832064437251</v>
      </c>
      <c r="I399" s="38">
        <f>H399*C399</f>
        <v>38879.832064437251</v>
      </c>
    </row>
    <row r="400" spans="1:9" ht="15.75" customHeight="1" x14ac:dyDescent="0.25">
      <c r="A400" s="107">
        <v>2</v>
      </c>
      <c r="B400" s="77" t="s">
        <v>31</v>
      </c>
      <c r="C400" s="107">
        <v>1</v>
      </c>
      <c r="D400" s="107"/>
      <c r="E400" s="92" t="s">
        <v>20</v>
      </c>
      <c r="F400" s="107">
        <v>12</v>
      </c>
      <c r="G400" s="5"/>
      <c r="H400" s="38">
        <f>ЕТС!E19</f>
        <v>32132.092615237394</v>
      </c>
      <c r="I400" s="38">
        <f t="shared" ref="I400:I415" si="35">H400*C400</f>
        <v>32132.092615237394</v>
      </c>
    </row>
    <row r="401" spans="1:9" ht="15.75" customHeight="1" x14ac:dyDescent="0.25">
      <c r="A401" s="145">
        <v>3</v>
      </c>
      <c r="B401" s="71" t="s">
        <v>108</v>
      </c>
      <c r="C401" s="90">
        <v>1</v>
      </c>
      <c r="D401" s="107"/>
      <c r="E401" s="92" t="s">
        <v>20</v>
      </c>
      <c r="F401" s="107">
        <v>11</v>
      </c>
      <c r="G401" s="5"/>
      <c r="H401" s="38">
        <f>ЕТС!E18</f>
        <v>29210.993286579447</v>
      </c>
      <c r="I401" s="31">
        <f t="shared" si="35"/>
        <v>29210.993286579447</v>
      </c>
    </row>
    <row r="402" spans="1:9" ht="15.75" customHeight="1" x14ac:dyDescent="0.25">
      <c r="A402" s="145">
        <v>4</v>
      </c>
      <c r="B402" s="77" t="s">
        <v>61</v>
      </c>
      <c r="C402" s="107">
        <v>1</v>
      </c>
      <c r="D402" s="107"/>
      <c r="E402" s="92" t="s">
        <v>20</v>
      </c>
      <c r="F402" s="107">
        <v>9</v>
      </c>
      <c r="G402" s="5"/>
      <c r="H402" s="38">
        <f>ЕТС!E16</f>
        <v>24141.316765768133</v>
      </c>
      <c r="I402" s="38">
        <f t="shared" si="35"/>
        <v>24141.316765768133</v>
      </c>
    </row>
    <row r="403" spans="1:9" ht="15.75" customHeight="1" x14ac:dyDescent="0.25">
      <c r="A403" s="145">
        <v>5</v>
      </c>
      <c r="B403" s="71" t="s">
        <v>234</v>
      </c>
      <c r="C403" s="107">
        <v>1</v>
      </c>
      <c r="D403" s="107"/>
      <c r="E403" s="44" t="s">
        <v>26</v>
      </c>
      <c r="F403" s="107">
        <v>8</v>
      </c>
      <c r="G403" s="5"/>
      <c r="H403" s="91">
        <f>ЕТС!E15</f>
        <v>21946.651605243755</v>
      </c>
      <c r="I403" s="38">
        <f t="shared" si="35"/>
        <v>21946.651605243755</v>
      </c>
    </row>
    <row r="404" spans="1:9" ht="15.75" customHeight="1" x14ac:dyDescent="0.25">
      <c r="A404" s="145">
        <v>6</v>
      </c>
      <c r="B404" s="71" t="s">
        <v>167</v>
      </c>
      <c r="C404" s="107">
        <v>1</v>
      </c>
      <c r="D404" s="107"/>
      <c r="E404" s="44" t="s">
        <v>26</v>
      </c>
      <c r="F404" s="107">
        <v>6</v>
      </c>
      <c r="G404" s="5"/>
      <c r="H404" s="38">
        <f>ЕТС!E13</f>
        <v>18137.728599375001</v>
      </c>
      <c r="I404" s="38">
        <f t="shared" si="35"/>
        <v>18137.728599375001</v>
      </c>
    </row>
    <row r="405" spans="1:9" ht="15.75" customHeight="1" x14ac:dyDescent="0.25">
      <c r="A405" s="145">
        <v>7</v>
      </c>
      <c r="B405" s="71" t="s">
        <v>182</v>
      </c>
      <c r="C405" s="107">
        <v>3</v>
      </c>
      <c r="D405" s="107">
        <v>4</v>
      </c>
      <c r="E405" s="42" t="s">
        <v>41</v>
      </c>
      <c r="F405" s="107">
        <v>4</v>
      </c>
      <c r="G405" s="5">
        <f>H405/164.92</f>
        <v>86.939882215619704</v>
      </c>
      <c r="H405" s="38">
        <f>ЕТС!E11</f>
        <v>14338.125375</v>
      </c>
      <c r="I405" s="38">
        <f t="shared" si="35"/>
        <v>43014.376124999995</v>
      </c>
    </row>
    <row r="406" spans="1:9" ht="15.75" customHeight="1" x14ac:dyDescent="0.25">
      <c r="A406" s="145">
        <v>8</v>
      </c>
      <c r="B406" s="71" t="s">
        <v>183</v>
      </c>
      <c r="C406" s="107">
        <v>5</v>
      </c>
      <c r="D406" s="107">
        <v>3</v>
      </c>
      <c r="E406" s="42" t="s">
        <v>41</v>
      </c>
      <c r="F406" s="107">
        <v>3</v>
      </c>
      <c r="G406" s="5">
        <f t="shared" ref="G406:G415" si="36">H406/164.92</f>
        <v>69.551905772495758</v>
      </c>
      <c r="H406" s="38">
        <f>ЕТС!E10</f>
        <v>11470.5003</v>
      </c>
      <c r="I406" s="38">
        <f t="shared" si="35"/>
        <v>57352.501499999998</v>
      </c>
    </row>
    <row r="407" spans="1:9" ht="15.75" customHeight="1" x14ac:dyDescent="0.25">
      <c r="A407" s="145">
        <v>9</v>
      </c>
      <c r="B407" s="71" t="s">
        <v>184</v>
      </c>
      <c r="C407" s="107">
        <v>3</v>
      </c>
      <c r="D407" s="107">
        <v>3</v>
      </c>
      <c r="E407" s="42" t="s">
        <v>41</v>
      </c>
      <c r="F407" s="107">
        <v>4</v>
      </c>
      <c r="G407" s="5">
        <f t="shared" si="36"/>
        <v>86.939882215619704</v>
      </c>
      <c r="H407" s="38">
        <f>ЕТС!E11</f>
        <v>14338.125375</v>
      </c>
      <c r="I407" s="38">
        <f t="shared" si="35"/>
        <v>43014.376124999995</v>
      </c>
    </row>
    <row r="408" spans="1:9" ht="15.75" customHeight="1" x14ac:dyDescent="0.25">
      <c r="A408" s="145">
        <v>10</v>
      </c>
      <c r="B408" s="77" t="s">
        <v>182</v>
      </c>
      <c r="C408" s="107">
        <v>3</v>
      </c>
      <c r="D408" s="107">
        <v>3</v>
      </c>
      <c r="E408" s="42" t="s">
        <v>41</v>
      </c>
      <c r="F408" s="107">
        <v>3</v>
      </c>
      <c r="G408" s="5">
        <f t="shared" si="36"/>
        <v>69.551905772495758</v>
      </c>
      <c r="H408" s="38">
        <f>ЕТС!E10</f>
        <v>11470.5003</v>
      </c>
      <c r="I408" s="38">
        <f t="shared" si="35"/>
        <v>34411.500899999999</v>
      </c>
    </row>
    <row r="409" spans="1:9" ht="15.75" customHeight="1" x14ac:dyDescent="0.25">
      <c r="A409" s="145">
        <v>11</v>
      </c>
      <c r="B409" s="71" t="s">
        <v>185</v>
      </c>
      <c r="C409" s="107">
        <v>13</v>
      </c>
      <c r="D409" s="107">
        <v>3</v>
      </c>
      <c r="E409" s="42" t="s">
        <v>41</v>
      </c>
      <c r="F409" s="107">
        <v>3</v>
      </c>
      <c r="G409" s="5">
        <f t="shared" si="36"/>
        <v>69.551905772495758</v>
      </c>
      <c r="H409" s="38">
        <f>ЕТС!E10</f>
        <v>11470.5003</v>
      </c>
      <c r="I409" s="38">
        <f t="shared" si="35"/>
        <v>149116.50390000001</v>
      </c>
    </row>
    <row r="410" spans="1:9" ht="15.75" customHeight="1" x14ac:dyDescent="0.25">
      <c r="A410" s="145">
        <v>12</v>
      </c>
      <c r="B410" s="71" t="s">
        <v>185</v>
      </c>
      <c r="C410" s="136">
        <v>35</v>
      </c>
      <c r="D410" s="107">
        <v>2</v>
      </c>
      <c r="E410" s="42" t="s">
        <v>41</v>
      </c>
      <c r="F410" s="107">
        <v>2</v>
      </c>
      <c r="G410" s="5">
        <f t="shared" si="36"/>
        <v>55.641524617996602</v>
      </c>
      <c r="H410" s="38">
        <f>ЕТС!E8</f>
        <v>9176.400239999999</v>
      </c>
      <c r="I410" s="38">
        <f t="shared" si="35"/>
        <v>321174.00839999999</v>
      </c>
    </row>
    <row r="411" spans="1:9" ht="15.75" customHeight="1" x14ac:dyDescent="0.25">
      <c r="A411" s="145">
        <v>13</v>
      </c>
      <c r="B411" s="77" t="s">
        <v>185</v>
      </c>
      <c r="C411" s="107">
        <v>5</v>
      </c>
      <c r="D411" s="90">
        <v>6</v>
      </c>
      <c r="E411" s="39" t="s">
        <v>41</v>
      </c>
      <c r="F411" s="90">
        <v>6</v>
      </c>
      <c r="G411" s="5">
        <f t="shared" si="36"/>
        <v>109.97895100275893</v>
      </c>
      <c r="H411" s="31">
        <f>ЕТС!E13</f>
        <v>18137.728599375001</v>
      </c>
      <c r="I411" s="31">
        <f t="shared" si="35"/>
        <v>90688.642996875002</v>
      </c>
    </row>
    <row r="412" spans="1:9" ht="15.75" customHeight="1" x14ac:dyDescent="0.25">
      <c r="A412" s="145">
        <v>14</v>
      </c>
      <c r="B412" s="71" t="s">
        <v>65</v>
      </c>
      <c r="C412" s="107">
        <v>1</v>
      </c>
      <c r="D412" s="90">
        <v>5</v>
      </c>
      <c r="E412" s="39" t="s">
        <v>41</v>
      </c>
      <c r="F412" s="90">
        <v>7</v>
      </c>
      <c r="G412" s="5">
        <f t="shared" si="36"/>
        <v>120.97684610303482</v>
      </c>
      <c r="H412" s="31">
        <f>ЕТС!E14</f>
        <v>19951.501459312502</v>
      </c>
      <c r="I412" s="31">
        <f t="shared" si="35"/>
        <v>19951.501459312502</v>
      </c>
    </row>
    <row r="413" spans="1:9" ht="15.75" customHeight="1" x14ac:dyDescent="0.25">
      <c r="A413" s="145">
        <v>15</v>
      </c>
      <c r="B413" s="71" t="s">
        <v>65</v>
      </c>
      <c r="C413" s="107">
        <v>3</v>
      </c>
      <c r="D413" s="90">
        <v>4</v>
      </c>
      <c r="E413" s="39" t="s">
        <v>41</v>
      </c>
      <c r="F413" s="90">
        <v>6</v>
      </c>
      <c r="G413" s="5">
        <f t="shared" si="36"/>
        <v>109.97895100275893</v>
      </c>
      <c r="H413" s="31">
        <f>ЕТС!E13</f>
        <v>18137.728599375001</v>
      </c>
      <c r="I413" s="31">
        <f t="shared" si="35"/>
        <v>54413.185798125007</v>
      </c>
    </row>
    <row r="414" spans="1:9" ht="15.75" customHeight="1" x14ac:dyDescent="0.25">
      <c r="A414" s="145">
        <v>16</v>
      </c>
      <c r="B414" s="71" t="s">
        <v>65</v>
      </c>
      <c r="C414" s="107">
        <v>3</v>
      </c>
      <c r="D414" s="90">
        <v>3</v>
      </c>
      <c r="E414" s="39" t="s">
        <v>41</v>
      </c>
      <c r="F414" s="90">
        <v>5</v>
      </c>
      <c r="G414" s="5">
        <f t="shared" si="36"/>
        <v>99.980864547962653</v>
      </c>
      <c r="H414" s="31">
        <f>ЕТС!E12</f>
        <v>16488.844181249999</v>
      </c>
      <c r="I414" s="31">
        <f t="shared" si="35"/>
        <v>49466.53254375</v>
      </c>
    </row>
    <row r="415" spans="1:9" ht="15.75" customHeight="1" x14ac:dyDescent="0.25">
      <c r="A415" s="145">
        <v>17</v>
      </c>
      <c r="B415" s="71" t="s">
        <v>64</v>
      </c>
      <c r="C415" s="107">
        <v>1</v>
      </c>
      <c r="D415" s="90">
        <v>5</v>
      </c>
      <c r="E415" s="39" t="s">
        <v>41</v>
      </c>
      <c r="F415" s="90">
        <v>7</v>
      </c>
      <c r="G415" s="5">
        <f t="shared" si="36"/>
        <v>120.97684610303482</v>
      </c>
      <c r="H415" s="31">
        <f>ЕТС!E14</f>
        <v>19951.501459312502</v>
      </c>
      <c r="I415" s="31">
        <f t="shared" si="35"/>
        <v>19951.501459312502</v>
      </c>
    </row>
    <row r="416" spans="1:9" ht="22.5" customHeight="1" x14ac:dyDescent="0.25">
      <c r="A416" s="117"/>
      <c r="B416" s="45" t="s">
        <v>210</v>
      </c>
      <c r="C416" s="87">
        <f>SUM(C399:C415)</f>
        <v>81</v>
      </c>
      <c r="D416" s="41"/>
      <c r="E416" s="41"/>
      <c r="F416" s="41"/>
      <c r="G416" s="41"/>
      <c r="H416" s="35"/>
      <c r="I416" s="97">
        <f>SUM(I399:I415)</f>
        <v>1047003.246144016</v>
      </c>
    </row>
    <row r="417" spans="1:9" ht="26.25" customHeight="1" x14ac:dyDescent="0.25">
      <c r="A417" s="117"/>
      <c r="B417" s="45" t="s">
        <v>208</v>
      </c>
      <c r="C417" s="87">
        <f>C382+C383+C397+C416</f>
        <v>151</v>
      </c>
      <c r="D417" s="41"/>
      <c r="E417" s="41"/>
      <c r="F417" s="41"/>
      <c r="G417" s="41"/>
      <c r="H417" s="35"/>
      <c r="I417" s="97">
        <f>I382+I383+I397+I416</f>
        <v>2498555.5350538502</v>
      </c>
    </row>
    <row r="418" spans="1:9" ht="34.5" customHeight="1" x14ac:dyDescent="0.25">
      <c r="A418" s="200" t="s">
        <v>186</v>
      </c>
      <c r="B418" s="201"/>
      <c r="C418" s="201"/>
      <c r="D418" s="201"/>
      <c r="E418" s="201"/>
      <c r="F418" s="201"/>
      <c r="G418" s="201"/>
      <c r="H418" s="201"/>
      <c r="I418" s="202"/>
    </row>
    <row r="419" spans="1:9" ht="15.75" customHeight="1" x14ac:dyDescent="0.25">
      <c r="A419" s="107">
        <v>1</v>
      </c>
      <c r="B419" s="71" t="s">
        <v>138</v>
      </c>
      <c r="C419" s="107">
        <v>1</v>
      </c>
      <c r="D419" s="107"/>
      <c r="E419" s="92" t="s">
        <v>20</v>
      </c>
      <c r="F419" s="107">
        <v>18</v>
      </c>
      <c r="G419" s="5"/>
      <c r="H419" s="38">
        <f>ЕТС!E25</f>
        <v>56923.962125542603</v>
      </c>
      <c r="I419" s="38">
        <f>H419*C419</f>
        <v>56923.962125542603</v>
      </c>
    </row>
    <row r="420" spans="1:9" ht="15.75" customHeight="1" x14ac:dyDescent="0.25">
      <c r="A420" s="107">
        <v>2</v>
      </c>
      <c r="B420" s="71" t="s">
        <v>51</v>
      </c>
      <c r="C420" s="107">
        <v>1</v>
      </c>
      <c r="D420" s="107"/>
      <c r="E420" s="92" t="s">
        <v>20</v>
      </c>
      <c r="F420" s="107">
        <v>12</v>
      </c>
      <c r="G420" s="5"/>
      <c r="H420" s="38">
        <f>ЕТС!E19</f>
        <v>32132.092615237394</v>
      </c>
      <c r="I420" s="38">
        <f>H420*C420</f>
        <v>32132.092615237394</v>
      </c>
    </row>
    <row r="421" spans="1:9" x14ac:dyDescent="0.25">
      <c r="A421" s="203" t="s">
        <v>187</v>
      </c>
      <c r="B421" s="204"/>
      <c r="C421" s="204"/>
      <c r="D421" s="204"/>
      <c r="E421" s="204"/>
      <c r="F421" s="204"/>
      <c r="G421" s="204"/>
      <c r="H421" s="204"/>
      <c r="I421" s="205"/>
    </row>
    <row r="422" spans="1:9" ht="15.75" customHeight="1" x14ac:dyDescent="0.25">
      <c r="A422" s="90">
        <v>1</v>
      </c>
      <c r="B422" s="71" t="s">
        <v>28</v>
      </c>
      <c r="C422" s="90">
        <v>1</v>
      </c>
      <c r="D422" s="107"/>
      <c r="E422" s="92" t="s">
        <v>20</v>
      </c>
      <c r="F422" s="107">
        <v>14</v>
      </c>
      <c r="G422" s="5"/>
      <c r="H422" s="38">
        <f>ЕТС!E21</f>
        <v>38879.832064437251</v>
      </c>
      <c r="I422" s="31">
        <f t="shared" ref="I422:I429" si="37">H422*C422</f>
        <v>38879.832064437251</v>
      </c>
    </row>
    <row r="423" spans="1:9" ht="15.75" customHeight="1" x14ac:dyDescent="0.25">
      <c r="A423" s="107">
        <v>2</v>
      </c>
      <c r="B423" s="21" t="s">
        <v>31</v>
      </c>
      <c r="C423" s="107">
        <v>1</v>
      </c>
      <c r="D423" s="107"/>
      <c r="E423" s="92" t="s">
        <v>20</v>
      </c>
      <c r="F423" s="107">
        <v>13</v>
      </c>
      <c r="G423" s="5"/>
      <c r="H423" s="38">
        <f>ЕТС!E20</f>
        <v>35345.301876761136</v>
      </c>
      <c r="I423" s="38">
        <f t="shared" si="37"/>
        <v>35345.301876761136</v>
      </c>
    </row>
    <row r="424" spans="1:9" ht="15.75" customHeight="1" x14ac:dyDescent="0.25">
      <c r="A424" s="90">
        <v>3</v>
      </c>
      <c r="B424" s="21" t="s">
        <v>31</v>
      </c>
      <c r="C424" s="107">
        <v>1</v>
      </c>
      <c r="D424" s="107"/>
      <c r="E424" s="92" t="s">
        <v>20</v>
      </c>
      <c r="F424" s="107">
        <v>12</v>
      </c>
      <c r="G424" s="5"/>
      <c r="H424" s="38">
        <f>ЕТС!E19</f>
        <v>32132.092615237394</v>
      </c>
      <c r="I424" s="38">
        <f t="shared" si="37"/>
        <v>32132.092615237394</v>
      </c>
    </row>
    <row r="425" spans="1:9" ht="15.75" customHeight="1" x14ac:dyDescent="0.25">
      <c r="A425" s="141">
        <v>4</v>
      </c>
      <c r="B425" s="21" t="s">
        <v>61</v>
      </c>
      <c r="C425" s="107">
        <v>3</v>
      </c>
      <c r="D425" s="107"/>
      <c r="E425" s="92" t="s">
        <v>20</v>
      </c>
      <c r="F425" s="107">
        <v>12</v>
      </c>
      <c r="G425" s="5"/>
      <c r="H425" s="91">
        <f>ЕТС!E19</f>
        <v>32132.092615237394</v>
      </c>
      <c r="I425" s="38">
        <f t="shared" si="37"/>
        <v>96396.277845712175</v>
      </c>
    </row>
    <row r="426" spans="1:9" ht="15.75" customHeight="1" x14ac:dyDescent="0.25">
      <c r="A426" s="90">
        <v>5</v>
      </c>
      <c r="B426" s="21" t="s">
        <v>61</v>
      </c>
      <c r="C426" s="107">
        <v>2</v>
      </c>
      <c r="D426" s="107"/>
      <c r="E426" s="92" t="s">
        <v>20</v>
      </c>
      <c r="F426" s="107">
        <v>11</v>
      </c>
      <c r="G426" s="5"/>
      <c r="H426" s="91">
        <f>ЕТС!E18</f>
        <v>29210.993286579447</v>
      </c>
      <c r="I426" s="38">
        <f t="shared" si="37"/>
        <v>58421.986573158894</v>
      </c>
    </row>
    <row r="427" spans="1:9" ht="15.75" customHeight="1" x14ac:dyDescent="0.25">
      <c r="A427" s="141">
        <v>6</v>
      </c>
      <c r="B427" s="21" t="s">
        <v>290</v>
      </c>
      <c r="C427" s="107">
        <v>39</v>
      </c>
      <c r="D427" s="107">
        <v>4</v>
      </c>
      <c r="E427" s="42" t="s">
        <v>41</v>
      </c>
      <c r="F427" s="107">
        <v>6</v>
      </c>
      <c r="G427" s="5">
        <f>H427/164.92</f>
        <v>109.97895100275893</v>
      </c>
      <c r="H427" s="38">
        <f>ЕТС!E13</f>
        <v>18137.728599375001</v>
      </c>
      <c r="I427" s="38">
        <f t="shared" si="37"/>
        <v>707371.41537562502</v>
      </c>
    </row>
    <row r="428" spans="1:9" ht="15.75" customHeight="1" x14ac:dyDescent="0.25">
      <c r="A428" s="90">
        <v>7</v>
      </c>
      <c r="B428" s="21" t="s">
        <v>73</v>
      </c>
      <c r="C428" s="107">
        <v>15</v>
      </c>
      <c r="D428" s="107">
        <v>3</v>
      </c>
      <c r="E428" s="42" t="s">
        <v>41</v>
      </c>
      <c r="F428" s="107">
        <v>5</v>
      </c>
      <c r="G428" s="5">
        <f t="shared" ref="G428:G429" si="38">H428/164.92</f>
        <v>99.980864547962653</v>
      </c>
      <c r="H428" s="38">
        <f>ЕТС!E12</f>
        <v>16488.844181249999</v>
      </c>
      <c r="I428" s="38">
        <f t="shared" si="37"/>
        <v>247332.66271874998</v>
      </c>
    </row>
    <row r="429" spans="1:9" ht="15.75" customHeight="1" x14ac:dyDescent="0.25">
      <c r="A429" s="141">
        <v>8</v>
      </c>
      <c r="B429" s="21" t="s">
        <v>251</v>
      </c>
      <c r="C429" s="107">
        <v>3</v>
      </c>
      <c r="D429" s="107">
        <v>2</v>
      </c>
      <c r="E429" s="42" t="s">
        <v>41</v>
      </c>
      <c r="F429" s="107">
        <v>3</v>
      </c>
      <c r="G429" s="5">
        <f t="shared" si="38"/>
        <v>69.551905772495758</v>
      </c>
      <c r="H429" s="38">
        <f>ЕТС!E10</f>
        <v>11470.5003</v>
      </c>
      <c r="I429" s="38">
        <f t="shared" si="37"/>
        <v>34411.500899999999</v>
      </c>
    </row>
    <row r="430" spans="1:9" ht="15.75" customHeight="1" x14ac:dyDescent="0.25">
      <c r="A430" s="117"/>
      <c r="B430" s="45" t="s">
        <v>188</v>
      </c>
      <c r="C430" s="87">
        <f>SUM(C422:C429)</f>
        <v>65</v>
      </c>
      <c r="D430" s="41"/>
      <c r="E430" s="41"/>
      <c r="F430" s="41"/>
      <c r="G430" s="41"/>
      <c r="H430" s="35"/>
      <c r="I430" s="97">
        <f>SUM(I422:I429)</f>
        <v>1250291.069969682</v>
      </c>
    </row>
    <row r="431" spans="1:9" x14ac:dyDescent="0.25">
      <c r="A431" s="203" t="s">
        <v>189</v>
      </c>
      <c r="B431" s="204"/>
      <c r="C431" s="204"/>
      <c r="D431" s="204"/>
      <c r="E431" s="204"/>
      <c r="F431" s="204"/>
      <c r="G431" s="204"/>
      <c r="H431" s="204"/>
      <c r="I431" s="205"/>
    </row>
    <row r="432" spans="1:9" ht="15.75" customHeight="1" x14ac:dyDescent="0.25">
      <c r="A432" s="90">
        <v>1</v>
      </c>
      <c r="B432" s="71" t="s">
        <v>28</v>
      </c>
      <c r="C432" s="90">
        <v>1</v>
      </c>
      <c r="D432" s="107"/>
      <c r="E432" s="92" t="s">
        <v>20</v>
      </c>
      <c r="F432" s="107">
        <v>14</v>
      </c>
      <c r="G432" s="5"/>
      <c r="H432" s="38">
        <f>ЕТС!E21</f>
        <v>38879.832064437251</v>
      </c>
      <c r="I432" s="31">
        <f t="shared" ref="I432:I463" si="39">H432*C432</f>
        <v>38879.832064437251</v>
      </c>
    </row>
    <row r="433" spans="1:9" ht="15.75" customHeight="1" x14ac:dyDescent="0.25">
      <c r="A433" s="107">
        <v>2</v>
      </c>
      <c r="B433" s="71" t="s">
        <v>225</v>
      </c>
      <c r="C433" s="107">
        <v>1</v>
      </c>
      <c r="D433" s="107"/>
      <c r="E433" s="92" t="s">
        <v>20</v>
      </c>
      <c r="F433" s="107">
        <v>11</v>
      </c>
      <c r="G433" s="5"/>
      <c r="H433" s="38">
        <f>ЕТС!E18</f>
        <v>29210.993286579447</v>
      </c>
      <c r="I433" s="38">
        <f t="shared" si="39"/>
        <v>29210.993286579447</v>
      </c>
    </row>
    <row r="434" spans="1:9" ht="15.75" customHeight="1" x14ac:dyDescent="0.25">
      <c r="A434" s="90">
        <v>3</v>
      </c>
      <c r="B434" s="71" t="s">
        <v>108</v>
      </c>
      <c r="C434" s="107">
        <v>1</v>
      </c>
      <c r="D434" s="107"/>
      <c r="E434" s="92" t="s">
        <v>20</v>
      </c>
      <c r="F434" s="107">
        <v>11</v>
      </c>
      <c r="G434" s="5"/>
      <c r="H434" s="38">
        <f>ЕТС!E18</f>
        <v>29210.993286579447</v>
      </c>
      <c r="I434" s="38">
        <f t="shared" si="39"/>
        <v>29210.993286579447</v>
      </c>
    </row>
    <row r="435" spans="1:9" ht="15.75" customHeight="1" x14ac:dyDescent="0.25">
      <c r="A435" s="145">
        <v>4</v>
      </c>
      <c r="B435" s="71" t="s">
        <v>72</v>
      </c>
      <c r="C435" s="107">
        <v>5</v>
      </c>
      <c r="D435" s="107"/>
      <c r="E435" s="92" t="s">
        <v>20</v>
      </c>
      <c r="F435" s="107">
        <v>7</v>
      </c>
      <c r="G435" s="5"/>
      <c r="H435" s="91">
        <f>ЕТС!E14</f>
        <v>19951.501459312502</v>
      </c>
      <c r="I435" s="38">
        <f t="shared" si="39"/>
        <v>99757.507296562515</v>
      </c>
    </row>
    <row r="436" spans="1:9" ht="15.75" customHeight="1" x14ac:dyDescent="0.25">
      <c r="A436" s="90">
        <v>5</v>
      </c>
      <c r="B436" s="21" t="s">
        <v>227</v>
      </c>
      <c r="C436" s="107">
        <v>1</v>
      </c>
      <c r="D436" s="107"/>
      <c r="E436" s="92" t="s">
        <v>20</v>
      </c>
      <c r="F436" s="107">
        <v>10</v>
      </c>
      <c r="G436" s="5"/>
      <c r="H436" s="91">
        <f>ЕТС!E17</f>
        <v>26555.44844234495</v>
      </c>
      <c r="I436" s="38">
        <f t="shared" ref="I436" si="40">H436*C436</f>
        <v>26555.44844234495</v>
      </c>
    </row>
    <row r="437" spans="1:9" ht="15.75" customHeight="1" x14ac:dyDescent="0.25">
      <c r="A437" s="145">
        <v>6</v>
      </c>
      <c r="B437" s="21" t="s">
        <v>61</v>
      </c>
      <c r="C437" s="107">
        <v>3</v>
      </c>
      <c r="D437" s="107"/>
      <c r="E437" s="92" t="s">
        <v>20</v>
      </c>
      <c r="F437" s="107">
        <v>10</v>
      </c>
      <c r="G437" s="5"/>
      <c r="H437" s="91">
        <f>ЕТС!E17</f>
        <v>26555.44844234495</v>
      </c>
      <c r="I437" s="38">
        <f t="shared" si="39"/>
        <v>79666.345327034855</v>
      </c>
    </row>
    <row r="438" spans="1:9" ht="15.75" customHeight="1" x14ac:dyDescent="0.25">
      <c r="A438" s="90">
        <v>7</v>
      </c>
      <c r="B438" s="21" t="s">
        <v>61</v>
      </c>
      <c r="C438" s="107">
        <v>1</v>
      </c>
      <c r="D438" s="107"/>
      <c r="E438" s="92" t="s">
        <v>20</v>
      </c>
      <c r="F438" s="107">
        <v>9</v>
      </c>
      <c r="G438" s="5"/>
      <c r="H438" s="91">
        <f>ЕТС!E16</f>
        <v>24141.316765768133</v>
      </c>
      <c r="I438" s="38">
        <f t="shared" si="39"/>
        <v>24141.316765768133</v>
      </c>
    </row>
    <row r="439" spans="1:9" ht="15.75" customHeight="1" x14ac:dyDescent="0.25">
      <c r="A439" s="145">
        <v>8</v>
      </c>
      <c r="B439" s="71" t="s">
        <v>238</v>
      </c>
      <c r="C439" s="107">
        <v>1</v>
      </c>
      <c r="D439" s="107"/>
      <c r="E439" s="44" t="s">
        <v>26</v>
      </c>
      <c r="F439" s="107">
        <v>6</v>
      </c>
      <c r="G439" s="5"/>
      <c r="H439" s="38">
        <f>ЕТС!E13</f>
        <v>18137.728599375001</v>
      </c>
      <c r="I439" s="38">
        <f t="shared" si="39"/>
        <v>18137.728599375001</v>
      </c>
    </row>
    <row r="440" spans="1:9" ht="15.75" customHeight="1" x14ac:dyDescent="0.25">
      <c r="A440" s="90">
        <v>9</v>
      </c>
      <c r="B440" s="71" t="s">
        <v>190</v>
      </c>
      <c r="C440" s="107">
        <v>5</v>
      </c>
      <c r="D440" s="107">
        <v>4</v>
      </c>
      <c r="E440" s="42" t="s">
        <v>41</v>
      </c>
      <c r="F440" s="107">
        <v>4</v>
      </c>
      <c r="G440" s="5">
        <f>H440/164.92</f>
        <v>86.939882215619704</v>
      </c>
      <c r="H440" s="38">
        <f>ЕТС!E11</f>
        <v>14338.125375</v>
      </c>
      <c r="I440" s="38">
        <f t="shared" si="39"/>
        <v>71690.626875000002</v>
      </c>
    </row>
    <row r="441" spans="1:9" ht="15.75" customHeight="1" x14ac:dyDescent="0.25">
      <c r="A441" s="145">
        <v>10</v>
      </c>
      <c r="B441" s="71" t="s">
        <v>191</v>
      </c>
      <c r="C441" s="107">
        <v>5</v>
      </c>
      <c r="D441" s="107">
        <v>3</v>
      </c>
      <c r="E441" s="42" t="s">
        <v>41</v>
      </c>
      <c r="F441" s="107">
        <v>3</v>
      </c>
      <c r="G441" s="5">
        <f t="shared" ref="G441:G457" si="41">H441/164.92</f>
        <v>69.551905772495758</v>
      </c>
      <c r="H441" s="38">
        <f>ЕТС!E10</f>
        <v>11470.5003</v>
      </c>
      <c r="I441" s="38">
        <f t="shared" si="39"/>
        <v>57352.501499999998</v>
      </c>
    </row>
    <row r="442" spans="1:9" ht="15.75" customHeight="1" x14ac:dyDescent="0.25">
      <c r="A442" s="90">
        <v>11</v>
      </c>
      <c r="B442" s="71" t="s">
        <v>192</v>
      </c>
      <c r="C442" s="107">
        <v>5</v>
      </c>
      <c r="D442" s="107">
        <v>3</v>
      </c>
      <c r="E442" s="42" t="s">
        <v>41</v>
      </c>
      <c r="F442" s="107">
        <v>3</v>
      </c>
      <c r="G442" s="5">
        <f t="shared" si="41"/>
        <v>69.551905772495758</v>
      </c>
      <c r="H442" s="38">
        <f>ЕТС!E10</f>
        <v>11470.5003</v>
      </c>
      <c r="I442" s="38">
        <f t="shared" si="39"/>
        <v>57352.501499999998</v>
      </c>
    </row>
    <row r="443" spans="1:9" ht="15.75" customHeight="1" x14ac:dyDescent="0.25">
      <c r="A443" s="145">
        <v>12</v>
      </c>
      <c r="B443" s="71" t="s">
        <v>193</v>
      </c>
      <c r="C443" s="107">
        <v>4</v>
      </c>
      <c r="D443" s="107">
        <v>3</v>
      </c>
      <c r="E443" s="42" t="s">
        <v>41</v>
      </c>
      <c r="F443" s="107">
        <v>3</v>
      </c>
      <c r="G443" s="5">
        <f t="shared" si="41"/>
        <v>69.551905772495758</v>
      </c>
      <c r="H443" s="38">
        <f>ЕТС!E10</f>
        <v>11470.5003</v>
      </c>
      <c r="I443" s="38">
        <f t="shared" si="39"/>
        <v>45882.001199999999</v>
      </c>
    </row>
    <row r="444" spans="1:9" ht="15.75" customHeight="1" x14ac:dyDescent="0.25">
      <c r="A444" s="90">
        <v>13</v>
      </c>
      <c r="B444" s="71" t="s">
        <v>194</v>
      </c>
      <c r="C444" s="107">
        <v>2</v>
      </c>
      <c r="D444" s="107">
        <v>3</v>
      </c>
      <c r="E444" s="42" t="s">
        <v>41</v>
      </c>
      <c r="F444" s="107">
        <v>4</v>
      </c>
      <c r="G444" s="5">
        <f t="shared" si="41"/>
        <v>86.939882215619704</v>
      </c>
      <c r="H444" s="38">
        <f>ЕТС!E11</f>
        <v>14338.125375</v>
      </c>
      <c r="I444" s="38">
        <f t="shared" si="39"/>
        <v>28676.250749999999</v>
      </c>
    </row>
    <row r="445" spans="1:9" ht="15.75" customHeight="1" x14ac:dyDescent="0.25">
      <c r="A445" s="145">
        <v>14</v>
      </c>
      <c r="B445" s="71" t="s">
        <v>195</v>
      </c>
      <c r="C445" s="107">
        <v>6</v>
      </c>
      <c r="D445" s="107">
        <v>3</v>
      </c>
      <c r="E445" s="42" t="s">
        <v>41</v>
      </c>
      <c r="F445" s="107">
        <v>3</v>
      </c>
      <c r="G445" s="5">
        <f t="shared" si="41"/>
        <v>69.551905772495758</v>
      </c>
      <c r="H445" s="38">
        <f>ЕТС!E10</f>
        <v>11470.5003</v>
      </c>
      <c r="I445" s="38">
        <f t="shared" si="39"/>
        <v>68823.001799999998</v>
      </c>
    </row>
    <row r="446" spans="1:9" ht="15.75" customHeight="1" x14ac:dyDescent="0.25">
      <c r="A446" s="90">
        <v>15</v>
      </c>
      <c r="B446" s="71" t="s">
        <v>196</v>
      </c>
      <c r="C446" s="107">
        <v>10</v>
      </c>
      <c r="D446" s="107">
        <v>3</v>
      </c>
      <c r="E446" s="42" t="s">
        <v>41</v>
      </c>
      <c r="F446" s="107">
        <v>3</v>
      </c>
      <c r="G446" s="5">
        <f t="shared" si="41"/>
        <v>69.551905772495758</v>
      </c>
      <c r="H446" s="38">
        <f>ЕТС!E10</f>
        <v>11470.5003</v>
      </c>
      <c r="I446" s="38">
        <f t="shared" si="39"/>
        <v>114705.003</v>
      </c>
    </row>
    <row r="447" spans="1:9" ht="15.75" customHeight="1" x14ac:dyDescent="0.25">
      <c r="A447" s="145">
        <v>16</v>
      </c>
      <c r="B447" s="71" t="s">
        <v>196</v>
      </c>
      <c r="C447" s="107">
        <v>15</v>
      </c>
      <c r="D447" s="107">
        <v>2</v>
      </c>
      <c r="E447" s="42" t="s">
        <v>41</v>
      </c>
      <c r="F447" s="107">
        <v>2</v>
      </c>
      <c r="G447" s="5">
        <f t="shared" si="41"/>
        <v>55.641524617996602</v>
      </c>
      <c r="H447" s="38">
        <f>ЕТС!E8</f>
        <v>9176.400239999999</v>
      </c>
      <c r="I447" s="38">
        <f t="shared" si="39"/>
        <v>137646.0036</v>
      </c>
    </row>
    <row r="448" spans="1:9" ht="15.75" customHeight="1" x14ac:dyDescent="0.25">
      <c r="A448" s="90">
        <v>17</v>
      </c>
      <c r="B448" s="134" t="s">
        <v>262</v>
      </c>
      <c r="C448" s="107">
        <v>52</v>
      </c>
      <c r="D448" s="107">
        <v>2</v>
      </c>
      <c r="E448" s="42" t="s">
        <v>41</v>
      </c>
      <c r="F448" s="107">
        <v>2</v>
      </c>
      <c r="G448" s="5">
        <f t="shared" si="41"/>
        <v>55.641524617996602</v>
      </c>
      <c r="H448" s="38">
        <f>ЕТС!E8</f>
        <v>9176.400239999999</v>
      </c>
      <c r="I448" s="38">
        <f t="shared" si="39"/>
        <v>477172.81247999996</v>
      </c>
    </row>
    <row r="449" spans="1:9" ht="15.75" customHeight="1" x14ac:dyDescent="0.25">
      <c r="A449" s="145">
        <v>18</v>
      </c>
      <c r="B449" s="77" t="s">
        <v>185</v>
      </c>
      <c r="C449" s="107">
        <v>7</v>
      </c>
      <c r="D449" s="107">
        <v>3</v>
      </c>
      <c r="E449" s="42" t="s">
        <v>41</v>
      </c>
      <c r="F449" s="107">
        <v>3</v>
      </c>
      <c r="G449" s="5">
        <f t="shared" si="41"/>
        <v>69.551905772495758</v>
      </c>
      <c r="H449" s="38">
        <f>ЕТС!E10</f>
        <v>11470.5003</v>
      </c>
      <c r="I449" s="38">
        <f t="shared" si="39"/>
        <v>80293.502099999998</v>
      </c>
    </row>
    <row r="450" spans="1:9" ht="15.75" customHeight="1" x14ac:dyDescent="0.25">
      <c r="A450" s="90">
        <v>19</v>
      </c>
      <c r="B450" s="77" t="s">
        <v>197</v>
      </c>
      <c r="C450" s="107">
        <v>5</v>
      </c>
      <c r="D450" s="107">
        <v>3</v>
      </c>
      <c r="E450" s="42" t="s">
        <v>41</v>
      </c>
      <c r="F450" s="107">
        <v>3</v>
      </c>
      <c r="G450" s="5">
        <f t="shared" si="41"/>
        <v>69.551905772495758</v>
      </c>
      <c r="H450" s="38">
        <f>ЕТС!E10</f>
        <v>11470.5003</v>
      </c>
      <c r="I450" s="38">
        <f t="shared" si="39"/>
        <v>57352.501499999998</v>
      </c>
    </row>
    <row r="451" spans="1:9" ht="15.75" customHeight="1" x14ac:dyDescent="0.25">
      <c r="A451" s="145">
        <v>20</v>
      </c>
      <c r="B451" s="71" t="s">
        <v>99</v>
      </c>
      <c r="C451" s="107">
        <v>1</v>
      </c>
      <c r="D451" s="107">
        <v>5</v>
      </c>
      <c r="E451" s="42" t="s">
        <v>41</v>
      </c>
      <c r="F451" s="107">
        <v>7</v>
      </c>
      <c r="G451" s="5">
        <f t="shared" si="41"/>
        <v>120.97684610303482</v>
      </c>
      <c r="H451" s="38">
        <f>ЕТС!E14</f>
        <v>19951.501459312502</v>
      </c>
      <c r="I451" s="38">
        <f t="shared" si="39"/>
        <v>19951.501459312502</v>
      </c>
    </row>
    <row r="452" spans="1:9" ht="15.75" customHeight="1" x14ac:dyDescent="0.25">
      <c r="A452" s="90">
        <v>21</v>
      </c>
      <c r="B452" s="71" t="s">
        <v>99</v>
      </c>
      <c r="C452" s="107">
        <v>4</v>
      </c>
      <c r="D452" s="107">
        <v>4</v>
      </c>
      <c r="E452" s="42" t="s">
        <v>41</v>
      </c>
      <c r="F452" s="107">
        <v>6</v>
      </c>
      <c r="G452" s="5">
        <f t="shared" si="41"/>
        <v>109.97895100275893</v>
      </c>
      <c r="H452" s="38">
        <f>ЕТС!E13</f>
        <v>18137.728599375001</v>
      </c>
      <c r="I452" s="38">
        <f t="shared" si="39"/>
        <v>72550.914397500004</v>
      </c>
    </row>
    <row r="453" spans="1:9" ht="15.75" customHeight="1" x14ac:dyDescent="0.25">
      <c r="A453" s="145">
        <v>22</v>
      </c>
      <c r="B453" s="71" t="s">
        <v>274</v>
      </c>
      <c r="C453" s="141">
        <v>1</v>
      </c>
      <c r="D453" s="141">
        <v>4</v>
      </c>
      <c r="E453" s="42" t="s">
        <v>41</v>
      </c>
      <c r="F453" s="141">
        <v>6</v>
      </c>
      <c r="G453" s="5">
        <f t="shared" si="41"/>
        <v>109.97895100275893</v>
      </c>
      <c r="H453" s="138">
        <f>ЕТС!E13</f>
        <v>18137.728599375001</v>
      </c>
      <c r="I453" s="38">
        <f t="shared" ref="I453" si="42">H453*C453</f>
        <v>18137.728599375001</v>
      </c>
    </row>
    <row r="454" spans="1:9" ht="15.75" customHeight="1" x14ac:dyDescent="0.25">
      <c r="A454" s="90">
        <v>23</v>
      </c>
      <c r="B454" s="77" t="s">
        <v>198</v>
      </c>
      <c r="C454" s="107">
        <v>3</v>
      </c>
      <c r="D454" s="107">
        <v>5</v>
      </c>
      <c r="E454" s="42" t="s">
        <v>41</v>
      </c>
      <c r="F454" s="107">
        <v>7</v>
      </c>
      <c r="G454" s="5">
        <f t="shared" si="41"/>
        <v>120.97684610303482</v>
      </c>
      <c r="H454" s="38">
        <f>ЕТС!E14</f>
        <v>19951.501459312502</v>
      </c>
      <c r="I454" s="38">
        <f t="shared" si="39"/>
        <v>59854.504377937505</v>
      </c>
    </row>
    <row r="455" spans="1:9" ht="15.75" customHeight="1" x14ac:dyDescent="0.25">
      <c r="A455" s="145">
        <v>24</v>
      </c>
      <c r="B455" s="77" t="s">
        <v>198</v>
      </c>
      <c r="C455" s="107">
        <v>2</v>
      </c>
      <c r="D455" s="107">
        <v>4</v>
      </c>
      <c r="E455" s="42" t="s">
        <v>41</v>
      </c>
      <c r="F455" s="107">
        <v>6</v>
      </c>
      <c r="G455" s="5">
        <f t="shared" si="41"/>
        <v>109.97895100275893</v>
      </c>
      <c r="H455" s="38">
        <f>ЕТС!E13</f>
        <v>18137.728599375001</v>
      </c>
      <c r="I455" s="38">
        <f t="shared" si="39"/>
        <v>36275.457198750002</v>
      </c>
    </row>
    <row r="456" spans="1:9" ht="15.75" customHeight="1" x14ac:dyDescent="0.25">
      <c r="A456" s="90">
        <v>25</v>
      </c>
      <c r="B456" s="71" t="s">
        <v>65</v>
      </c>
      <c r="C456" s="107">
        <v>1</v>
      </c>
      <c r="D456" s="107">
        <v>5</v>
      </c>
      <c r="E456" s="42" t="s">
        <v>41</v>
      </c>
      <c r="F456" s="107">
        <v>7</v>
      </c>
      <c r="G456" s="5">
        <f t="shared" si="41"/>
        <v>120.97684610303482</v>
      </c>
      <c r="H456" s="38">
        <f>ЕТС!E14</f>
        <v>19951.501459312502</v>
      </c>
      <c r="I456" s="38">
        <f t="shared" si="39"/>
        <v>19951.501459312502</v>
      </c>
    </row>
    <row r="457" spans="1:9" ht="15.75" customHeight="1" x14ac:dyDescent="0.25">
      <c r="A457" s="145">
        <v>26</v>
      </c>
      <c r="B457" s="71" t="s">
        <v>65</v>
      </c>
      <c r="C457" s="107">
        <v>7</v>
      </c>
      <c r="D457" s="107">
        <v>4</v>
      </c>
      <c r="E457" s="42" t="s">
        <v>41</v>
      </c>
      <c r="F457" s="107">
        <v>6</v>
      </c>
      <c r="G457" s="5">
        <f t="shared" si="41"/>
        <v>109.97895100275893</v>
      </c>
      <c r="H457" s="38">
        <f>ЕТС!E13</f>
        <v>18137.728599375001</v>
      </c>
      <c r="I457" s="38">
        <f t="shared" si="39"/>
        <v>126964.10019562501</v>
      </c>
    </row>
    <row r="458" spans="1:9" ht="15.75" customHeight="1" x14ac:dyDescent="0.25">
      <c r="A458" s="90">
        <v>27</v>
      </c>
      <c r="B458" s="71" t="s">
        <v>65</v>
      </c>
      <c r="C458" s="107">
        <v>1</v>
      </c>
      <c r="D458" s="107">
        <v>3</v>
      </c>
      <c r="E458" s="42" t="s">
        <v>41</v>
      </c>
      <c r="F458" s="107">
        <v>5</v>
      </c>
      <c r="G458" s="5">
        <f>H458/164.92</f>
        <v>99.980864547962653</v>
      </c>
      <c r="H458" s="38">
        <f>ЕТС!E12</f>
        <v>16488.844181249999</v>
      </c>
      <c r="I458" s="38">
        <f t="shared" si="39"/>
        <v>16488.844181249999</v>
      </c>
    </row>
    <row r="459" spans="1:9" ht="15.75" customHeight="1" x14ac:dyDescent="0.25">
      <c r="A459" s="145">
        <v>28</v>
      </c>
      <c r="B459" s="71" t="s">
        <v>73</v>
      </c>
      <c r="C459" s="107">
        <v>8</v>
      </c>
      <c r="D459" s="107">
        <v>4</v>
      </c>
      <c r="E459" s="42" t="s">
        <v>41</v>
      </c>
      <c r="F459" s="107">
        <v>6</v>
      </c>
      <c r="G459" s="5">
        <f t="shared" ref="G459:G461" si="43">H459/164.92</f>
        <v>109.97895100275893</v>
      </c>
      <c r="H459" s="38">
        <f>ЕТС!E13</f>
        <v>18137.728599375001</v>
      </c>
      <c r="I459" s="38">
        <f t="shared" si="39"/>
        <v>145101.82879500001</v>
      </c>
    </row>
    <row r="460" spans="1:9" ht="15.75" customHeight="1" x14ac:dyDescent="0.25">
      <c r="A460" s="90">
        <v>29</v>
      </c>
      <c r="B460" s="71" t="s">
        <v>199</v>
      </c>
      <c r="C460" s="107">
        <v>1</v>
      </c>
      <c r="D460" s="107">
        <v>4</v>
      </c>
      <c r="E460" s="42" t="s">
        <v>41</v>
      </c>
      <c r="F460" s="107">
        <v>6</v>
      </c>
      <c r="G460" s="5">
        <f t="shared" si="43"/>
        <v>109.97895100275893</v>
      </c>
      <c r="H460" s="38">
        <f>ЕТС!E13</f>
        <v>18137.728599375001</v>
      </c>
      <c r="I460" s="38">
        <f t="shared" si="39"/>
        <v>18137.728599375001</v>
      </c>
    </row>
    <row r="461" spans="1:9" ht="15.75" customHeight="1" x14ac:dyDescent="0.25">
      <c r="A461" s="145">
        <v>30</v>
      </c>
      <c r="B461" s="71" t="s">
        <v>74</v>
      </c>
      <c r="C461" s="107">
        <v>1</v>
      </c>
      <c r="D461" s="107">
        <v>4</v>
      </c>
      <c r="E461" s="42" t="s">
        <v>41</v>
      </c>
      <c r="F461" s="107">
        <v>6</v>
      </c>
      <c r="G461" s="5">
        <f t="shared" si="43"/>
        <v>109.97895100275893</v>
      </c>
      <c r="H461" s="38">
        <f>ЕТС!E13</f>
        <v>18137.728599375001</v>
      </c>
      <c r="I461" s="38">
        <f t="shared" si="39"/>
        <v>18137.728599375001</v>
      </c>
    </row>
    <row r="462" spans="1:9" ht="15.75" customHeight="1" x14ac:dyDescent="0.25">
      <c r="A462" s="90">
        <v>31</v>
      </c>
      <c r="B462" s="77" t="s">
        <v>71</v>
      </c>
      <c r="C462" s="107">
        <v>2</v>
      </c>
      <c r="D462" s="107">
        <v>1</v>
      </c>
      <c r="E462" s="42" t="s">
        <v>41</v>
      </c>
      <c r="F462" s="129" t="s">
        <v>260</v>
      </c>
      <c r="G462" s="5">
        <f>H462/148.38</f>
        <v>65.215731904569353</v>
      </c>
      <c r="H462" s="38">
        <f>ЕТС!E9</f>
        <v>9676.7103000000006</v>
      </c>
      <c r="I462" s="38">
        <f t="shared" si="39"/>
        <v>19353.420600000001</v>
      </c>
    </row>
    <row r="463" spans="1:9" ht="15.75" customHeight="1" x14ac:dyDescent="0.25">
      <c r="A463" s="145">
        <v>32</v>
      </c>
      <c r="B463" s="21" t="s">
        <v>76</v>
      </c>
      <c r="C463" s="107">
        <v>0.5</v>
      </c>
      <c r="D463" s="107">
        <v>5</v>
      </c>
      <c r="E463" s="42" t="s">
        <v>41</v>
      </c>
      <c r="F463" s="107">
        <v>7</v>
      </c>
      <c r="G463" s="5">
        <f>H463/164.92</f>
        <v>120.97684610303482</v>
      </c>
      <c r="H463" s="38">
        <f>ЕТС!E14</f>
        <v>19951.501459312502</v>
      </c>
      <c r="I463" s="38">
        <f t="shared" si="39"/>
        <v>9975.7507296562508</v>
      </c>
    </row>
    <row r="464" spans="1:9" ht="15.75" customHeight="1" x14ac:dyDescent="0.25">
      <c r="A464" s="117"/>
      <c r="B464" s="45" t="s">
        <v>188</v>
      </c>
      <c r="C464" s="87">
        <f>SUM(C432:C463)</f>
        <v>162.5</v>
      </c>
      <c r="D464" s="41"/>
      <c r="E464" s="41"/>
      <c r="F464" s="41"/>
      <c r="G464" s="41"/>
      <c r="H464" s="35"/>
      <c r="I464" s="97">
        <f>SUM(I432:I463)</f>
        <v>2123387.8805661504</v>
      </c>
    </row>
    <row r="465" spans="1:9" ht="15.75" customHeight="1" x14ac:dyDescent="0.25">
      <c r="A465" s="117"/>
      <c r="B465" s="40" t="s">
        <v>200</v>
      </c>
      <c r="C465" s="87">
        <f>C419+C420+C430+C464</f>
        <v>229.5</v>
      </c>
      <c r="D465" s="41"/>
      <c r="E465" s="41"/>
      <c r="F465" s="41"/>
      <c r="G465" s="41"/>
      <c r="H465" s="35"/>
      <c r="I465" s="97">
        <f>I419+I420+I430+I464</f>
        <v>3462735.0052766125</v>
      </c>
    </row>
    <row r="466" spans="1:9" ht="34.5" customHeight="1" x14ac:dyDescent="0.25">
      <c r="A466" s="200" t="s">
        <v>201</v>
      </c>
      <c r="B466" s="201"/>
      <c r="C466" s="201"/>
      <c r="D466" s="201"/>
      <c r="E466" s="201"/>
      <c r="F466" s="201"/>
      <c r="G466" s="201"/>
      <c r="H466" s="201"/>
      <c r="I466" s="202"/>
    </row>
    <row r="467" spans="1:9" ht="15.75" customHeight="1" x14ac:dyDescent="0.25">
      <c r="A467" s="107">
        <v>1</v>
      </c>
      <c r="B467" s="77" t="s">
        <v>105</v>
      </c>
      <c r="C467" s="107">
        <v>1</v>
      </c>
      <c r="D467" s="107"/>
      <c r="E467" s="92" t="s">
        <v>20</v>
      </c>
      <c r="F467" s="107">
        <v>15</v>
      </c>
      <c r="G467" s="5"/>
      <c r="H467" s="38">
        <f>ЕТС!E22</f>
        <v>42767.815270880979</v>
      </c>
      <c r="I467" s="38">
        <f t="shared" ref="I467:I475" si="44">H467*C467</f>
        <v>42767.815270880979</v>
      </c>
    </row>
    <row r="468" spans="1:9" ht="15.75" customHeight="1" x14ac:dyDescent="0.25">
      <c r="A468" s="107">
        <v>2</v>
      </c>
      <c r="B468" s="77" t="s">
        <v>126</v>
      </c>
      <c r="C468" s="107">
        <v>1</v>
      </c>
      <c r="D468" s="107"/>
      <c r="E468" s="92" t="s">
        <v>20</v>
      </c>
      <c r="F468" s="107">
        <v>14</v>
      </c>
      <c r="G468" s="5"/>
      <c r="H468" s="38">
        <f>ЕТС!E21</f>
        <v>38879.832064437251</v>
      </c>
      <c r="I468" s="38">
        <f t="shared" si="44"/>
        <v>38879.832064437251</v>
      </c>
    </row>
    <row r="469" spans="1:9" ht="15.75" customHeight="1" x14ac:dyDescent="0.25">
      <c r="A469" s="147">
        <v>3</v>
      </c>
      <c r="B469" s="77" t="s">
        <v>61</v>
      </c>
      <c r="C469" s="90">
        <v>1</v>
      </c>
      <c r="D469" s="107"/>
      <c r="E469" s="92" t="s">
        <v>20</v>
      </c>
      <c r="F469" s="107">
        <v>12</v>
      </c>
      <c r="G469" s="5"/>
      <c r="H469" s="38">
        <f>ЕТС!E19</f>
        <v>32132.092615237394</v>
      </c>
      <c r="I469" s="31">
        <f t="shared" si="44"/>
        <v>32132.092615237394</v>
      </c>
    </row>
    <row r="470" spans="1:9" ht="15.75" customHeight="1" x14ac:dyDescent="0.25">
      <c r="A470" s="147">
        <v>4</v>
      </c>
      <c r="B470" s="77" t="s">
        <v>61</v>
      </c>
      <c r="C470" s="107">
        <v>1</v>
      </c>
      <c r="D470" s="107"/>
      <c r="E470" s="92" t="s">
        <v>20</v>
      </c>
      <c r="F470" s="107">
        <v>10</v>
      </c>
      <c r="G470" s="5"/>
      <c r="H470" s="38">
        <f>ЕТС!E17</f>
        <v>26555.44844234495</v>
      </c>
      <c r="I470" s="38">
        <f t="shared" si="44"/>
        <v>26555.44844234495</v>
      </c>
    </row>
    <row r="471" spans="1:9" ht="15.75" customHeight="1" x14ac:dyDescent="0.25">
      <c r="A471" s="147">
        <v>5</v>
      </c>
      <c r="B471" s="77" t="s">
        <v>202</v>
      </c>
      <c r="C471" s="107">
        <v>5</v>
      </c>
      <c r="D471" s="107"/>
      <c r="E471" s="44" t="s">
        <v>26</v>
      </c>
      <c r="F471" s="107">
        <v>7</v>
      </c>
      <c r="G471" s="5">
        <f>H471/164.92</f>
        <v>120.97684610303482</v>
      </c>
      <c r="H471" s="91">
        <f>ЕТС!E14</f>
        <v>19951.501459312502</v>
      </c>
      <c r="I471" s="38">
        <f t="shared" si="44"/>
        <v>99757.507296562515</v>
      </c>
    </row>
    <row r="472" spans="1:9" ht="15.75" customHeight="1" x14ac:dyDescent="0.25">
      <c r="A472" s="147">
        <v>6</v>
      </c>
      <c r="B472" s="77" t="s">
        <v>202</v>
      </c>
      <c r="C472" s="107">
        <v>5</v>
      </c>
      <c r="D472" s="107"/>
      <c r="E472" s="44" t="s">
        <v>26</v>
      </c>
      <c r="F472" s="107">
        <v>5</v>
      </c>
      <c r="G472" s="5">
        <f>H472/164.92</f>
        <v>99.980864547962653</v>
      </c>
      <c r="H472" s="38">
        <f>ЕТС!E12</f>
        <v>16488.844181249999</v>
      </c>
      <c r="I472" s="38">
        <f t="shared" si="44"/>
        <v>82444.22090624999</v>
      </c>
    </row>
    <row r="473" spans="1:9" ht="15.75" customHeight="1" x14ac:dyDescent="0.25">
      <c r="A473" s="147">
        <v>7</v>
      </c>
      <c r="B473" s="77" t="s">
        <v>283</v>
      </c>
      <c r="C473" s="147">
        <v>1</v>
      </c>
      <c r="D473" s="90"/>
      <c r="E473" s="44" t="s">
        <v>26</v>
      </c>
      <c r="F473" s="90">
        <v>7</v>
      </c>
      <c r="G473" s="5"/>
      <c r="H473" s="31">
        <f>ЕТС!E14</f>
        <v>19951.501459312502</v>
      </c>
      <c r="I473" s="31">
        <f t="shared" ref="I473" si="45">H473*C473</f>
        <v>19951.501459312502</v>
      </c>
    </row>
    <row r="474" spans="1:9" ht="15.75" customHeight="1" x14ac:dyDescent="0.25">
      <c r="A474" s="147">
        <v>8</v>
      </c>
      <c r="B474" s="77" t="s">
        <v>291</v>
      </c>
      <c r="C474" s="107">
        <v>1</v>
      </c>
      <c r="D474" s="90"/>
      <c r="E474" s="44" t="s">
        <v>26</v>
      </c>
      <c r="F474" s="90">
        <v>7</v>
      </c>
      <c r="G474" s="5"/>
      <c r="H474" s="31">
        <f>ЕТС!E14</f>
        <v>19951.501459312502</v>
      </c>
      <c r="I474" s="31">
        <f t="shared" si="44"/>
        <v>19951.501459312502</v>
      </c>
    </row>
    <row r="475" spans="1:9" ht="15.75" customHeight="1" x14ac:dyDescent="0.25">
      <c r="A475" s="147">
        <v>9</v>
      </c>
      <c r="B475" s="77" t="s">
        <v>203</v>
      </c>
      <c r="C475" s="107">
        <v>1</v>
      </c>
      <c r="D475" s="90"/>
      <c r="E475" s="44" t="s">
        <v>26</v>
      </c>
      <c r="F475" s="90">
        <v>7</v>
      </c>
      <c r="G475" s="5"/>
      <c r="H475" s="31">
        <f>ЕТС!E14</f>
        <v>19951.501459312502</v>
      </c>
      <c r="I475" s="31">
        <f t="shared" si="44"/>
        <v>19951.501459312502</v>
      </c>
    </row>
    <row r="476" spans="1:9" ht="26.25" customHeight="1" x14ac:dyDescent="0.25">
      <c r="A476" s="117"/>
      <c r="B476" s="40" t="s">
        <v>204</v>
      </c>
      <c r="C476" s="87">
        <f>SUM(C467:C475)</f>
        <v>17</v>
      </c>
      <c r="D476" s="41"/>
      <c r="E476" s="41"/>
      <c r="F476" s="41"/>
      <c r="G476" s="41"/>
      <c r="H476" s="35"/>
      <c r="I476" s="97">
        <f>SUM(I467:I475)</f>
        <v>382391.42097365065</v>
      </c>
    </row>
    <row r="477" spans="1:9" ht="34.5" customHeight="1" x14ac:dyDescent="0.25">
      <c r="A477" s="200" t="s">
        <v>205</v>
      </c>
      <c r="B477" s="201"/>
      <c r="C477" s="201"/>
      <c r="D477" s="201"/>
      <c r="E477" s="201"/>
      <c r="F477" s="201"/>
      <c r="G477" s="201"/>
      <c r="H477" s="201"/>
      <c r="I477" s="202"/>
    </row>
    <row r="478" spans="1:9" ht="15.75" customHeight="1" x14ac:dyDescent="0.25">
      <c r="A478" s="107">
        <v>1</v>
      </c>
      <c r="B478" s="71" t="s">
        <v>24</v>
      </c>
      <c r="C478" s="107">
        <v>1</v>
      </c>
      <c r="D478" s="107"/>
      <c r="E478" s="92" t="s">
        <v>20</v>
      </c>
      <c r="F478" s="107">
        <v>13</v>
      </c>
      <c r="G478" s="5"/>
      <c r="H478" s="38">
        <f>ЕТС!E20</f>
        <v>35345.301876761136</v>
      </c>
      <c r="I478" s="38">
        <f>H478*C478</f>
        <v>35345.301876761136</v>
      </c>
    </row>
    <row r="479" spans="1:9" ht="15.75" customHeight="1" x14ac:dyDescent="0.25">
      <c r="A479" s="107">
        <v>2</v>
      </c>
      <c r="B479" s="71" t="s">
        <v>116</v>
      </c>
      <c r="C479" s="107">
        <v>1</v>
      </c>
      <c r="D479" s="107"/>
      <c r="E479" s="44" t="s">
        <v>26</v>
      </c>
      <c r="F479" s="107">
        <v>8</v>
      </c>
      <c r="G479" s="5"/>
      <c r="H479" s="38">
        <f>ЕТС!E15</f>
        <v>21946.651605243755</v>
      </c>
      <c r="I479" s="38">
        <f>H479*C479</f>
        <v>21946.651605243755</v>
      </c>
    </row>
    <row r="480" spans="1:9" ht="15.75" customHeight="1" x14ac:dyDescent="0.25">
      <c r="A480" s="149">
        <v>3</v>
      </c>
      <c r="B480" s="71" t="s">
        <v>238</v>
      </c>
      <c r="C480" s="149">
        <v>1</v>
      </c>
      <c r="D480" s="149"/>
      <c r="E480" s="44" t="s">
        <v>26</v>
      </c>
      <c r="F480" s="149">
        <v>6</v>
      </c>
      <c r="G480" s="5"/>
      <c r="H480" s="38">
        <f>ЕТС!E13</f>
        <v>18137.728599375001</v>
      </c>
      <c r="I480" s="38">
        <f>H480*C480</f>
        <v>18137.728599375001</v>
      </c>
    </row>
    <row r="481" spans="1:9" ht="15.75" customHeight="1" x14ac:dyDescent="0.25">
      <c r="A481" s="107">
        <v>4</v>
      </c>
      <c r="B481" s="71" t="s">
        <v>128</v>
      </c>
      <c r="C481" s="107">
        <v>44</v>
      </c>
      <c r="D481" s="107">
        <v>1</v>
      </c>
      <c r="E481" s="42" t="s">
        <v>41</v>
      </c>
      <c r="F481" s="107">
        <v>1</v>
      </c>
      <c r="G481" s="5">
        <f>H481/164.92</f>
        <v>46.367937181663841</v>
      </c>
      <c r="H481" s="38">
        <f>ЕТС!E7</f>
        <v>7647.0001999999995</v>
      </c>
      <c r="I481" s="38">
        <f>H481*C481</f>
        <v>336468.00879999995</v>
      </c>
    </row>
    <row r="482" spans="1:9" ht="15.75" customHeight="1" x14ac:dyDescent="0.25">
      <c r="A482" s="182" t="s">
        <v>281</v>
      </c>
      <c r="B482" s="183"/>
      <c r="C482" s="183"/>
      <c r="D482" s="183"/>
      <c r="E482" s="183"/>
      <c r="F482" s="183"/>
      <c r="G482" s="183"/>
      <c r="H482" s="183"/>
      <c r="I482" s="226"/>
    </row>
    <row r="483" spans="1:9" ht="15.75" customHeight="1" x14ac:dyDescent="0.25">
      <c r="A483" s="146">
        <v>1</v>
      </c>
      <c r="B483" s="71" t="s">
        <v>284</v>
      </c>
      <c r="C483" s="146">
        <v>5</v>
      </c>
      <c r="D483" s="146">
        <v>3</v>
      </c>
      <c r="E483" s="42" t="s">
        <v>41</v>
      </c>
      <c r="F483" s="146">
        <v>3</v>
      </c>
      <c r="G483" s="5">
        <f>H483/164.92</f>
        <v>69.551905772495758</v>
      </c>
      <c r="H483" s="38">
        <f>ЕТС!E10</f>
        <v>11470.5003</v>
      </c>
      <c r="I483" s="38">
        <f>H483*C483</f>
        <v>57352.501499999998</v>
      </c>
    </row>
    <row r="484" spans="1:9" ht="15.75" customHeight="1" x14ac:dyDescent="0.25">
      <c r="A484" s="146">
        <v>2</v>
      </c>
      <c r="B484" s="71" t="s">
        <v>282</v>
      </c>
      <c r="C484" s="146">
        <v>5</v>
      </c>
      <c r="D484" s="146">
        <v>2</v>
      </c>
      <c r="E484" s="42" t="s">
        <v>41</v>
      </c>
      <c r="F484" s="146">
        <v>2</v>
      </c>
      <c r="G484" s="5">
        <f>H484/164.92</f>
        <v>55.641524617996602</v>
      </c>
      <c r="H484" s="38">
        <f>ЕТС!E8</f>
        <v>9176.400239999999</v>
      </c>
      <c r="I484" s="38">
        <f>H484*C484</f>
        <v>45882.001199999999</v>
      </c>
    </row>
    <row r="485" spans="1:9" ht="26.25" customHeight="1" x14ac:dyDescent="0.25">
      <c r="A485" s="117"/>
      <c r="B485" s="40" t="s">
        <v>206</v>
      </c>
      <c r="C485" s="87">
        <f>SUM(C478:C484)</f>
        <v>57</v>
      </c>
      <c r="D485" s="41"/>
      <c r="E485" s="41"/>
      <c r="F485" s="41"/>
      <c r="G485" s="41"/>
      <c r="H485" s="35"/>
      <c r="I485" s="97">
        <f>SUM(I478:I484)</f>
        <v>515132.19358137983</v>
      </c>
    </row>
    <row r="486" spans="1:9" ht="24" customHeight="1" x14ac:dyDescent="0.25">
      <c r="A486" s="122"/>
      <c r="B486" s="43" t="s">
        <v>109</v>
      </c>
      <c r="C486" s="81">
        <f>C115+C179+C228+C280+C344+C380+C417+C465+C476+C485</f>
        <v>1028</v>
      </c>
      <c r="D486" s="8"/>
      <c r="E486" s="8"/>
      <c r="F486" s="8"/>
      <c r="G486" s="8"/>
      <c r="H486" s="14"/>
      <c r="I486" s="142">
        <f>I115+I179+I228+I280+I344+I380+I417+I465+I476+I485</f>
        <v>19230088.95466014</v>
      </c>
    </row>
    <row r="487" spans="1:9" ht="15.75" customHeight="1" x14ac:dyDescent="0.25">
      <c r="A487" s="122"/>
      <c r="B487" s="70" t="s">
        <v>98</v>
      </c>
      <c r="C487" s="82">
        <f>C278</f>
        <v>0.5</v>
      </c>
      <c r="D487" s="82"/>
      <c r="E487" s="19"/>
      <c r="F487" s="19"/>
      <c r="G487" s="19"/>
      <c r="H487" s="20"/>
      <c r="I487" s="100">
        <f>I278</f>
        <v>7169.0626874999998</v>
      </c>
    </row>
    <row r="488" spans="1:9" x14ac:dyDescent="0.25">
      <c r="I488" s="123">
        <f>I486/C486</f>
        <v>18706.312212704415</v>
      </c>
    </row>
  </sheetData>
  <mergeCells count="110">
    <mergeCell ref="E1:S1"/>
    <mergeCell ref="A482:I482"/>
    <mergeCell ref="A4:B4"/>
    <mergeCell ref="F4:I4"/>
    <mergeCell ref="A5:B5"/>
    <mergeCell ref="F5:I5"/>
    <mergeCell ref="A6:B6"/>
    <mergeCell ref="F6:I6"/>
    <mergeCell ref="A2:B2"/>
    <mergeCell ref="F2:I2"/>
    <mergeCell ref="A3:B3"/>
    <mergeCell ref="F3:I3"/>
    <mergeCell ref="A10:B11"/>
    <mergeCell ref="C10:E10"/>
    <mergeCell ref="F10:I10"/>
    <mergeCell ref="C11:E11"/>
    <mergeCell ref="F11:I11"/>
    <mergeCell ref="F12:I12"/>
    <mergeCell ref="A7:B7"/>
    <mergeCell ref="F7:I7"/>
    <mergeCell ref="A8:B8"/>
    <mergeCell ref="D8:F8"/>
    <mergeCell ref="G8:H8"/>
    <mergeCell ref="A9:B9"/>
    <mergeCell ref="I15:I17"/>
    <mergeCell ref="D13:E13"/>
    <mergeCell ref="A14:A17"/>
    <mergeCell ref="B14:B17"/>
    <mergeCell ref="C14:I14"/>
    <mergeCell ref="C15:C17"/>
    <mergeCell ref="D15:D17"/>
    <mergeCell ref="E15:E17"/>
    <mergeCell ref="F15:F17"/>
    <mergeCell ref="G15:G17"/>
    <mergeCell ref="H15:H17"/>
    <mergeCell ref="A40:I40"/>
    <mergeCell ref="A46:I46"/>
    <mergeCell ref="A51:I51"/>
    <mergeCell ref="A54:I54"/>
    <mergeCell ref="A57:I57"/>
    <mergeCell ref="A61:I61"/>
    <mergeCell ref="A18:I18"/>
    <mergeCell ref="A19:I19"/>
    <mergeCell ref="A26:I26"/>
    <mergeCell ref="A30:I30"/>
    <mergeCell ref="A35:I35"/>
    <mergeCell ref="F20:I20"/>
    <mergeCell ref="A101:I101"/>
    <mergeCell ref="A105:I105"/>
    <mergeCell ref="A110:I110"/>
    <mergeCell ref="A116:I116"/>
    <mergeCell ref="A122:I122"/>
    <mergeCell ref="A131:I131"/>
    <mergeCell ref="A126:I126"/>
    <mergeCell ref="A67:I67"/>
    <mergeCell ref="A73:I73"/>
    <mergeCell ref="A79:I79"/>
    <mergeCell ref="A85:I85"/>
    <mergeCell ref="A91:I91"/>
    <mergeCell ref="A99:I99"/>
    <mergeCell ref="A136:I136"/>
    <mergeCell ref="A141:I141"/>
    <mergeCell ref="A146:I146"/>
    <mergeCell ref="A151:I151"/>
    <mergeCell ref="A185:I185"/>
    <mergeCell ref="A189:I189"/>
    <mergeCell ref="A277:B277"/>
    <mergeCell ref="A202:I202"/>
    <mergeCell ref="A211:I211"/>
    <mergeCell ref="A222:I222"/>
    <mergeCell ref="A156:I156"/>
    <mergeCell ref="A163:I163"/>
    <mergeCell ref="A168:I168"/>
    <mergeCell ref="A180:I180"/>
    <mergeCell ref="A183:I183"/>
    <mergeCell ref="A194:I194"/>
    <mergeCell ref="A229:I229"/>
    <mergeCell ref="A241:I241"/>
    <mergeCell ref="A252:I252"/>
    <mergeCell ref="A256:I256"/>
    <mergeCell ref="A258:B258"/>
    <mergeCell ref="A477:I477"/>
    <mergeCell ref="A384:I384"/>
    <mergeCell ref="A398:I398"/>
    <mergeCell ref="A418:I418"/>
    <mergeCell ref="A421:I421"/>
    <mergeCell ref="A431:I431"/>
    <mergeCell ref="A466:I466"/>
    <mergeCell ref="A336:I336"/>
    <mergeCell ref="A345:I345"/>
    <mergeCell ref="A347:I347"/>
    <mergeCell ref="A356:I356"/>
    <mergeCell ref="A368:I368"/>
    <mergeCell ref="A381:I381"/>
    <mergeCell ref="A301:I301"/>
    <mergeCell ref="A322:I322"/>
    <mergeCell ref="A327:I327"/>
    <mergeCell ref="A329:I329"/>
    <mergeCell ref="A275:B275"/>
    <mergeCell ref="A261:B261"/>
    <mergeCell ref="A264:I264"/>
    <mergeCell ref="A268:B268"/>
    <mergeCell ref="A271:B271"/>
    <mergeCell ref="C271:I271"/>
    <mergeCell ref="A281:I281"/>
    <mergeCell ref="A315:I315"/>
    <mergeCell ref="A273:B273"/>
    <mergeCell ref="C273:I273"/>
    <mergeCell ref="A283:I283"/>
    <mergeCell ref="A289:I289"/>
  </mergeCells>
  <printOptions horizontalCentered="1"/>
  <pageMargins left="0.39370078740157483" right="0.19685039370078741" top="0.39370078740157483" bottom="0" header="0" footer="0.59055118110236227"/>
  <pageSetup paperSize="9" scale="62" fitToHeight="6" orientation="portrait" r:id="rId1"/>
  <headerFooter alignWithMargins="0">
    <oddHeader>&amp;Я</oddHeader>
    <oddFooter>&amp;Ь&amp;Ф</oddFooter>
  </headerFooter>
  <rowBreaks count="6" manualBreakCount="6">
    <brk id="72" max="8" man="1"/>
    <brk id="140" max="8" man="1"/>
    <brk id="210" max="8" man="1"/>
    <brk id="280" max="8" man="1"/>
    <brk id="352" max="8" man="1"/>
    <brk id="42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ЕТС</vt:lpstr>
      <vt:lpstr>01.01.2021</vt:lpstr>
      <vt:lpstr>'01.01.2021'!Заголовки_для_печати</vt:lpstr>
      <vt:lpstr>'01.01.2021'!Область_печати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Zhihareva Elena Nikolaevna</dc:creator>
  <cp:lastModifiedBy>Бондарчук Александр Сергеевич</cp:lastModifiedBy>
  <cp:lastPrinted>2021-01-20T04:34:49Z</cp:lastPrinted>
  <dcterms:created xsi:type="dcterms:W3CDTF">2012-12-07T00:05:31Z</dcterms:created>
  <dcterms:modified xsi:type="dcterms:W3CDTF">2021-03-31T23:45:32Z</dcterms:modified>
</cp:coreProperties>
</file>