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1E\120\"/>
    </mc:Choice>
  </mc:AlternateContent>
  <xr:revisionPtr revIDLastSave="0" documentId="13_ncr:1_{931CD997-107E-4371-8B52-71CB1B0AFBBC}" xr6:coauthVersionLast="47" xr6:coauthVersionMax="47" xr10:uidLastSave="{00000000-0000-0000-0000-000000000000}"/>
  <bookViews>
    <workbookView xWindow="2625" yWindow="3870" windowWidth="40575" windowHeight="15465" xr2:uid="{6C5182BB-48B8-4F6B-8426-D0FB240A2181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4" i="1" l="1"/>
  <c r="J214" i="1"/>
  <c r="K213" i="1"/>
  <c r="J213" i="1"/>
  <c r="J205" i="1"/>
  <c r="J204" i="1"/>
  <c r="H196" i="1"/>
  <c r="H195" i="1"/>
  <c r="H194" i="1"/>
  <c r="H193" i="1"/>
  <c r="AN192" i="1"/>
  <c r="AM192" i="1"/>
  <c r="H192" i="1"/>
  <c r="AN191" i="1"/>
  <c r="AM191" i="1"/>
  <c r="H191" i="1"/>
  <c r="AN190" i="1"/>
  <c r="AM190" i="1"/>
  <c r="H190" i="1"/>
  <c r="AN189" i="1"/>
  <c r="AM189" i="1"/>
  <c r="H189" i="1"/>
  <c r="H105" i="1" s="1"/>
  <c r="AN188" i="1"/>
  <c r="AM188" i="1"/>
  <c r="H188" i="1"/>
  <c r="AN187" i="1"/>
  <c r="AM187" i="1"/>
  <c r="H187" i="1"/>
  <c r="AN186" i="1"/>
  <c r="AM186" i="1"/>
  <c r="H186" i="1"/>
  <c r="AN185" i="1"/>
  <c r="AM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H89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F129" i="1"/>
  <c r="G129" i="1" s="1"/>
  <c r="E129" i="1"/>
  <c r="D129" i="1"/>
  <c r="C129" i="1"/>
  <c r="B129" i="1"/>
  <c r="L121" i="1"/>
  <c r="K121" i="1"/>
  <c r="J121" i="1"/>
  <c r="I121" i="1"/>
  <c r="H121" i="1"/>
  <c r="G121" i="1" s="1"/>
  <c r="F121" i="1"/>
  <c r="E121" i="1"/>
  <c r="D121" i="1"/>
  <c r="C121" i="1"/>
  <c r="B121" i="1" s="1"/>
  <c r="L120" i="1"/>
  <c r="K120" i="1"/>
  <c r="J120" i="1"/>
  <c r="I120" i="1"/>
  <c r="H120" i="1"/>
  <c r="G120" i="1"/>
  <c r="F120" i="1"/>
  <c r="E120" i="1"/>
  <c r="D120" i="1"/>
  <c r="C120" i="1" s="1"/>
  <c r="B120" i="1" s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D111" i="1"/>
  <c r="E111" i="1" s="1"/>
  <c r="C111" i="1"/>
  <c r="B111" i="1"/>
  <c r="N110" i="1"/>
  <c r="M110" i="1"/>
  <c r="L110" i="1"/>
  <c r="J110" i="1"/>
  <c r="I110" i="1"/>
  <c r="H110" i="1"/>
  <c r="G110" i="1"/>
  <c r="F110" i="1"/>
  <c r="E110" i="1" s="1"/>
  <c r="D110" i="1"/>
  <c r="C110" i="1"/>
  <c r="B110" i="1"/>
  <c r="N109" i="1"/>
  <c r="M109" i="1"/>
  <c r="L109" i="1"/>
  <c r="J109" i="1"/>
  <c r="I109" i="1"/>
  <c r="H109" i="1"/>
  <c r="G109" i="1"/>
  <c r="F109" i="1"/>
  <c r="D109" i="1"/>
  <c r="E109" i="1" s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 s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D107" i="1"/>
  <c r="E107" i="1" s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H106" i="1"/>
  <c r="G106" i="1"/>
  <c r="F106" i="1"/>
  <c r="E106" i="1" s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G105" i="1"/>
  <c r="F105" i="1"/>
  <c r="D105" i="1"/>
  <c r="E105" i="1" s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 s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D103" i="1"/>
  <c r="E103" i="1" s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 s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D101" i="1"/>
  <c r="E101" i="1" s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 s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D99" i="1"/>
  <c r="E99" i="1" s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 s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D97" i="1"/>
  <c r="E97" i="1" s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 s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D95" i="1"/>
  <c r="E95" i="1" s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 s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D93" i="1"/>
  <c r="E93" i="1" s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 s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D91" i="1"/>
  <c r="E91" i="1" s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 s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G89" i="1"/>
  <c r="F89" i="1"/>
  <c r="D89" i="1"/>
  <c r="E89" i="1" s="1"/>
  <c r="C89" i="1"/>
  <c r="B89" i="1"/>
  <c r="J82" i="1"/>
  <c r="H82" i="1"/>
  <c r="F82" i="1"/>
  <c r="I82" i="1" s="1"/>
  <c r="E82" i="1"/>
  <c r="D82" i="1"/>
  <c r="C82" i="1"/>
  <c r="B82" i="1" s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/>
  <c r="AB80" i="1"/>
  <c r="AA80" i="1"/>
  <c r="Z80" i="1"/>
  <c r="V80" i="1"/>
  <c r="U80" i="1"/>
  <c r="T80" i="1"/>
  <c r="S80" i="1"/>
  <c r="R80" i="1"/>
  <c r="Q80" i="1"/>
  <c r="J80" i="1"/>
  <c r="H80" i="1"/>
  <c r="G80" i="1"/>
  <c r="F80" i="1"/>
  <c r="I80" i="1" s="1"/>
  <c r="E80" i="1"/>
  <c r="D80" i="1"/>
  <c r="C80" i="1"/>
  <c r="B80" i="1"/>
  <c r="AB79" i="1"/>
  <c r="AA79" i="1"/>
  <c r="Z79" i="1"/>
  <c r="V79" i="1"/>
  <c r="U79" i="1"/>
  <c r="T79" i="1"/>
  <c r="S79" i="1"/>
  <c r="R79" i="1"/>
  <c r="Q79" i="1"/>
  <c r="J79" i="1"/>
  <c r="H79" i="1"/>
  <c r="G79" i="1" s="1"/>
  <c r="F79" i="1"/>
  <c r="E79" i="1"/>
  <c r="D79" i="1"/>
  <c r="B79" i="1" s="1"/>
  <c r="C79" i="1"/>
  <c r="I79" i="1" s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I78" i="1" s="1"/>
  <c r="E78" i="1"/>
  <c r="D78" i="1"/>
  <c r="B78" i="1" s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 s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I74" i="1"/>
  <c r="H74" i="1"/>
  <c r="G74" i="1" s="1"/>
  <c r="F74" i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H73" i="1"/>
  <c r="G73" i="1"/>
  <c r="F73" i="1"/>
  <c r="I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H72" i="1"/>
  <c r="F72" i="1"/>
  <c r="G72" i="1" s="1"/>
  <c r="E72" i="1"/>
  <c r="D72" i="1"/>
  <c r="B72" i="1" s="1"/>
  <c r="C72" i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H71" i="1"/>
  <c r="F71" i="1"/>
  <c r="I71" i="1" s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 s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G69" i="1" s="1"/>
  <c r="F69" i="1"/>
  <c r="I69" i="1" s="1"/>
  <c r="E69" i="1"/>
  <c r="D69" i="1"/>
  <c r="C69" i="1"/>
  <c r="B69" i="1" s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G66" i="1"/>
  <c r="F66" i="1"/>
  <c r="E66" i="1"/>
  <c r="D66" i="1"/>
  <c r="C66" i="1"/>
  <c r="I66" i="1" s="1"/>
  <c r="B66" i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I65" i="1" s="1"/>
  <c r="E65" i="1"/>
  <c r="D65" i="1"/>
  <c r="C65" i="1"/>
  <c r="B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/>
  <c r="F64" i="1"/>
  <c r="I64" i="1" s="1"/>
  <c r="E64" i="1"/>
  <c r="D64" i="1"/>
  <c r="C64" i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F63" i="1"/>
  <c r="I63" i="1" s="1"/>
  <c r="E63" i="1"/>
  <c r="D63" i="1"/>
  <c r="C63" i="1"/>
  <c r="B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F62" i="1"/>
  <c r="I62" i="1" s="1"/>
  <c r="E62" i="1"/>
  <c r="D62" i="1"/>
  <c r="C62" i="1"/>
  <c r="B62" i="1" s="1"/>
  <c r="G71" i="1" l="1"/>
  <c r="G62" i="1"/>
  <c r="G70" i="1"/>
  <c r="I72" i="1"/>
  <c r="G82" i="1"/>
  <c r="G68" i="1"/>
  <c r="G67" i="1"/>
  <c r="G81" i="1"/>
  <c r="G65" i="1"/>
  <c r="G63" i="1"/>
  <c r="G78" i="1"/>
  <c r="G77" i="1"/>
  <c r="G76" i="1"/>
  <c r="G75" i="1"/>
</calcChain>
</file>

<file path=xl/sharedStrings.xml><?xml version="1.0" encoding="utf-8"?>
<sst xmlns="http://schemas.openxmlformats.org/spreadsheetml/2006/main" count="679" uniqueCount="193">
  <si>
    <t>E300OUT2.XLS, Mar 20, 2002</t>
  </si>
  <si>
    <t>Output spreadsheet for HVAC BESTEST, Cases Series: E300 - E545</t>
  </si>
  <si>
    <t>DOE-2.1E ESTSC 120, 20 Oct 2003, using COIL-BF-FPLR default curve; input revs: 11/11/03 for TAVE and correct OUTSIDE-FAN-ELEC, 06/16/04 FLOOR-WEIGHT = 0.74 (zone air mass)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</si>
  <si>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</si>
  <si>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</si>
  <si>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</si>
  <si>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</si>
  <si>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</si>
  <si>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</si>
  <si>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</si>
  <si>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</si>
  <si>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</si>
  <si>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</si>
  <si>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</si>
  <si>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</si>
  <si>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</si>
  <si>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</si>
  <si>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</si>
  <si>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</si>
  <si>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</si>
  <si>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</si>
  <si>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</si>
  <si>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</si>
  <si>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</si>
  <si>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</si>
  <si>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</si>
  <si>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</si>
  <si>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</si>
  <si>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</si>
  <si>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</si>
  <si>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</si>
  <si>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</si>
  <si>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</si>
  <si>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</si>
  <si>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</si>
  <si>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</si>
  <si>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</si>
  <si>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</si>
  <si>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</si>
  <si>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</si>
  <si>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</si>
  <si>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</si>
  <si>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</si>
  <si>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</si>
  <si>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</si>
  <si>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</si>
  <si>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</si>
  <si>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</si>
  <si>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</si>
  <si>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</si>
  <si>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</si>
  <si>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</si>
  <si>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</si>
  <si>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</si>
  <si>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</si>
  <si>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</si>
  <si>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</si>
  <si>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</si>
  <si>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</si>
  <si>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</si>
  <si>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</si>
  <si>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</si>
  <si>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</si>
  <si>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</si>
  <si>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</si>
  <si>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</si>
  <si>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</si>
  <si>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</si>
  <si>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</si>
  <si>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</si>
  <si>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</si>
  <si>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</si>
  <si>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</si>
  <si>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</si>
  <si>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</si>
  <si>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</si>
  <si>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</si>
  <si>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</si>
  <si>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</si>
  <si>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</si>
  <si>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</si>
  <si>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</si>
  <si>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</si>
  <si>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</si>
  <si>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</si>
  <si>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</si>
  <si>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</si>
  <si>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</si>
  <si>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</si>
  <si>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</si>
  <si>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</si>
  <si>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</si>
  <si>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</si>
  <si>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</si>
  <si>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</si>
  <si>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</si>
  <si>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</si>
  <si>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</si>
  <si>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</si>
  <si>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</si>
  <si>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</si>
  <si>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</si>
  <si>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</si>
  <si>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</si>
  <si>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</si>
  <si>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</si>
  <si>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</si>
  <si>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</si>
  <si>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</si>
  <si>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</si>
  <si>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</si>
  <si>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</si>
  <si>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</si>
  <si>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</si>
  <si>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</si>
  <si>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</si>
  <si>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</si>
  <si>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</si>
  <si>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</si>
  <si>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</si>
  <si>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</si>
  <si>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</si>
  <si>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</si>
  <si>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</si>
  <si>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</si>
  <si>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</si>
  <si>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</si>
  <si>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</si>
  <si>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</si>
  <si>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</si>
  <si>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</si>
  <si>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</si>
  <si>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</si>
  <si>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</si>
  <si>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</si>
  <si>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</si>
  <si>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</si>
  <si>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</si>
  <si>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</si>
  <si>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</si>
  <si>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</si>
  <si>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</si>
  <si>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</si>
  <si>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</si>
  <si>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</si>
  <si>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</si>
  <si>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</si>
  <si>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</si>
  <si>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</si>
  <si>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</si>
  <si>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</si>
  <si>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</si>
  <si>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</si>
  <si>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</si>
  <si>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</si>
  <si>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</si>
  <si>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</si>
  <si>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</si>
  <si>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</si>
  <si>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</si>
  <si>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</si>
  <si>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</si>
  <si>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</si>
  <si>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</si>
  <si>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</si>
  <si>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</si>
  <si>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</si>
  <si>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</si>
  <si>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</si>
  <si>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</si>
  <si>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</si>
  <si>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</si>
  <si>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</si>
  <si>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</si>
  <si>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</si>
  <si>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</si>
  <si>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</si>
  <si>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</si>
  <si>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</si>
  <si>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bold entries not changed</t>
  </si>
  <si>
    <t>tk variable for compr ON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</si>
  <si>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</si>
  <si>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</si>
  <si>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</si>
  <si>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</si>
  <si>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</si>
  <si>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</si>
  <si>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</si>
  <si>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</si>
  <si>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</si>
  <si>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</si>
  <si>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note: RH max may occur when system off</t>
  </si>
  <si>
    <t>Sens+Lat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</si>
</sst>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7"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5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166" fontId="2" fillId="0" borderId="0" xfId="0" applyNumberFormat="1" applyFont="1" applyProtection="1">
      <protection locked="0"/>
    </xf>
    <xf numFmtId="2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" fontId="2" fillId="0" borderId="0" xfId="0" applyNumberFormat="1" applyFont="1" applyProtection="1">
      <protection locked="0"/>
    </xf>
    <xf numFmtId="16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0" fontId="2" fillId="0" borderId="10" xfId="0" applyFont="1" applyBorder="1" applyProtection="1">
      <protection locked="0"/>
    </xf>
    <xf numFmtId="16" fontId="2" fillId="0" borderId="8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0" fontId="4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2" fillId="0" borderId="6" xfId="0" applyNumberFormat="1" applyFont="1" applyBorder="1" applyProtection="1">
      <protection locked="0"/>
    </xf>
    <xf numFmtId="165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0" fontId="2" fillId="0" borderId="0" xfId="0" applyFont="1"/>
    <xf numFmtId="2" fontId="2" fillId="0" borderId="6" xfId="0" applyNumberFormat="1" applyFont="1" applyBorder="1" applyProtection="1">
      <protection locked="0"/>
    </xf>
    <xf numFmtId="166" fontId="2" fillId="0" borderId="14" xfId="0" applyNumberFormat="1" applyFont="1" applyBorder="1"/>
    <xf numFmtId="166" fontId="2" fillId="0" borderId="7" xfId="0" applyNumberFormat="1" applyFont="1" applyBorder="1" applyProtection="1">
      <protection locked="0"/>
    </xf>
    <xf numFmtId="165" fontId="2" fillId="0" borderId="15" xfId="0" applyNumberFormat="1" applyFont="1" applyBorder="1" applyProtection="1">
      <protection locked="0"/>
    </xf>
    <xf numFmtId="2" fontId="2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2" fillId="0" borderId="6" xfId="0" applyNumberFormat="1" applyFont="1" applyBorder="1"/>
    <xf numFmtId="2" fontId="2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2" fillId="0" borderId="7" xfId="0" applyNumberFormat="1" applyFont="1" applyBorder="1"/>
    <xf numFmtId="2" fontId="2" fillId="0" borderId="9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10" xfId="0" applyFon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167" fontId="2" fillId="0" borderId="0" xfId="0" applyNumberFormat="1" applyFont="1" applyProtection="1">
      <protection locked="0"/>
    </xf>
    <xf numFmtId="0" fontId="2" fillId="0" borderId="11" xfId="0" applyFont="1" applyBorder="1" applyProtection="1">
      <protection locked="0"/>
    </xf>
    <xf numFmtId="0" fontId="2" fillId="0" borderId="11" xfId="0" applyFont="1" applyBorder="1"/>
    <xf numFmtId="16" fontId="2" fillId="0" borderId="13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 applyProtection="1">
      <protection locked="0"/>
    </xf>
    <xf numFmtId="166" fontId="6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0" fontId="6" fillId="0" borderId="6" xfId="0" applyFont="1" applyBorder="1" applyProtection="1">
      <protection locked="0"/>
    </xf>
    <xf numFmtId="0" fontId="6" fillId="0" borderId="0" xfId="0" applyFont="1" applyProtection="1">
      <protection locked="0"/>
    </xf>
    <xf numFmtId="167" fontId="2" fillId="0" borderId="8" xfId="0" applyNumberFormat="1" applyFont="1" applyBorder="1" applyProtection="1">
      <protection locked="0"/>
    </xf>
    <xf numFmtId="0" fontId="6" fillId="0" borderId="8" xfId="0" applyFont="1" applyBorder="1" applyProtection="1">
      <protection locked="0"/>
    </xf>
    <xf numFmtId="2" fontId="6" fillId="0" borderId="8" xfId="0" applyNumberFormat="1" applyFont="1" applyBorder="1" applyProtection="1">
      <protection locked="0"/>
    </xf>
    <xf numFmtId="0" fontId="5" fillId="0" borderId="14" xfId="0" applyFont="1" applyBorder="1"/>
    <xf numFmtId="0" fontId="5" fillId="0" borderId="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/>
    <xf numFmtId="0" fontId="6" fillId="0" borderId="3" xfId="0" applyFont="1" applyBorder="1"/>
    <xf numFmtId="167" fontId="5" fillId="0" borderId="0" xfId="0" applyNumberFormat="1" applyFont="1"/>
    <xf numFmtId="1" fontId="2" fillId="0" borderId="10" xfId="0" applyNumberFormat="1" applyFont="1" applyBorder="1" applyProtection="1">
      <protection locked="0"/>
    </xf>
    <xf numFmtId="0" fontId="2" fillId="0" borderId="10" xfId="0" applyFont="1" applyBorder="1" applyAlignment="1">
      <alignment horizontal="center"/>
    </xf>
    <xf numFmtId="0" fontId="6" fillId="0" borderId="10" xfId="0" applyFont="1" applyBorder="1"/>
    <xf numFmtId="2" fontId="2" fillId="0" borderId="7" xfId="0" applyNumberFormat="1" applyFont="1" applyBorder="1" applyProtection="1">
      <protection locked="0"/>
    </xf>
    <xf numFmtId="1" fontId="2" fillId="0" borderId="9" xfId="0" applyNumberFormat="1" applyFont="1" applyBorder="1" applyProtection="1">
      <protection locked="0"/>
    </xf>
    <xf numFmtId="0" fontId="2" fillId="0" borderId="10" xfId="0" applyFont="1" applyBorder="1"/>
    <xf numFmtId="2" fontId="2" fillId="0" borderId="18" xfId="0" applyNumberFormat="1" applyFont="1" applyBorder="1"/>
    <xf numFmtId="166" fontId="2" fillId="0" borderId="18" xfId="0" applyNumberFormat="1" applyFont="1" applyBorder="1"/>
    <xf numFmtId="1" fontId="2" fillId="0" borderId="17" xfId="0" applyNumberFormat="1" applyFont="1" applyBorder="1" applyProtection="1">
      <protection locked="0"/>
    </xf>
    <xf numFmtId="2" fontId="2" fillId="0" borderId="19" xfId="0" applyNumberFormat="1" applyFont="1" applyBorder="1"/>
    <xf numFmtId="16" fontId="2" fillId="0" borderId="20" xfId="0" applyNumberFormat="1" applyFont="1" applyBorder="1"/>
    <xf numFmtId="0" fontId="2" fillId="0" borderId="20" xfId="0" applyFont="1" applyBorder="1"/>
    <xf numFmtId="166" fontId="2" fillId="0" borderId="19" xfId="0" applyNumberFormat="1" applyFont="1" applyBorder="1"/>
    <xf numFmtId="0" fontId="5" fillId="0" borderId="20" xfId="0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0" fontId="6" fillId="0" borderId="9" xfId="0" applyFont="1" applyBorder="1"/>
    <xf numFmtId="16" fontId="5" fillId="0" borderId="6" xfId="0" quotePrefix="1" applyNumberFormat="1" applyFont="1" applyBorder="1"/>
    <xf numFmtId="16" fontId="5" fillId="0" borderId="7" xfId="0" quotePrefix="1" applyNumberFormat="1" applyFont="1" applyBorder="1"/>
    <xf numFmtId="0" fontId="6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167-5D88-475D-A4BC-2AA977FB43E9}">
  <sheetPr>
    <pageSetUpPr fitToPage="1"/>
  </sheetPr>
  <dimension ref="A1:AO214"/>
  <sheetViews>
    <sheetView tabSelected="1" topLeftCell="I81" zoomScaleNormal="100" workbookViewId="0">
      <selection activeCell="W79" sqref="W79:Y81"/>
    </sheetView>
  </sheetViews>
  <sheetFormatPr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0</v>
      </c>
    </row>
    <row r="6" spans="1:4">
      <c r="A6" t="s">
        <v>3</v>
      </c>
    </row>
    <row r="8" spans="1:4">
      <c r="A8" t="s">
        <v>4</v>
      </c>
    </row>
    <row r="10" spans="1:4">
      <c r="B10" s="2" t="s">
        <v>5</v>
      </c>
      <c r="C10" s="2"/>
      <c r="D10" t="s">
        <v>6</v>
      </c>
    </row>
    <row r="11" spans="1:4">
      <c r="B11" s="2" t="s">
        <v>7</v>
      </c>
      <c r="C11" s="2"/>
      <c r="D11" t="s">
        <v>8</v>
      </c>
    </row>
    <row r="12" spans="1:4">
      <c r="B12" s="2" t="s">
        <v>9</v>
      </c>
      <c r="C12" s="2"/>
      <c r="D12" t="s">
        <v>10</v>
      </c>
    </row>
    <row r="13" spans="1:4">
      <c r="B13" s="2" t="s">
        <v>11</v>
      </c>
      <c r="C13" s="2"/>
      <c r="D13" t="s">
        <v>12</v>
      </c>
    </row>
    <row r="14" spans="1:4">
      <c r="B14" s="2" t="s">
        <v>13</v>
      </c>
      <c r="C14" s="2"/>
      <c r="D14" t="s">
        <v>14</v>
      </c>
    </row>
    <row r="15" spans="1:4">
      <c r="B15" s="2" t="s">
        <v>15</v>
      </c>
      <c r="C15" s="2"/>
      <c r="D15" t="s">
        <v>16</v>
      </c>
    </row>
    <row r="16" spans="1:4">
      <c r="B16" s="2" t="s">
        <v>17</v>
      </c>
      <c r="C16" s="2"/>
      <c r="D16" t="s">
        <v>18</v>
      </c>
    </row>
    <row r="17" spans="1:4">
      <c r="B17" s="2" t="s">
        <v>19</v>
      </c>
      <c r="C17" s="2"/>
      <c r="D17" t="s">
        <v>20</v>
      </c>
    </row>
    <row r="18" spans="1:4">
      <c r="B18" s="2"/>
      <c r="C18" s="2"/>
    </row>
    <row r="19" spans="1:4">
      <c r="A19" t="s">
        <v>21</v>
      </c>
    </row>
    <row r="20" spans="1:4">
      <c r="A20" t="s">
        <v>22</v>
      </c>
    </row>
    <row r="21" spans="1:4">
      <c r="A21" t="s">
        <v>23</v>
      </c>
    </row>
    <row r="22" spans="1:4">
      <c r="A22" t="s">
        <v>24</v>
      </c>
    </row>
    <row r="24" spans="1:4">
      <c r="A24" t="s">
        <v>25</v>
      </c>
    </row>
    <row r="25" spans="1:4">
      <c r="A25" t="s">
        <v>26</v>
      </c>
    </row>
    <row r="27" spans="1:4">
      <c r="A27" t="s">
        <v>27</v>
      </c>
    </row>
    <row r="28" spans="1:4">
      <c r="A28" t="s">
        <v>28</v>
      </c>
    </row>
    <row r="30" spans="1:4">
      <c r="A30" t="s">
        <v>29</v>
      </c>
    </row>
    <row r="32" spans="1:4">
      <c r="B32" t="s">
        <v>30</v>
      </c>
      <c r="D32" s="3" t="s">
        <v>31</v>
      </c>
    </row>
    <row r="34" spans="1:4">
      <c r="B34" t="s">
        <v>32</v>
      </c>
      <c r="D34" s="3" t="s">
        <v>33</v>
      </c>
    </row>
    <row r="35" spans="1:4">
      <c r="B35" t="s">
        <v>34</v>
      </c>
      <c r="D35" s="3" t="s">
        <v>35</v>
      </c>
    </row>
    <row r="36" spans="1:4">
      <c r="B36" t="s">
        <v>36</v>
      </c>
      <c r="D36" s="3" t="s">
        <v>37</v>
      </c>
    </row>
    <row r="37" spans="1:4">
      <c r="B37" t="s">
        <v>38</v>
      </c>
      <c r="D37" s="3" t="s">
        <v>39</v>
      </c>
    </row>
    <row r="38" spans="1:4">
      <c r="B38" t="s">
        <v>40</v>
      </c>
      <c r="D38" s="3" t="s">
        <v>41</v>
      </c>
    </row>
    <row r="39" spans="1:4">
      <c r="B39" t="s">
        <v>42</v>
      </c>
      <c r="D39" s="3" t="s">
        <v>43</v>
      </c>
    </row>
    <row r="40" spans="1:4">
      <c r="B40" t="s">
        <v>44</v>
      </c>
      <c r="D40" s="3" t="s">
        <v>45</v>
      </c>
    </row>
    <row r="41" spans="1:4">
      <c r="B41" t="s">
        <v>46</v>
      </c>
      <c r="D41" s="3" t="s">
        <v>47</v>
      </c>
    </row>
    <row r="42" spans="1:4">
      <c r="B42" t="s">
        <v>48</v>
      </c>
      <c r="D42" s="3" t="s">
        <v>49</v>
      </c>
    </row>
    <row r="43" spans="1:4">
      <c r="B43" t="s">
        <v>50</v>
      </c>
      <c r="D43" s="3" t="s">
        <v>51</v>
      </c>
    </row>
    <row r="44" spans="1:4">
      <c r="B44" t="s">
        <v>52</v>
      </c>
      <c r="D44" s="3" t="s">
        <v>53</v>
      </c>
    </row>
    <row r="45" spans="1:4">
      <c r="B45" t="s">
        <v>54</v>
      </c>
      <c r="D45" s="3" t="s">
        <v>55</v>
      </c>
    </row>
    <row r="47" spans="1:4">
      <c r="A47" t="s">
        <v>56</v>
      </c>
    </row>
    <row r="48" spans="1:4">
      <c r="A48" t="s">
        <v>57</v>
      </c>
    </row>
    <row r="49" spans="1:34">
      <c r="B49" s="2" t="s">
        <v>58</v>
      </c>
      <c r="C49" s="2"/>
      <c r="D49" s="3" t="s">
        <v>59</v>
      </c>
    </row>
    <row r="51" spans="1:34">
      <c r="B51" s="4">
        <v>36388</v>
      </c>
      <c r="C51" s="4"/>
      <c r="D51" s="3" t="s">
        <v>60</v>
      </c>
    </row>
    <row r="56" spans="1:34">
      <c r="A56" s="5"/>
      <c r="B56" s="5"/>
      <c r="C56" s="6"/>
      <c r="D56" s="6" t="s">
        <v>61</v>
      </c>
      <c r="E56" s="6"/>
      <c r="F56" s="6"/>
      <c r="G56" s="6"/>
      <c r="H56" s="6"/>
      <c r="I56" s="5" t="s">
        <v>62</v>
      </c>
      <c r="J56" s="6"/>
      <c r="K56" s="6"/>
      <c r="L56" s="6"/>
      <c r="M56" s="5" t="s">
        <v>63</v>
      </c>
      <c r="N56" s="7"/>
      <c r="O56" s="6"/>
      <c r="P56" s="5"/>
      <c r="Q56" s="8" t="s">
        <v>64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65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66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67</v>
      </c>
      <c r="L58" s="2" t="s">
        <v>67</v>
      </c>
      <c r="M58" s="10"/>
      <c r="N58" s="14" t="s">
        <v>68</v>
      </c>
      <c r="O58" s="2"/>
      <c r="P58" s="10"/>
      <c r="Q58" s="5"/>
      <c r="R58" s="6"/>
      <c r="S58" s="7"/>
      <c r="AB58" s="15"/>
      <c r="AD58" t="s">
        <v>69</v>
      </c>
      <c r="AH58" s="7"/>
    </row>
    <row r="59" spans="1:34">
      <c r="A59" s="10"/>
      <c r="B59" s="10" t="s">
        <v>70</v>
      </c>
      <c r="F59" s="10" t="s">
        <v>71</v>
      </c>
      <c r="I59" s="10"/>
      <c r="K59" s="2" t="s">
        <v>72</v>
      </c>
      <c r="L59" s="2" t="s">
        <v>73</v>
      </c>
      <c r="M59" s="10"/>
      <c r="N59" s="14" t="s">
        <v>72</v>
      </c>
      <c r="O59" s="2"/>
      <c r="P59" s="10"/>
      <c r="Q59" s="16" t="s">
        <v>74</v>
      </c>
      <c r="S59" s="15"/>
      <c r="V59" t="s">
        <v>75</v>
      </c>
      <c r="AB59" s="15"/>
      <c r="AE59" s="15"/>
      <c r="AH59" s="15"/>
    </row>
    <row r="60" spans="1:34">
      <c r="A60" s="10" t="s">
        <v>76</v>
      </c>
      <c r="B60" s="17" t="s">
        <v>77</v>
      </c>
      <c r="C60" s="2" t="s">
        <v>78</v>
      </c>
      <c r="D60" s="2" t="s">
        <v>79</v>
      </c>
      <c r="E60" s="2" t="s">
        <v>80</v>
      </c>
      <c r="F60" s="17" t="s">
        <v>77</v>
      </c>
      <c r="G60" s="2" t="s">
        <v>81</v>
      </c>
      <c r="H60" s="2" t="s">
        <v>82</v>
      </c>
      <c r="I60" s="17" t="s">
        <v>83</v>
      </c>
      <c r="J60" s="2" t="s">
        <v>84</v>
      </c>
      <c r="K60" s="2" t="s">
        <v>85</v>
      </c>
      <c r="L60" s="2" t="s">
        <v>72</v>
      </c>
      <c r="M60" s="17" t="s">
        <v>86</v>
      </c>
      <c r="N60" s="14" t="s">
        <v>85</v>
      </c>
      <c r="O60" s="2"/>
      <c r="P60" s="10" t="s">
        <v>76</v>
      </c>
      <c r="Q60" s="10" t="s">
        <v>87</v>
      </c>
      <c r="T60" s="10"/>
      <c r="U60" s="2" t="s">
        <v>81</v>
      </c>
      <c r="W60" s="10"/>
      <c r="X60" s="2" t="s">
        <v>82</v>
      </c>
      <c r="Z60" s="10" t="s">
        <v>88</v>
      </c>
      <c r="AB60" s="15"/>
      <c r="AD60" t="s">
        <v>89</v>
      </c>
      <c r="AE60" s="15"/>
      <c r="AF60" t="s">
        <v>90</v>
      </c>
      <c r="AH60" s="15"/>
    </row>
    <row r="61" spans="1:34">
      <c r="A61" s="11"/>
      <c r="B61" s="18" t="s">
        <v>91</v>
      </c>
      <c r="C61" s="19" t="s">
        <v>91</v>
      </c>
      <c r="D61" s="19" t="s">
        <v>91</v>
      </c>
      <c r="E61" s="19" t="s">
        <v>91</v>
      </c>
      <c r="F61" s="18" t="s">
        <v>91</v>
      </c>
      <c r="G61" s="19" t="s">
        <v>91</v>
      </c>
      <c r="H61" s="19" t="s">
        <v>91</v>
      </c>
      <c r="I61" s="11"/>
      <c r="J61" s="19" t="s">
        <v>92</v>
      </c>
      <c r="K61" s="19" t="s">
        <v>93</v>
      </c>
      <c r="L61" s="19" t="s">
        <v>94</v>
      </c>
      <c r="M61" s="18" t="s">
        <v>92</v>
      </c>
      <c r="N61" s="20" t="s">
        <v>93</v>
      </c>
      <c r="O61" s="19"/>
      <c r="P61" s="11"/>
      <c r="Q61" s="18" t="s">
        <v>95</v>
      </c>
      <c r="R61" s="19" t="s">
        <v>58</v>
      </c>
      <c r="S61" s="19" t="s">
        <v>59</v>
      </c>
      <c r="T61" s="18" t="s">
        <v>95</v>
      </c>
      <c r="U61" s="19" t="s">
        <v>58</v>
      </c>
      <c r="V61" s="19" t="s">
        <v>59</v>
      </c>
      <c r="W61" s="18" t="s">
        <v>95</v>
      </c>
      <c r="X61" s="19" t="s">
        <v>58</v>
      </c>
      <c r="Y61" s="19" t="s">
        <v>59</v>
      </c>
      <c r="Z61" s="18" t="s">
        <v>95</v>
      </c>
      <c r="AA61" s="19" t="s">
        <v>58</v>
      </c>
      <c r="AB61" s="20" t="s">
        <v>59</v>
      </c>
      <c r="AC61" s="18" t="s">
        <v>96</v>
      </c>
      <c r="AD61" s="19" t="s">
        <v>58</v>
      </c>
      <c r="AE61" s="20" t="s">
        <v>59</v>
      </c>
      <c r="AF61" s="19" t="s">
        <v>97</v>
      </c>
      <c r="AG61" s="19" t="s">
        <v>58</v>
      </c>
      <c r="AH61" s="20" t="s">
        <v>59</v>
      </c>
    </row>
    <row r="62" spans="1:34" ht="15.75">
      <c r="A62" s="10" t="s">
        <v>98</v>
      </c>
      <c r="B62" s="21">
        <f>C62+D62+E62</f>
        <v>34755</v>
      </c>
      <c r="C62" s="22">
        <f>C146-D146</f>
        <v>21573</v>
      </c>
      <c r="D62" s="22">
        <f t="shared" ref="D62:E77" si="0">D146</f>
        <v>2302</v>
      </c>
      <c r="E62" s="22">
        <f t="shared" si="0"/>
        <v>10880</v>
      </c>
      <c r="F62" s="23">
        <f>F146*0.2931</f>
        <v>77291.935500000007</v>
      </c>
      <c r="G62" s="24">
        <f>F62-H62</f>
        <v>55804.7745</v>
      </c>
      <c r="H62" s="24">
        <f>H146*0.2931</f>
        <v>21487.161000000004</v>
      </c>
      <c r="I62" s="25">
        <f>F62/(C62+D62)</f>
        <v>3.2373585549738224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48.28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98</v>
      </c>
      <c r="Q62" s="23">
        <f t="shared" ref="Q62:AB77" si="2">Q146</f>
        <v>11602</v>
      </c>
      <c r="R62" s="30">
        <f t="shared" si="2"/>
        <v>37457</v>
      </c>
      <c r="S62" s="22">
        <f t="shared" si="2"/>
        <v>15</v>
      </c>
      <c r="T62" s="23">
        <f t="shared" si="2"/>
        <v>23205</v>
      </c>
      <c r="U62" s="30">
        <f t="shared" si="2"/>
        <v>37457</v>
      </c>
      <c r="V62" s="22">
        <f t="shared" si="2"/>
        <v>15</v>
      </c>
      <c r="W62" s="23">
        <f t="shared" si="2"/>
        <v>9394</v>
      </c>
      <c r="X62" s="30">
        <f t="shared" si="2"/>
        <v>37137</v>
      </c>
      <c r="Y62" s="22">
        <f t="shared" si="2"/>
        <v>15</v>
      </c>
      <c r="Z62" s="23">
        <f t="shared" si="2"/>
        <v>31455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99</v>
      </c>
      <c r="B63" s="21">
        <f t="shared" ref="B63:B82" si="3">C63+D63+E63</f>
        <v>39384</v>
      </c>
      <c r="C63" s="22">
        <f t="shared" ref="C63:C82" si="4">C147-D147</f>
        <v>25817</v>
      </c>
      <c r="D63" s="22">
        <f t="shared" si="0"/>
        <v>2687</v>
      </c>
      <c r="E63" s="22">
        <f t="shared" si="0"/>
        <v>10880</v>
      </c>
      <c r="F63" s="23">
        <f t="shared" ref="F63:F82" si="5">F147*0.2931</f>
        <v>97412.078100000013</v>
      </c>
      <c r="G63" s="24">
        <f t="shared" ref="G63:G82" si="6">F63-H63</f>
        <v>56312.716800000009</v>
      </c>
      <c r="H63" s="24">
        <f t="shared" ref="H63:H82" si="7">H147*0.2931</f>
        <v>41099.361300000004</v>
      </c>
      <c r="I63" s="25">
        <f t="shared" ref="I63:I82" si="8">F63/(C63+D63)</f>
        <v>3.4174880051922543</v>
      </c>
      <c r="J63" s="26">
        <f t="shared" ref="J63:J82" si="9">(J147-32)/180*100</f>
        <v>24.055555555555554</v>
      </c>
      <c r="K63" s="27">
        <f t="shared" si="1"/>
        <v>1.1299999999999999E-2</v>
      </c>
      <c r="L63" s="26">
        <f t="shared" si="1"/>
        <v>58.53</v>
      </c>
      <c r="M63" s="35" t="s">
        <v>100</v>
      </c>
      <c r="N63" s="36"/>
      <c r="O63" s="22"/>
      <c r="P63" s="10" t="s">
        <v>99</v>
      </c>
      <c r="Q63" s="23">
        <f t="shared" si="2"/>
        <v>12595</v>
      </c>
      <c r="R63" s="30">
        <f t="shared" si="2"/>
        <v>37457</v>
      </c>
      <c r="S63" s="22">
        <f t="shared" si="2"/>
        <v>15</v>
      </c>
      <c r="T63" s="23">
        <f t="shared" si="2"/>
        <v>23119</v>
      </c>
      <c r="U63" s="30">
        <f t="shared" si="2"/>
        <v>38142</v>
      </c>
      <c r="V63" s="22">
        <f t="shared" si="2"/>
        <v>16</v>
      </c>
      <c r="W63" s="23">
        <f t="shared" si="2"/>
        <v>15270</v>
      </c>
      <c r="X63" s="30">
        <f t="shared" si="2"/>
        <v>37137</v>
      </c>
      <c r="Y63" s="22">
        <f t="shared" si="2"/>
        <v>15</v>
      </c>
      <c r="Z63" s="23">
        <f t="shared" si="2"/>
        <v>37033</v>
      </c>
      <c r="AA63" s="30">
        <f t="shared" si="2"/>
        <v>38233</v>
      </c>
      <c r="AB63" s="37">
        <f t="shared" si="2"/>
        <v>16</v>
      </c>
      <c r="AC63" t="s">
        <v>101</v>
      </c>
      <c r="AF63" t="s">
        <v>102</v>
      </c>
    </row>
    <row r="64" spans="1:34" ht="15.75">
      <c r="A64" s="10" t="s">
        <v>103</v>
      </c>
      <c r="B64" s="21">
        <f t="shared" si="3"/>
        <v>38792</v>
      </c>
      <c r="C64" s="22">
        <f t="shared" si="4"/>
        <v>25294</v>
      </c>
      <c r="D64" s="22">
        <f t="shared" si="0"/>
        <v>2618</v>
      </c>
      <c r="E64" s="22">
        <f t="shared" si="0"/>
        <v>10880</v>
      </c>
      <c r="F64" s="23">
        <f t="shared" si="5"/>
        <v>96493.209600000002</v>
      </c>
      <c r="G64" s="24">
        <f t="shared" si="6"/>
        <v>62746.847999999998</v>
      </c>
      <c r="H64" s="24">
        <f t="shared" si="7"/>
        <v>33746.361600000004</v>
      </c>
      <c r="I64" s="25">
        <f t="shared" si="8"/>
        <v>3.4570510748065351</v>
      </c>
      <c r="J64" s="26">
        <f t="shared" si="9"/>
        <v>24.388888888888893</v>
      </c>
      <c r="K64" s="27">
        <f t="shared" si="1"/>
        <v>1.01E-2</v>
      </c>
      <c r="L64" s="26">
        <f t="shared" si="1"/>
        <v>51.25</v>
      </c>
      <c r="M64" s="35" t="s">
        <v>101</v>
      </c>
      <c r="N64" s="36"/>
      <c r="O64" s="22"/>
      <c r="P64" s="10" t="s">
        <v>103</v>
      </c>
      <c r="Q64" s="23">
        <f t="shared" si="2"/>
        <v>12981</v>
      </c>
      <c r="R64" s="30">
        <f t="shared" si="2"/>
        <v>37457</v>
      </c>
      <c r="S64" s="22">
        <f t="shared" si="2"/>
        <v>15</v>
      </c>
      <c r="T64" s="23">
        <f t="shared" si="2"/>
        <v>31072</v>
      </c>
      <c r="U64" s="30">
        <f t="shared" si="2"/>
        <v>37370</v>
      </c>
      <c r="V64" s="22">
        <f t="shared" si="2"/>
        <v>16</v>
      </c>
      <c r="W64" s="23">
        <f t="shared" si="2"/>
        <v>31503</v>
      </c>
      <c r="X64" s="30">
        <f t="shared" si="2"/>
        <v>37531</v>
      </c>
      <c r="Y64" s="22">
        <f t="shared" si="2"/>
        <v>9</v>
      </c>
      <c r="Z64" s="23">
        <f t="shared" si="2"/>
        <v>53823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104</v>
      </c>
      <c r="B65" s="21">
        <f t="shared" si="3"/>
        <v>39438</v>
      </c>
      <c r="C65" s="22">
        <f t="shared" si="4"/>
        <v>25925</v>
      </c>
      <c r="D65" s="22">
        <f t="shared" si="0"/>
        <v>2633</v>
      </c>
      <c r="E65" s="22">
        <f t="shared" si="0"/>
        <v>10880</v>
      </c>
      <c r="F65" s="23">
        <f t="shared" si="5"/>
        <v>100993.467</v>
      </c>
      <c r="G65" s="24">
        <f t="shared" si="6"/>
        <v>63327.772199999999</v>
      </c>
      <c r="H65" s="24">
        <f t="shared" si="7"/>
        <v>37665.694800000005</v>
      </c>
      <c r="I65" s="25">
        <f t="shared" si="8"/>
        <v>3.5364334687303032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50.65</v>
      </c>
      <c r="M65" s="21"/>
      <c r="N65" s="22"/>
      <c r="O65" s="22"/>
      <c r="P65" s="10" t="s">
        <v>104</v>
      </c>
      <c r="Q65" s="23">
        <f t="shared" si="2"/>
        <v>13407</v>
      </c>
      <c r="R65" s="30">
        <f t="shared" si="2"/>
        <v>37457</v>
      </c>
      <c r="S65" s="22">
        <f t="shared" si="2"/>
        <v>15</v>
      </c>
      <c r="T65" s="23">
        <f t="shared" si="2"/>
        <v>34490</v>
      </c>
      <c r="U65" s="30">
        <f t="shared" si="2"/>
        <v>37421</v>
      </c>
      <c r="V65" s="22">
        <f t="shared" si="2"/>
        <v>15</v>
      </c>
      <c r="W65" s="23">
        <f t="shared" si="2"/>
        <v>40809</v>
      </c>
      <c r="X65" s="30">
        <f t="shared" si="2"/>
        <v>37531</v>
      </c>
      <c r="Y65" s="22">
        <f t="shared" si="2"/>
        <v>9</v>
      </c>
      <c r="Z65" s="23">
        <f t="shared" si="2"/>
        <v>64572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105</v>
      </c>
      <c r="B66" s="21">
        <f t="shared" si="3"/>
        <v>39265</v>
      </c>
      <c r="C66" s="22">
        <f t="shared" si="4"/>
        <v>25745</v>
      </c>
      <c r="D66" s="22">
        <f t="shared" si="0"/>
        <v>2640</v>
      </c>
      <c r="E66" s="22">
        <f t="shared" si="0"/>
        <v>10880</v>
      </c>
      <c r="F66" s="23">
        <f t="shared" si="5"/>
        <v>99223.143000000011</v>
      </c>
      <c r="G66" s="24">
        <f t="shared" si="6"/>
        <v>63110.585100000011</v>
      </c>
      <c r="H66" s="24">
        <f t="shared" si="7"/>
        <v>36112.5579</v>
      </c>
      <c r="I66" s="25">
        <f t="shared" si="8"/>
        <v>3.4956189184428399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50.73</v>
      </c>
      <c r="M66" s="21"/>
      <c r="N66" s="22"/>
      <c r="O66" s="22"/>
      <c r="P66" s="10" t="s">
        <v>105</v>
      </c>
      <c r="Q66" s="23">
        <f t="shared" si="2"/>
        <v>13190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36011</v>
      </c>
      <c r="X66" s="30">
        <f t="shared" si="2"/>
        <v>37531</v>
      </c>
      <c r="Y66" s="22">
        <f t="shared" si="2"/>
        <v>9</v>
      </c>
      <c r="Z66" s="23">
        <f t="shared" si="2"/>
        <v>59549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106</v>
      </c>
      <c r="B67" s="21">
        <f t="shared" si="3"/>
        <v>30548</v>
      </c>
      <c r="C67" s="22">
        <f t="shared" si="4"/>
        <v>17801</v>
      </c>
      <c r="D67" s="22">
        <f t="shared" si="0"/>
        <v>1867</v>
      </c>
      <c r="E67" s="22">
        <f t="shared" si="0"/>
        <v>10880</v>
      </c>
      <c r="F67" s="23">
        <f t="shared" si="5"/>
        <v>63634.647900000004</v>
      </c>
      <c r="G67" s="24">
        <f t="shared" si="6"/>
        <v>47676.525300000001</v>
      </c>
      <c r="H67" s="24">
        <f t="shared" si="7"/>
        <v>15958.122600000001</v>
      </c>
      <c r="I67" s="25">
        <f t="shared" si="8"/>
        <v>3.235440710799268</v>
      </c>
      <c r="J67" s="26">
        <f t="shared" si="9"/>
        <v>26.166666666666664</v>
      </c>
      <c r="K67" s="27">
        <f t="shared" si="1"/>
        <v>0.01</v>
      </c>
      <c r="L67" s="26">
        <f t="shared" si="1"/>
        <v>45.55</v>
      </c>
      <c r="M67" s="21"/>
      <c r="N67" s="22"/>
      <c r="O67" s="22"/>
      <c r="P67" s="10" t="s">
        <v>106</v>
      </c>
      <c r="Q67" s="23">
        <f t="shared" si="2"/>
        <v>11602</v>
      </c>
      <c r="R67" s="30">
        <f t="shared" si="2"/>
        <v>37457</v>
      </c>
      <c r="S67" s="22">
        <f t="shared" si="2"/>
        <v>15</v>
      </c>
      <c r="T67" s="23">
        <f t="shared" si="2"/>
        <v>23205</v>
      </c>
      <c r="U67" s="30">
        <f t="shared" si="2"/>
        <v>37457</v>
      </c>
      <c r="V67" s="22">
        <f t="shared" si="2"/>
        <v>15</v>
      </c>
      <c r="W67" s="23">
        <f t="shared" si="2"/>
        <v>9393</v>
      </c>
      <c r="X67" s="30">
        <f t="shared" si="2"/>
        <v>37137</v>
      </c>
      <c r="Y67" s="22">
        <f t="shared" si="2"/>
        <v>15</v>
      </c>
      <c r="Z67" s="23">
        <f t="shared" si="2"/>
        <v>31454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107</v>
      </c>
      <c r="B68" s="21">
        <f t="shared" si="3"/>
        <v>54016</v>
      </c>
      <c r="C68" s="22">
        <f t="shared" si="4"/>
        <v>38955</v>
      </c>
      <c r="D68" s="22">
        <f t="shared" si="0"/>
        <v>4181</v>
      </c>
      <c r="E68" s="22">
        <f t="shared" si="0"/>
        <v>10880</v>
      </c>
      <c r="F68" s="23">
        <f t="shared" si="5"/>
        <v>159853.80900000001</v>
      </c>
      <c r="G68" s="24">
        <f t="shared" si="6"/>
        <v>134939.72280000002</v>
      </c>
      <c r="H68" s="24">
        <f t="shared" si="7"/>
        <v>24914.086200000002</v>
      </c>
      <c r="I68" s="25">
        <f t="shared" si="8"/>
        <v>3.705809741283383</v>
      </c>
      <c r="J68" s="26">
        <f t="shared" si="9"/>
        <v>25.555555555555554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107</v>
      </c>
      <c r="Q68" s="23">
        <f t="shared" si="2"/>
        <v>12726</v>
      </c>
      <c r="R68" s="30">
        <f t="shared" si="2"/>
        <v>37457</v>
      </c>
      <c r="S68" s="22">
        <f t="shared" si="2"/>
        <v>15</v>
      </c>
      <c r="T68" s="23">
        <f t="shared" si="2"/>
        <v>32065</v>
      </c>
      <c r="U68" s="30">
        <f t="shared" si="2"/>
        <v>38101</v>
      </c>
      <c r="V68" s="22">
        <f t="shared" si="2"/>
        <v>16</v>
      </c>
      <c r="W68" s="23">
        <f t="shared" si="2"/>
        <v>10336</v>
      </c>
      <c r="X68" s="30">
        <f t="shared" si="2"/>
        <v>37531</v>
      </c>
      <c r="Y68" s="22">
        <f t="shared" si="2"/>
        <v>9</v>
      </c>
      <c r="Z68" s="23">
        <f t="shared" si="2"/>
        <v>41019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108</v>
      </c>
      <c r="B69" s="21">
        <f t="shared" si="3"/>
        <v>30876</v>
      </c>
      <c r="C69" s="22">
        <f t="shared" si="4"/>
        <v>18131</v>
      </c>
      <c r="D69" s="22">
        <f t="shared" si="0"/>
        <v>1865</v>
      </c>
      <c r="E69" s="22">
        <f t="shared" si="0"/>
        <v>10880</v>
      </c>
      <c r="F69" s="23">
        <f t="shared" si="5"/>
        <v>65025.114300000008</v>
      </c>
      <c r="G69" s="24">
        <f t="shared" si="6"/>
        <v>41437.012500000004</v>
      </c>
      <c r="H69" s="24">
        <f t="shared" si="7"/>
        <v>23588.101800000004</v>
      </c>
      <c r="I69" s="25">
        <f t="shared" si="8"/>
        <v>3.2519060962192441</v>
      </c>
      <c r="J69" s="26">
        <f t="shared" si="9"/>
        <v>24.055555555555554</v>
      </c>
      <c r="K69" s="27">
        <f t="shared" si="1"/>
        <v>0.01</v>
      </c>
      <c r="L69" s="26">
        <f t="shared" si="1"/>
        <v>52.25</v>
      </c>
      <c r="M69" s="21"/>
      <c r="N69" s="22"/>
      <c r="O69" s="22"/>
      <c r="P69" s="10" t="s">
        <v>108</v>
      </c>
      <c r="Q69" s="23">
        <f t="shared" si="2"/>
        <v>11677</v>
      </c>
      <c r="R69" s="30">
        <f t="shared" si="2"/>
        <v>38248</v>
      </c>
      <c r="S69" s="22">
        <f t="shared" si="2"/>
        <v>15</v>
      </c>
      <c r="T69" s="23">
        <f t="shared" si="2"/>
        <v>23205</v>
      </c>
      <c r="U69" s="30">
        <f t="shared" si="2"/>
        <v>37457</v>
      </c>
      <c r="V69" s="22">
        <f t="shared" si="2"/>
        <v>15</v>
      </c>
      <c r="W69" s="23">
        <f t="shared" si="2"/>
        <v>32396</v>
      </c>
      <c r="X69" s="30">
        <f t="shared" si="2"/>
        <v>37882</v>
      </c>
      <c r="Y69" s="22">
        <f t="shared" si="2"/>
        <v>15</v>
      </c>
      <c r="Z69" s="23">
        <f t="shared" si="2"/>
        <v>49838</v>
      </c>
      <c r="AA69" s="30">
        <f t="shared" si="2"/>
        <v>37882</v>
      </c>
      <c r="AB69" s="37">
        <f t="shared" si="2"/>
        <v>15</v>
      </c>
    </row>
    <row r="70" spans="1:28" ht="15.75">
      <c r="A70" s="10" t="s">
        <v>109</v>
      </c>
      <c r="B70" s="21">
        <f t="shared" si="3"/>
        <v>31699</v>
      </c>
      <c r="C70" s="22">
        <f t="shared" si="4"/>
        <v>18850</v>
      </c>
      <c r="D70" s="22">
        <f t="shared" si="0"/>
        <v>1969</v>
      </c>
      <c r="E70" s="22">
        <f t="shared" si="0"/>
        <v>10880</v>
      </c>
      <c r="F70" s="23">
        <f t="shared" si="5"/>
        <v>66843.506700000013</v>
      </c>
      <c r="G70" s="24">
        <f t="shared" si="6"/>
        <v>47659.818600000013</v>
      </c>
      <c r="H70" s="24">
        <f t="shared" si="7"/>
        <v>19183.688100000003</v>
      </c>
      <c r="I70" s="25">
        <f t="shared" si="8"/>
        <v>3.2106972813295553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49.63</v>
      </c>
      <c r="M70" s="21"/>
      <c r="N70" s="22"/>
      <c r="O70" s="22"/>
      <c r="P70" s="10" t="s">
        <v>109</v>
      </c>
      <c r="Q70" s="23">
        <f t="shared" si="2"/>
        <v>11602</v>
      </c>
      <c r="R70" s="30">
        <f t="shared" si="2"/>
        <v>37457</v>
      </c>
      <c r="S70" s="22">
        <f t="shared" si="2"/>
        <v>15</v>
      </c>
      <c r="T70" s="23">
        <f t="shared" si="2"/>
        <v>23205</v>
      </c>
      <c r="U70" s="30">
        <f t="shared" si="2"/>
        <v>37457</v>
      </c>
      <c r="V70" s="22">
        <f t="shared" si="2"/>
        <v>15</v>
      </c>
      <c r="W70" s="23">
        <f t="shared" si="2"/>
        <v>9391</v>
      </c>
      <c r="X70" s="30">
        <f t="shared" si="2"/>
        <v>37867</v>
      </c>
      <c r="Y70" s="22">
        <f t="shared" si="2"/>
        <v>15</v>
      </c>
      <c r="Z70" s="23">
        <f t="shared" si="2"/>
        <v>31455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110</v>
      </c>
      <c r="B71" s="21">
        <f t="shared" si="3"/>
        <v>32910</v>
      </c>
      <c r="C71" s="22">
        <f t="shared" si="4"/>
        <v>19934</v>
      </c>
      <c r="D71" s="22">
        <f t="shared" si="0"/>
        <v>2096</v>
      </c>
      <c r="E71" s="22">
        <f t="shared" si="0"/>
        <v>10880</v>
      </c>
      <c r="F71" s="23">
        <f t="shared" si="5"/>
        <v>70882.131600000008</v>
      </c>
      <c r="G71" s="24">
        <f t="shared" si="6"/>
        <v>50612.214900000006</v>
      </c>
      <c r="H71" s="24">
        <f t="shared" si="7"/>
        <v>20269.916700000002</v>
      </c>
      <c r="I71" s="25">
        <f t="shared" si="8"/>
        <v>3.2175275351793013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48.97</v>
      </c>
      <c r="M71" s="21"/>
      <c r="N71" s="22"/>
      <c r="O71" s="22"/>
      <c r="P71" s="10" t="s">
        <v>110</v>
      </c>
      <c r="Q71" s="23">
        <f t="shared" si="2"/>
        <v>11602</v>
      </c>
      <c r="R71" s="30">
        <f t="shared" si="2"/>
        <v>37457</v>
      </c>
      <c r="S71" s="22">
        <f t="shared" si="2"/>
        <v>15</v>
      </c>
      <c r="T71" s="23">
        <f t="shared" si="2"/>
        <v>23205</v>
      </c>
      <c r="U71" s="30">
        <f t="shared" si="2"/>
        <v>37457</v>
      </c>
      <c r="V71" s="22">
        <f t="shared" si="2"/>
        <v>15</v>
      </c>
      <c r="W71" s="23">
        <f t="shared" si="2"/>
        <v>9394</v>
      </c>
      <c r="X71" s="30">
        <f t="shared" si="2"/>
        <v>37867</v>
      </c>
      <c r="Y71" s="22">
        <f t="shared" si="2"/>
        <v>15</v>
      </c>
      <c r="Z71" s="23">
        <f t="shared" si="2"/>
        <v>31455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111</v>
      </c>
      <c r="B72" s="21">
        <f t="shared" si="3"/>
        <v>31811</v>
      </c>
      <c r="C72" s="22">
        <f t="shared" si="4"/>
        <v>18951</v>
      </c>
      <c r="D72" s="22">
        <f t="shared" si="0"/>
        <v>1980</v>
      </c>
      <c r="E72" s="22">
        <f t="shared" si="0"/>
        <v>10880</v>
      </c>
      <c r="F72" s="23">
        <f t="shared" si="5"/>
        <v>67219.260900000008</v>
      </c>
      <c r="G72" s="24">
        <f t="shared" si="6"/>
        <v>47454.06240000001</v>
      </c>
      <c r="H72" s="24">
        <f t="shared" si="7"/>
        <v>19765.198500000002</v>
      </c>
      <c r="I72" s="25">
        <f t="shared" si="8"/>
        <v>3.2114691557976212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49.3</v>
      </c>
      <c r="M72" s="21"/>
      <c r="N72" s="22"/>
      <c r="O72" s="22"/>
      <c r="P72" s="10" t="s">
        <v>111</v>
      </c>
      <c r="Q72" s="23">
        <f t="shared" si="2"/>
        <v>11602</v>
      </c>
      <c r="R72" s="30">
        <f t="shared" si="2"/>
        <v>37457</v>
      </c>
      <c r="S72" s="22">
        <f t="shared" si="2"/>
        <v>15</v>
      </c>
      <c r="T72" s="23">
        <f t="shared" si="2"/>
        <v>23205</v>
      </c>
      <c r="U72" s="30">
        <f t="shared" si="2"/>
        <v>37457</v>
      </c>
      <c r="V72" s="22">
        <f t="shared" si="2"/>
        <v>15</v>
      </c>
      <c r="W72" s="23">
        <f t="shared" si="2"/>
        <v>11101</v>
      </c>
      <c r="X72" s="30">
        <f t="shared" si="2"/>
        <v>37762</v>
      </c>
      <c r="Y72" s="22">
        <f t="shared" si="2"/>
        <v>15</v>
      </c>
      <c r="Z72" s="23">
        <f t="shared" si="2"/>
        <v>31455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112</v>
      </c>
      <c r="B73" s="21">
        <f t="shared" si="3"/>
        <v>32973</v>
      </c>
      <c r="C73" s="22">
        <f t="shared" si="4"/>
        <v>19989</v>
      </c>
      <c r="D73" s="22">
        <f t="shared" si="0"/>
        <v>2104</v>
      </c>
      <c r="E73" s="22">
        <f t="shared" si="0"/>
        <v>10880</v>
      </c>
      <c r="F73" s="23">
        <f t="shared" si="5"/>
        <v>71181.093600000007</v>
      </c>
      <c r="G73" s="24">
        <f t="shared" si="6"/>
        <v>50492.043900000004</v>
      </c>
      <c r="H73" s="24">
        <f t="shared" si="7"/>
        <v>20689.049700000003</v>
      </c>
      <c r="I73" s="25">
        <f t="shared" si="8"/>
        <v>3.2218844701941793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48.57</v>
      </c>
      <c r="M73" s="21"/>
      <c r="N73" s="22"/>
      <c r="O73" s="22"/>
      <c r="P73" s="10" t="s">
        <v>112</v>
      </c>
      <c r="Q73" s="23">
        <f t="shared" si="2"/>
        <v>11602</v>
      </c>
      <c r="R73" s="30">
        <f t="shared" si="2"/>
        <v>37457</v>
      </c>
      <c r="S73" s="22">
        <f t="shared" si="2"/>
        <v>15</v>
      </c>
      <c r="T73" s="23">
        <f t="shared" si="2"/>
        <v>23205</v>
      </c>
      <c r="U73" s="30">
        <f t="shared" si="2"/>
        <v>37457</v>
      </c>
      <c r="V73" s="22">
        <f t="shared" si="2"/>
        <v>15</v>
      </c>
      <c r="W73" s="23">
        <f t="shared" si="2"/>
        <v>9391</v>
      </c>
      <c r="X73" s="30">
        <f t="shared" si="2"/>
        <v>37867</v>
      </c>
      <c r="Y73" s="22">
        <f t="shared" si="2"/>
        <v>15</v>
      </c>
      <c r="Z73" s="23">
        <f t="shared" si="2"/>
        <v>31455</v>
      </c>
      <c r="AA73" s="30">
        <f t="shared" si="2"/>
        <v>37822</v>
      </c>
      <c r="AB73" s="37">
        <f t="shared" si="2"/>
        <v>15</v>
      </c>
    </row>
    <row r="74" spans="1:28" ht="15.75">
      <c r="A74" s="10" t="s">
        <v>113</v>
      </c>
      <c r="B74" s="21">
        <f t="shared" si="3"/>
        <v>22822</v>
      </c>
      <c r="C74" s="22">
        <f t="shared" si="4"/>
        <v>18478</v>
      </c>
      <c r="D74" s="22">
        <f t="shared" si="0"/>
        <v>1975</v>
      </c>
      <c r="E74" s="22">
        <f t="shared" si="0"/>
        <v>2369</v>
      </c>
      <c r="F74" s="23">
        <f t="shared" si="5"/>
        <v>65992.344300000012</v>
      </c>
      <c r="G74" s="24">
        <f t="shared" si="6"/>
        <v>47646.042900000015</v>
      </c>
      <c r="H74" s="24">
        <f t="shared" si="7"/>
        <v>18346.3014</v>
      </c>
      <c r="I74" s="25">
        <f t="shared" si="8"/>
        <v>3.2265361707329006</v>
      </c>
      <c r="J74" s="26">
        <f t="shared" si="9"/>
        <v>20.555555555555554</v>
      </c>
      <c r="K74" s="27"/>
      <c r="L74" s="26"/>
      <c r="M74" s="21"/>
      <c r="N74" s="22"/>
      <c r="O74" s="22"/>
      <c r="P74" s="10" t="s">
        <v>114</v>
      </c>
      <c r="Q74" s="23">
        <f t="shared" si="2"/>
        <v>10425</v>
      </c>
      <c r="R74" s="30">
        <f t="shared" si="2"/>
        <v>37457</v>
      </c>
      <c r="S74" s="22">
        <f t="shared" si="2"/>
        <v>15</v>
      </c>
      <c r="T74" s="23">
        <f t="shared" si="2"/>
        <v>20008</v>
      </c>
      <c r="U74" s="30">
        <f t="shared" si="2"/>
        <v>37509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27706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115</v>
      </c>
      <c r="B75" s="21">
        <f t="shared" si="3"/>
        <v>17870</v>
      </c>
      <c r="C75" s="22">
        <f t="shared" si="4"/>
        <v>14506</v>
      </c>
      <c r="D75" s="22">
        <f t="shared" si="0"/>
        <v>1527</v>
      </c>
      <c r="E75" s="22">
        <f t="shared" si="0"/>
        <v>1837</v>
      </c>
      <c r="F75" s="23">
        <f t="shared" si="5"/>
        <v>50690.472600000008</v>
      </c>
      <c r="G75" s="24">
        <f t="shared" si="6"/>
        <v>36593.241900000008</v>
      </c>
      <c r="H75" s="24">
        <f t="shared" si="7"/>
        <v>14097.230700000002</v>
      </c>
      <c r="I75" s="25">
        <f t="shared" si="8"/>
        <v>3.1616336680596273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116</v>
      </c>
      <c r="Q75" s="23">
        <f t="shared" si="2"/>
        <v>11587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37813</v>
      </c>
      <c r="V75" s="22">
        <f t="shared" si="2"/>
        <v>15</v>
      </c>
      <c r="W75" s="23">
        <f t="shared" si="2"/>
        <v>8723</v>
      </c>
      <c r="X75" s="30">
        <f t="shared" si="2"/>
        <v>37896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117</v>
      </c>
      <c r="B76" s="21">
        <f t="shared" si="3"/>
        <v>35970</v>
      </c>
      <c r="C76" s="22">
        <f t="shared" si="4"/>
        <v>28810</v>
      </c>
      <c r="D76" s="22">
        <f t="shared" si="0"/>
        <v>3061</v>
      </c>
      <c r="E76" s="22">
        <f t="shared" si="0"/>
        <v>4099</v>
      </c>
      <c r="F76" s="23">
        <f t="shared" si="5"/>
        <v>114015.3138</v>
      </c>
      <c r="G76" s="24">
        <f t="shared" si="6"/>
        <v>82303.066200000001</v>
      </c>
      <c r="H76" s="24">
        <f t="shared" si="7"/>
        <v>31712.247600000002</v>
      </c>
      <c r="I76" s="25">
        <f t="shared" si="8"/>
        <v>3.5773999497976217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118</v>
      </c>
      <c r="Q76" s="23">
        <f t="shared" si="2"/>
        <v>11014</v>
      </c>
      <c r="R76" s="30">
        <f t="shared" si="2"/>
        <v>37457</v>
      </c>
      <c r="S76" s="22">
        <f t="shared" si="2"/>
        <v>15</v>
      </c>
      <c r="T76" s="23">
        <f t="shared" si="2"/>
        <v>20154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38191</v>
      </c>
      <c r="AB76" s="37">
        <f t="shared" si="2"/>
        <v>16</v>
      </c>
    </row>
    <row r="77" spans="1:28" ht="15.75">
      <c r="A77" s="10" t="s">
        <v>118</v>
      </c>
      <c r="B77" s="21">
        <f t="shared" si="3"/>
        <v>25390</v>
      </c>
      <c r="C77" s="22">
        <f t="shared" si="4"/>
        <v>20126</v>
      </c>
      <c r="D77" s="22">
        <f t="shared" si="0"/>
        <v>2393</v>
      </c>
      <c r="E77" s="22">
        <f t="shared" si="0"/>
        <v>2871</v>
      </c>
      <c r="F77" s="23">
        <f t="shared" si="5"/>
        <v>66565.354800000001</v>
      </c>
      <c r="G77" s="24">
        <f t="shared" si="6"/>
        <v>48095.658299999996</v>
      </c>
      <c r="H77" s="24">
        <f t="shared" si="7"/>
        <v>18469.696500000002</v>
      </c>
      <c r="I77" s="25">
        <f t="shared" si="8"/>
        <v>2.9559640658999067</v>
      </c>
      <c r="J77" s="26">
        <f t="shared" si="9"/>
        <v>13.722222222222225</v>
      </c>
      <c r="K77" s="27"/>
      <c r="L77" s="26"/>
      <c r="M77" s="21"/>
      <c r="N77" s="22"/>
      <c r="O77" s="22"/>
      <c r="P77" s="10" t="s">
        <v>119</v>
      </c>
      <c r="Q77" s="23">
        <f t="shared" si="2"/>
        <v>10966</v>
      </c>
      <c r="R77" s="30">
        <f t="shared" si="2"/>
        <v>37457</v>
      </c>
      <c r="S77" s="22">
        <f t="shared" si="2"/>
        <v>15</v>
      </c>
      <c r="T77" s="23">
        <f t="shared" si="2"/>
        <v>20135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27866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119</v>
      </c>
      <c r="B78" s="21">
        <f t="shared" si="3"/>
        <v>24307</v>
      </c>
      <c r="C78" s="22">
        <f t="shared" si="4"/>
        <v>19418</v>
      </c>
      <c r="D78" s="22">
        <f t="shared" ref="D78:E82" si="10">D162</f>
        <v>2182</v>
      </c>
      <c r="E78" s="22">
        <f t="shared" si="10"/>
        <v>2707</v>
      </c>
      <c r="F78" s="23">
        <f t="shared" si="5"/>
        <v>66371.908800000005</v>
      </c>
      <c r="G78" s="24">
        <f t="shared" si="6"/>
        <v>47961.4185</v>
      </c>
      <c r="H78" s="24">
        <f t="shared" si="7"/>
        <v>18410.490300000001</v>
      </c>
      <c r="I78" s="25">
        <f t="shared" si="8"/>
        <v>3.072773555555556</v>
      </c>
      <c r="J78" s="26">
        <f t="shared" si="9"/>
        <v>17.222222222222221</v>
      </c>
      <c r="K78" s="27"/>
      <c r="L78" s="26"/>
      <c r="M78" s="21"/>
      <c r="N78" s="22"/>
      <c r="O78" s="22"/>
      <c r="P78" s="10" t="s">
        <v>120</v>
      </c>
      <c r="Q78" s="23">
        <f t="shared" ref="Q78:AB81" si="11">Q162</f>
        <v>9531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120</v>
      </c>
      <c r="B79" s="21">
        <f t="shared" si="3"/>
        <v>20421</v>
      </c>
      <c r="C79" s="22">
        <f t="shared" si="4"/>
        <v>16893</v>
      </c>
      <c r="D79" s="22">
        <f t="shared" si="10"/>
        <v>1643</v>
      </c>
      <c r="E79" s="22">
        <f t="shared" si="10"/>
        <v>1885</v>
      </c>
      <c r="F79" s="23">
        <f t="shared" si="5"/>
        <v>65395.006500000003</v>
      </c>
      <c r="G79" s="24">
        <f t="shared" si="6"/>
        <v>47213.427300000003</v>
      </c>
      <c r="H79" s="24">
        <f t="shared" si="7"/>
        <v>18181.5792</v>
      </c>
      <c r="I79" s="25">
        <f t="shared" si="8"/>
        <v>3.5279999190763922</v>
      </c>
      <c r="J79" s="26">
        <f t="shared" si="9"/>
        <v>27.277777777777771</v>
      </c>
      <c r="K79" s="27"/>
      <c r="L79" s="26"/>
      <c r="M79" s="21"/>
      <c r="N79" s="22"/>
      <c r="O79" s="22"/>
      <c r="P79" s="10" t="s">
        <v>121</v>
      </c>
      <c r="Q79" s="23">
        <f t="shared" si="11"/>
        <v>8055</v>
      </c>
      <c r="R79" s="30">
        <f t="shared" si="11"/>
        <v>37457</v>
      </c>
      <c r="S79" s="22">
        <f t="shared" si="11"/>
        <v>15</v>
      </c>
      <c r="T79" s="23">
        <f t="shared" si="11"/>
        <v>19575</v>
      </c>
      <c r="U79" s="30">
        <f t="shared" si="11"/>
        <v>37370</v>
      </c>
      <c r="V79" s="22">
        <f t="shared" si="11"/>
        <v>16</v>
      </c>
      <c r="W79" s="23"/>
      <c r="X79" s="30"/>
      <c r="Y79" s="22"/>
      <c r="Z79" s="23">
        <f t="shared" si="11"/>
        <v>19575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121</v>
      </c>
      <c r="B80" s="21">
        <f t="shared" si="3"/>
        <v>17537</v>
      </c>
      <c r="C80" s="22">
        <f t="shared" si="4"/>
        <v>14124</v>
      </c>
      <c r="D80" s="22">
        <f t="shared" si="10"/>
        <v>1580</v>
      </c>
      <c r="E80" s="22">
        <f t="shared" si="10"/>
        <v>1833</v>
      </c>
      <c r="F80" s="23">
        <f t="shared" si="5"/>
        <v>46630.744500000001</v>
      </c>
      <c r="G80" s="24">
        <f t="shared" si="6"/>
        <v>46570.072800000002</v>
      </c>
      <c r="H80" s="24">
        <f t="shared" si="7"/>
        <v>60.671700000000008</v>
      </c>
      <c r="I80" s="25">
        <f t="shared" si="8"/>
        <v>2.969354591186959</v>
      </c>
      <c r="J80" s="26">
        <f t="shared" si="9"/>
        <v>20.555555555555554</v>
      </c>
      <c r="K80" s="27"/>
      <c r="L80" s="26"/>
      <c r="M80" s="21"/>
      <c r="N80" s="22"/>
      <c r="O80" s="22"/>
      <c r="P80" s="10" t="s">
        <v>122</v>
      </c>
      <c r="Q80" s="23">
        <f t="shared" si="11"/>
        <v>8939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/>
      <c r="X80" s="30"/>
      <c r="Y80" s="22"/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122</v>
      </c>
      <c r="B81" s="21">
        <f t="shared" si="3"/>
        <v>19874</v>
      </c>
      <c r="C81" s="22">
        <f t="shared" si="4"/>
        <v>15677</v>
      </c>
      <c r="D81" s="22">
        <f t="shared" si="10"/>
        <v>1939</v>
      </c>
      <c r="E81" s="22">
        <f t="shared" si="10"/>
        <v>2258</v>
      </c>
      <c r="F81" s="23">
        <f t="shared" si="5"/>
        <v>47126.083500000008</v>
      </c>
      <c r="G81" s="24">
        <f t="shared" si="6"/>
        <v>47019.102000000006</v>
      </c>
      <c r="H81" s="24">
        <f t="shared" si="7"/>
        <v>106.98150000000001</v>
      </c>
      <c r="I81" s="25">
        <f t="shared" si="8"/>
        <v>2.6751863930517716</v>
      </c>
      <c r="J81" s="26">
        <f t="shared" si="9"/>
        <v>13.722222222222225</v>
      </c>
      <c r="K81" s="27"/>
      <c r="L81" s="26"/>
      <c r="M81" s="21"/>
      <c r="N81" s="22"/>
      <c r="O81" s="22"/>
      <c r="P81" s="11" t="s">
        <v>123</v>
      </c>
      <c r="Q81" s="23">
        <f t="shared" si="11"/>
        <v>7346</v>
      </c>
      <c r="R81" s="30">
        <f t="shared" si="11"/>
        <v>37457</v>
      </c>
      <c r="S81" s="22">
        <f t="shared" si="11"/>
        <v>15</v>
      </c>
      <c r="T81" s="23">
        <f t="shared" si="11"/>
        <v>19474</v>
      </c>
      <c r="U81" s="30">
        <f t="shared" si="11"/>
        <v>37370</v>
      </c>
      <c r="V81" s="22">
        <f t="shared" si="11"/>
        <v>16</v>
      </c>
      <c r="W81" s="23"/>
      <c r="X81" s="38"/>
      <c r="Y81" s="39"/>
      <c r="Z81" s="23">
        <f t="shared" si="11"/>
        <v>19474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123</v>
      </c>
      <c r="B82" s="41">
        <f t="shared" si="3"/>
        <v>15791</v>
      </c>
      <c r="C82" s="39">
        <f t="shared" si="4"/>
        <v>12957</v>
      </c>
      <c r="D82" s="39">
        <f t="shared" si="10"/>
        <v>1333</v>
      </c>
      <c r="E82" s="39">
        <f t="shared" si="10"/>
        <v>1501</v>
      </c>
      <c r="F82" s="42">
        <f t="shared" si="5"/>
        <v>46235.938800000004</v>
      </c>
      <c r="G82" s="43">
        <f t="shared" si="6"/>
        <v>46210.439100000003</v>
      </c>
      <c r="H82" s="43">
        <f t="shared" si="7"/>
        <v>25.499700000000001</v>
      </c>
      <c r="I82" s="44">
        <f t="shared" si="8"/>
        <v>3.2355450524842548</v>
      </c>
      <c r="J82" s="45">
        <f t="shared" si="9"/>
        <v>27.277777777777771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124</v>
      </c>
      <c r="F84" s="6"/>
      <c r="G84" s="6"/>
      <c r="H84" s="6"/>
      <c r="I84" s="6"/>
      <c r="J84" s="6"/>
      <c r="K84" s="6"/>
      <c r="L84" s="7"/>
      <c r="M84" s="35" t="s">
        <v>125</v>
      </c>
      <c r="P84" s="5"/>
      <c r="Q84" s="5"/>
      <c r="R84" s="6"/>
      <c r="S84" s="6"/>
      <c r="T84" s="6" t="s">
        <v>126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127</v>
      </c>
      <c r="L85" s="13"/>
      <c r="M85" s="35" t="s">
        <v>128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129</v>
      </c>
      <c r="D86" s="5" t="s">
        <v>130</v>
      </c>
      <c r="G86" s="17" t="s">
        <v>67</v>
      </c>
      <c r="H86" s="49"/>
      <c r="K86" s="7"/>
      <c r="L86" s="50" t="s">
        <v>131</v>
      </c>
      <c r="P86" s="10"/>
      <c r="Q86" s="10"/>
      <c r="S86" t="s">
        <v>132</v>
      </c>
      <c r="W86" s="10"/>
      <c r="X86" t="s">
        <v>133</v>
      </c>
      <c r="AC86" s="10"/>
      <c r="AD86" t="s">
        <v>134</v>
      </c>
      <c r="AI86" s="10"/>
      <c r="AJ86" t="s">
        <v>135</v>
      </c>
      <c r="AN86" s="15"/>
    </row>
    <row r="87" spans="1:40">
      <c r="A87" s="10" t="s">
        <v>59</v>
      </c>
      <c r="B87" s="17" t="s">
        <v>78</v>
      </c>
      <c r="C87" s="2" t="s">
        <v>79</v>
      </c>
      <c r="D87" s="17" t="s">
        <v>77</v>
      </c>
      <c r="E87" s="2" t="s">
        <v>81</v>
      </c>
      <c r="F87" s="2" t="s">
        <v>82</v>
      </c>
      <c r="G87" s="17" t="s">
        <v>136</v>
      </c>
      <c r="H87" s="51" t="s">
        <v>137</v>
      </c>
      <c r="I87" s="2" t="s">
        <v>86</v>
      </c>
      <c r="J87" s="2" t="s">
        <v>138</v>
      </c>
      <c r="K87" s="14" t="s">
        <v>139</v>
      </c>
      <c r="L87" s="14" t="s">
        <v>136</v>
      </c>
      <c r="M87" s="2" t="s">
        <v>140</v>
      </c>
      <c r="N87" s="2" t="s">
        <v>141</v>
      </c>
      <c r="P87" s="10" t="s">
        <v>76</v>
      </c>
      <c r="Q87" s="10"/>
      <c r="R87" t="s">
        <v>142</v>
      </c>
      <c r="T87" s="10"/>
      <c r="U87" t="s">
        <v>143</v>
      </c>
      <c r="W87" s="10"/>
      <c r="X87" t="s">
        <v>142</v>
      </c>
      <c r="Z87" s="10"/>
      <c r="AA87" t="s">
        <v>143</v>
      </c>
      <c r="AC87" s="10"/>
      <c r="AD87" t="s">
        <v>142</v>
      </c>
      <c r="AF87" s="10"/>
      <c r="AG87" t="s">
        <v>143</v>
      </c>
      <c r="AI87" s="10"/>
      <c r="AJ87" t="s">
        <v>142</v>
      </c>
      <c r="AL87" s="10"/>
      <c r="AM87" t="s">
        <v>143</v>
      </c>
      <c r="AN87" s="15"/>
    </row>
    <row r="88" spans="1:40">
      <c r="A88" s="11"/>
      <c r="B88" s="18" t="s">
        <v>144</v>
      </c>
      <c r="C88" s="19" t="s">
        <v>144</v>
      </c>
      <c r="D88" s="18" t="s">
        <v>144</v>
      </c>
      <c r="E88" s="19" t="s">
        <v>144</v>
      </c>
      <c r="F88" s="19" t="s">
        <v>144</v>
      </c>
      <c r="G88" s="18" t="s">
        <v>145</v>
      </c>
      <c r="H88" s="52"/>
      <c r="I88" s="19" t="s">
        <v>92</v>
      </c>
      <c r="J88" s="19" t="s">
        <v>92</v>
      </c>
      <c r="K88" s="20" t="s">
        <v>92</v>
      </c>
      <c r="L88" s="20" t="s">
        <v>93</v>
      </c>
      <c r="M88" s="2" t="s">
        <v>93</v>
      </c>
      <c r="N88" s="2" t="s">
        <v>146</v>
      </c>
      <c r="P88" s="11"/>
      <c r="Q88" s="18" t="s">
        <v>83</v>
      </c>
      <c r="R88" s="19" t="s">
        <v>58</v>
      </c>
      <c r="S88" s="19" t="s">
        <v>59</v>
      </c>
      <c r="T88" s="18" t="s">
        <v>83</v>
      </c>
      <c r="U88" s="19" t="s">
        <v>58</v>
      </c>
      <c r="V88" s="19" t="s">
        <v>59</v>
      </c>
      <c r="W88" s="18" t="s">
        <v>96</v>
      </c>
      <c r="X88" s="19" t="s">
        <v>58</v>
      </c>
      <c r="Y88" s="19" t="s">
        <v>59</v>
      </c>
      <c r="Z88" s="18" t="s">
        <v>96</v>
      </c>
      <c r="AA88" s="19" t="s">
        <v>58</v>
      </c>
      <c r="AB88" s="19" t="s">
        <v>59</v>
      </c>
      <c r="AC88" s="18" t="s">
        <v>97</v>
      </c>
      <c r="AD88" s="19" t="s">
        <v>58</v>
      </c>
      <c r="AE88" s="19" t="s">
        <v>59</v>
      </c>
      <c r="AF88" s="18" t="s">
        <v>97</v>
      </c>
      <c r="AG88" s="19" t="s">
        <v>58</v>
      </c>
      <c r="AH88" s="19" t="s">
        <v>59</v>
      </c>
      <c r="AI88" s="18" t="s">
        <v>147</v>
      </c>
      <c r="AJ88" s="19" t="s">
        <v>58</v>
      </c>
      <c r="AK88" s="19" t="s">
        <v>59</v>
      </c>
      <c r="AL88" s="18" t="s">
        <v>147</v>
      </c>
      <c r="AM88" s="19" t="s">
        <v>58</v>
      </c>
      <c r="AN88" s="20" t="s">
        <v>59</v>
      </c>
    </row>
    <row r="89" spans="1:40" ht="15.75">
      <c r="A89" s="10" t="s">
        <v>148</v>
      </c>
      <c r="B89" s="21">
        <f>B173-C89</f>
        <v>1894</v>
      </c>
      <c r="C89" s="22">
        <f>C173</f>
        <v>237</v>
      </c>
      <c r="D89" s="23">
        <f>D173*0.2931</f>
        <v>7544.9802000000009</v>
      </c>
      <c r="E89" s="24">
        <f>D89-F89</f>
        <v>5886.9135000000006</v>
      </c>
      <c r="F89" s="24">
        <f>F173*0.2931</f>
        <v>1658.0667000000001</v>
      </c>
      <c r="G89" s="53">
        <f t="shared" ref="G89:H104" si="12">G173</f>
        <v>9.4000000000000004E-3</v>
      </c>
      <c r="H89" s="54">
        <f t="shared" si="12"/>
        <v>3.5405819802909435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 s="58">
        <f>N173*(14.696/29.921)*(6894.8/1)</f>
        <v>101254.86534273588</v>
      </c>
      <c r="P89" s="10" t="s">
        <v>98</v>
      </c>
      <c r="Q89" s="25">
        <f t="shared" ref="Q89:AN99" si="14">Q173</f>
        <v>3.8570000000000002</v>
      </c>
      <c r="R89" s="30">
        <f t="shared" si="14"/>
        <v>37376</v>
      </c>
      <c r="S89" s="24">
        <f t="shared" si="14"/>
        <v>16</v>
      </c>
      <c r="T89" s="25">
        <f t="shared" si="14"/>
        <v>2.8010000000000002</v>
      </c>
      <c r="U89" s="30">
        <f t="shared" si="14"/>
        <v>37956</v>
      </c>
      <c r="V89" s="24">
        <f t="shared" si="14"/>
        <v>12</v>
      </c>
      <c r="W89" s="59">
        <f t="shared" si="14"/>
        <v>25.11</v>
      </c>
      <c r="X89" s="30">
        <f t="shared" si="14"/>
        <v>37368</v>
      </c>
      <c r="Y89" s="24">
        <f t="shared" si="14"/>
        <v>15</v>
      </c>
      <c r="Z89" s="59">
        <f t="shared" si="14"/>
        <v>8.83</v>
      </c>
      <c r="AA89" s="30">
        <f t="shared" si="14"/>
        <v>36897</v>
      </c>
      <c r="AB89" s="24">
        <f t="shared" si="14"/>
        <v>6</v>
      </c>
      <c r="AC89" s="53">
        <f t="shared" si="14"/>
        <v>1.37E-2</v>
      </c>
      <c r="AD89" s="30">
        <f t="shared" si="14"/>
        <v>37941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9">
        <f t="shared" si="14"/>
        <v>68.849999999999994</v>
      </c>
      <c r="AJ89" s="30">
        <f t="shared" si="14"/>
        <v>37941</v>
      </c>
      <c r="AK89" s="24">
        <f t="shared" si="14"/>
        <v>16</v>
      </c>
      <c r="AL89" s="59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149</v>
      </c>
      <c r="B90" s="21">
        <f t="shared" ref="B90:B112" si="15">B174-C90</f>
        <v>1941</v>
      </c>
      <c r="C90" s="22">
        <f t="shared" ref="C90:C112" si="16">C174</f>
        <v>241</v>
      </c>
      <c r="D90" s="23">
        <f t="shared" ref="D90:D112" si="17">D174*0.2931</f>
        <v>7627.0482000000011</v>
      </c>
      <c r="E90" s="24">
        <f t="shared" ref="E90:E112" si="18">D90-F90</f>
        <v>6067.170000000001</v>
      </c>
      <c r="F90" s="24">
        <f t="shared" ref="F90:F112" si="19">F174*0.2931</f>
        <v>1559.8782000000001</v>
      </c>
      <c r="G90" s="53">
        <f t="shared" si="12"/>
        <v>9.2999999999999992E-3</v>
      </c>
      <c r="H90" s="54">
        <f t="shared" si="12"/>
        <v>3.4954391384051333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60">
        <f>L174</f>
        <v>1.12E-2</v>
      </c>
      <c r="M90" s="57">
        <f t="shared" ref="M90:M112" si="20">M174</f>
        <v>9.5999999999999992E-3</v>
      </c>
      <c r="N90" s="58">
        <f t="shared" ref="N90:N112" si="21">N174*(14.696/29.921)*(6894.8/1)</f>
        <v>101254.86534273588</v>
      </c>
      <c r="P90" s="10" t="s">
        <v>99</v>
      </c>
      <c r="Q90" s="25">
        <f t="shared" si="14"/>
        <v>4.1280000000000001</v>
      </c>
      <c r="R90" s="30">
        <f t="shared" si="14"/>
        <v>37376</v>
      </c>
      <c r="S90" s="24">
        <f t="shared" si="14"/>
        <v>16</v>
      </c>
      <c r="T90" s="25">
        <f t="shared" si="14"/>
        <v>2.851</v>
      </c>
      <c r="U90" s="30">
        <f t="shared" si="14"/>
        <v>37591</v>
      </c>
      <c r="V90" s="24">
        <f t="shared" si="14"/>
        <v>12</v>
      </c>
      <c r="W90" s="59">
        <f t="shared" si="14"/>
        <v>26.72</v>
      </c>
      <c r="X90" s="30">
        <f t="shared" si="14"/>
        <v>37457</v>
      </c>
      <c r="Y90" s="24">
        <f t="shared" si="14"/>
        <v>16</v>
      </c>
      <c r="Z90" s="59">
        <f t="shared" si="14"/>
        <v>8.83</v>
      </c>
      <c r="AA90" s="30">
        <f t="shared" si="14"/>
        <v>36897</v>
      </c>
      <c r="AB90" s="24">
        <f t="shared" si="14"/>
        <v>6</v>
      </c>
      <c r="AC90" s="53">
        <f t="shared" si="14"/>
        <v>1.89E-2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9">
        <f t="shared" si="14"/>
        <v>100.7</v>
      </c>
      <c r="AJ90" s="30">
        <f t="shared" si="14"/>
        <v>37544</v>
      </c>
      <c r="AK90" s="24">
        <f t="shared" si="14"/>
        <v>9</v>
      </c>
      <c r="AL90" s="59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150</v>
      </c>
      <c r="B91" s="21">
        <f t="shared" si="15"/>
        <v>1894</v>
      </c>
      <c r="C91" s="22">
        <f t="shared" si="16"/>
        <v>237</v>
      </c>
      <c r="D91" s="23">
        <f t="shared" si="17"/>
        <v>7546.1526000000003</v>
      </c>
      <c r="E91" s="24">
        <f t="shared" si="18"/>
        <v>5878.1205</v>
      </c>
      <c r="F91" s="24">
        <f t="shared" si="19"/>
        <v>1668.0321000000001</v>
      </c>
      <c r="G91" s="53">
        <f t="shared" si="12"/>
        <v>9.4000000000000004E-3</v>
      </c>
      <c r="H91" s="54">
        <f t="shared" si="12"/>
        <v>3.541132144533083</v>
      </c>
      <c r="I91" s="55">
        <f t="shared" si="13"/>
        <v>17.777777777777779</v>
      </c>
      <c r="J91" s="55">
        <f t="shared" si="13"/>
        <v>23.833333333333336</v>
      </c>
      <c r="K91" s="55">
        <v>17.37</v>
      </c>
      <c r="L91" s="60">
        <f t="shared" ref="L91:L112" si="22">L175</f>
        <v>1.14E-2</v>
      </c>
      <c r="M91" s="57">
        <f t="shared" si="20"/>
        <v>9.7000000000000003E-3</v>
      </c>
      <c r="N91" s="58">
        <f t="shared" si="21"/>
        <v>101593.51037732697</v>
      </c>
      <c r="P91" s="10" t="s">
        <v>103</v>
      </c>
      <c r="Q91" s="25">
        <f t="shared" si="14"/>
        <v>4.9669999999999996</v>
      </c>
      <c r="R91" s="30">
        <f t="shared" si="14"/>
        <v>37531</v>
      </c>
      <c r="S91" s="24">
        <f t="shared" si="14"/>
        <v>9</v>
      </c>
      <c r="T91" s="25">
        <f t="shared" si="14"/>
        <v>2.8050000000000002</v>
      </c>
      <c r="U91" s="30">
        <f t="shared" si="14"/>
        <v>37956</v>
      </c>
      <c r="V91" s="24">
        <f t="shared" si="14"/>
        <v>15</v>
      </c>
      <c r="W91" s="59">
        <f t="shared" si="14"/>
        <v>31.5</v>
      </c>
      <c r="X91" s="30">
        <f t="shared" si="14"/>
        <v>37810</v>
      </c>
      <c r="Y91" s="24">
        <f t="shared" si="14"/>
        <v>16</v>
      </c>
      <c r="Z91" s="59">
        <f t="shared" si="14"/>
        <v>10.78</v>
      </c>
      <c r="AA91" s="30">
        <f t="shared" si="14"/>
        <v>36897</v>
      </c>
      <c r="AB91" s="24">
        <f t="shared" si="14"/>
        <v>7</v>
      </c>
      <c r="AC91" s="53">
        <f t="shared" si="14"/>
        <v>1.7600000000000001E-2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9">
        <f t="shared" si="14"/>
        <v>83.67</v>
      </c>
      <c r="AJ91" s="30">
        <f t="shared" si="14"/>
        <v>37733</v>
      </c>
      <c r="AK91" s="24">
        <f t="shared" si="14"/>
        <v>18</v>
      </c>
      <c r="AL91" s="59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151</v>
      </c>
      <c r="B92" s="21">
        <f t="shared" si="15"/>
        <v>1890</v>
      </c>
      <c r="C92" s="22">
        <f t="shared" si="16"/>
        <v>236</v>
      </c>
      <c r="D92" s="23">
        <f t="shared" si="17"/>
        <v>7528.2735000000011</v>
      </c>
      <c r="E92" s="24">
        <f t="shared" si="18"/>
        <v>5873.4309000000012</v>
      </c>
      <c r="F92" s="24">
        <f t="shared" si="19"/>
        <v>1654.8426000000002</v>
      </c>
      <c r="G92" s="53">
        <f t="shared" si="12"/>
        <v>9.4000000000000004E-3</v>
      </c>
      <c r="H92" s="54">
        <f t="shared" si="12"/>
        <v>3.5410505644402641</v>
      </c>
      <c r="I92" s="55">
        <f t="shared" si="13"/>
        <v>17.777777777777779</v>
      </c>
      <c r="J92" s="55">
        <f t="shared" si="13"/>
        <v>23.833333333333336</v>
      </c>
      <c r="K92" s="55">
        <v>17.37</v>
      </c>
      <c r="L92" s="60">
        <f t="shared" si="22"/>
        <v>1.14E-2</v>
      </c>
      <c r="M92" s="57">
        <f t="shared" si="20"/>
        <v>9.7000000000000003E-3</v>
      </c>
      <c r="N92" s="58">
        <f t="shared" si="21"/>
        <v>101593.51037732697</v>
      </c>
      <c r="P92" s="10" t="s">
        <v>104</v>
      </c>
      <c r="Q92" s="25">
        <f t="shared" si="14"/>
        <v>5.5949999999999998</v>
      </c>
      <c r="R92" s="30">
        <f t="shared" si="14"/>
        <v>37531</v>
      </c>
      <c r="S92" s="24">
        <f t="shared" si="14"/>
        <v>9</v>
      </c>
      <c r="T92" s="25">
        <f t="shared" si="14"/>
        <v>2.8010000000000002</v>
      </c>
      <c r="U92" s="30">
        <f t="shared" si="14"/>
        <v>37956</v>
      </c>
      <c r="V92" s="24">
        <f t="shared" si="14"/>
        <v>12</v>
      </c>
      <c r="W92" s="59">
        <f t="shared" si="14"/>
        <v>32</v>
      </c>
      <c r="X92" s="30">
        <f t="shared" si="14"/>
        <v>37822</v>
      </c>
      <c r="Y92" s="24">
        <f t="shared" si="14"/>
        <v>16</v>
      </c>
      <c r="Z92" s="59">
        <f t="shared" si="14"/>
        <v>8.83</v>
      </c>
      <c r="AA92" s="30">
        <f t="shared" si="14"/>
        <v>36897</v>
      </c>
      <c r="AB92" s="24">
        <f t="shared" si="14"/>
        <v>6</v>
      </c>
      <c r="AC92" s="53">
        <f t="shared" si="14"/>
        <v>1.77E-2</v>
      </c>
      <c r="AD92" s="30">
        <f t="shared" si="14"/>
        <v>37447</v>
      </c>
      <c r="AE92" s="24">
        <f t="shared" si="14"/>
        <v>13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9">
        <f t="shared" si="14"/>
        <v>77.94</v>
      </c>
      <c r="AJ92" s="30">
        <f t="shared" si="14"/>
        <v>37882</v>
      </c>
      <c r="AK92" s="24">
        <f t="shared" si="14"/>
        <v>9</v>
      </c>
      <c r="AL92" s="59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152</v>
      </c>
      <c r="B93" s="21">
        <f t="shared" si="15"/>
        <v>1694</v>
      </c>
      <c r="C93" s="22">
        <f t="shared" si="16"/>
        <v>215</v>
      </c>
      <c r="D93" s="23">
        <f t="shared" si="17"/>
        <v>6753.0240000000003</v>
      </c>
      <c r="E93" s="24">
        <f t="shared" si="18"/>
        <v>5671.7781000000004</v>
      </c>
      <c r="F93" s="24">
        <f t="shared" si="19"/>
        <v>1081.2459000000001</v>
      </c>
      <c r="G93" s="53">
        <f t="shared" si="12"/>
        <v>8.9999999999999993E-3</v>
      </c>
      <c r="H93" s="54">
        <f t="shared" si="12"/>
        <v>3.5374667365112624</v>
      </c>
      <c r="I93" s="55">
        <f t="shared" si="13"/>
        <v>17.222222222222221</v>
      </c>
      <c r="J93" s="55">
        <f t="shared" si="13"/>
        <v>23.777777777777775</v>
      </c>
      <c r="K93" s="55">
        <v>16.940000000000001</v>
      </c>
      <c r="L93" s="60">
        <f t="shared" si="22"/>
        <v>1.03E-2</v>
      </c>
      <c r="M93" s="57">
        <f t="shared" si="20"/>
        <v>9.1999999999999998E-3</v>
      </c>
      <c r="N93" s="58">
        <f t="shared" si="21"/>
        <v>101593.51037732697</v>
      </c>
      <c r="P93" s="10" t="s">
        <v>105</v>
      </c>
      <c r="Q93" s="25">
        <f t="shared" si="14"/>
        <v>5.3390000000000004</v>
      </c>
      <c r="R93" s="30">
        <f t="shared" si="14"/>
        <v>37531</v>
      </c>
      <c r="S93" s="24">
        <f t="shared" si="14"/>
        <v>9</v>
      </c>
      <c r="T93" s="25">
        <f t="shared" si="14"/>
        <v>2.8010000000000002</v>
      </c>
      <c r="U93" s="30">
        <f t="shared" si="14"/>
        <v>37956</v>
      </c>
      <c r="V93" s="24">
        <f t="shared" si="14"/>
        <v>12</v>
      </c>
      <c r="W93" s="59">
        <f t="shared" si="14"/>
        <v>31.56</v>
      </c>
      <c r="X93" s="30">
        <f t="shared" si="14"/>
        <v>37810</v>
      </c>
      <c r="Y93" s="24">
        <f t="shared" si="14"/>
        <v>16</v>
      </c>
      <c r="Z93" s="59">
        <f t="shared" si="14"/>
        <v>8.83</v>
      </c>
      <c r="AA93" s="30">
        <f t="shared" si="14"/>
        <v>36897</v>
      </c>
      <c r="AB93" s="24">
        <f t="shared" si="14"/>
        <v>6</v>
      </c>
      <c r="AC93" s="53">
        <f t="shared" si="14"/>
        <v>1.7399999999999999E-2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9">
        <f t="shared" si="14"/>
        <v>81.260000000000005</v>
      </c>
      <c r="AJ93" s="30">
        <f t="shared" si="14"/>
        <v>37733</v>
      </c>
      <c r="AK93" s="24">
        <f t="shared" si="14"/>
        <v>18</v>
      </c>
      <c r="AL93" s="59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153</v>
      </c>
      <c r="B94" s="21">
        <f t="shared" si="15"/>
        <v>2133</v>
      </c>
      <c r="C94" s="22">
        <f t="shared" si="16"/>
        <v>259</v>
      </c>
      <c r="D94" s="23">
        <f t="shared" si="17"/>
        <v>8185.1106000000009</v>
      </c>
      <c r="E94" s="24">
        <f t="shared" si="18"/>
        <v>6438.5277000000006</v>
      </c>
      <c r="F94" s="24">
        <f t="shared" si="19"/>
        <v>1746.5829000000001</v>
      </c>
      <c r="G94" s="53">
        <f t="shared" si="12"/>
        <v>9.1999999999999998E-3</v>
      </c>
      <c r="H94" s="54">
        <f t="shared" si="12"/>
        <v>3.4218689799331106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60">
        <f t="shared" si="22"/>
        <v>1.1299999999999999E-2</v>
      </c>
      <c r="M94" s="57">
        <f t="shared" si="20"/>
        <v>9.4999999999999998E-3</v>
      </c>
      <c r="N94" s="58">
        <f t="shared" si="21"/>
        <v>101593.51037732697</v>
      </c>
      <c r="P94" s="10" t="s">
        <v>106</v>
      </c>
      <c r="Q94" s="25">
        <f t="shared" si="14"/>
        <v>3.863</v>
      </c>
      <c r="R94" s="30">
        <f t="shared" si="14"/>
        <v>38265</v>
      </c>
      <c r="S94" s="24">
        <f t="shared" si="14"/>
        <v>3</v>
      </c>
      <c r="T94" s="25">
        <f t="shared" si="14"/>
        <v>2.8010000000000002</v>
      </c>
      <c r="U94" s="30">
        <f t="shared" si="14"/>
        <v>37956</v>
      </c>
      <c r="V94" s="24">
        <f t="shared" si="14"/>
        <v>12</v>
      </c>
      <c r="W94" s="59">
        <f t="shared" si="14"/>
        <v>34.94</v>
      </c>
      <c r="X94" s="30">
        <f t="shared" si="14"/>
        <v>38162</v>
      </c>
      <c r="Y94" s="24">
        <f t="shared" si="14"/>
        <v>24</v>
      </c>
      <c r="Z94" s="59">
        <f t="shared" si="14"/>
        <v>8.83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9">
        <f t="shared" si="14"/>
        <v>81.12</v>
      </c>
      <c r="AJ94" s="30">
        <f t="shared" si="14"/>
        <v>37840</v>
      </c>
      <c r="AK94" s="24">
        <f t="shared" si="14"/>
        <v>21</v>
      </c>
      <c r="AL94" s="59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154</v>
      </c>
      <c r="B95" s="21">
        <f t="shared" si="15"/>
        <v>3223</v>
      </c>
      <c r="C95" s="22">
        <f t="shared" si="16"/>
        <v>353</v>
      </c>
      <c r="D95" s="23">
        <f t="shared" si="17"/>
        <v>11232.764400000002</v>
      </c>
      <c r="E95" s="24">
        <f t="shared" si="18"/>
        <v>8347.781100000002</v>
      </c>
      <c r="F95" s="24">
        <f t="shared" si="19"/>
        <v>2884.9833000000003</v>
      </c>
      <c r="G95" s="53">
        <f t="shared" si="12"/>
        <v>9.7999999999999997E-3</v>
      </c>
      <c r="H95" s="54">
        <f t="shared" si="12"/>
        <v>3.1411533557046987</v>
      </c>
      <c r="I95" s="55">
        <f t="shared" si="13"/>
        <v>25</v>
      </c>
      <c r="J95" s="55">
        <f t="shared" si="13"/>
        <v>24.944444444444446</v>
      </c>
      <c r="K95" s="55">
        <v>18.23</v>
      </c>
      <c r="L95" s="60">
        <f t="shared" si="22"/>
        <v>1.3299999999999999E-2</v>
      </c>
      <c r="M95" s="57">
        <f t="shared" si="20"/>
        <v>1.03E-2</v>
      </c>
      <c r="N95" s="58">
        <f t="shared" si="21"/>
        <v>101593.51037732697</v>
      </c>
      <c r="P95" s="10" t="s">
        <v>107</v>
      </c>
      <c r="Q95" s="25">
        <f t="shared" si="14"/>
        <v>4.4269999999999996</v>
      </c>
      <c r="R95" s="30">
        <f t="shared" si="14"/>
        <v>37533</v>
      </c>
      <c r="S95" s="24">
        <f t="shared" si="14"/>
        <v>24</v>
      </c>
      <c r="T95" s="25">
        <f t="shared" si="14"/>
        <v>2.8010000000000002</v>
      </c>
      <c r="U95" s="30">
        <f t="shared" si="14"/>
        <v>37956</v>
      </c>
      <c r="V95" s="24">
        <f t="shared" si="14"/>
        <v>12</v>
      </c>
      <c r="W95" s="59">
        <f t="shared" si="14"/>
        <v>32.56</v>
      </c>
      <c r="X95" s="30">
        <f t="shared" si="14"/>
        <v>38188</v>
      </c>
      <c r="Y95" s="24">
        <f t="shared" si="14"/>
        <v>16</v>
      </c>
      <c r="Z95" s="59">
        <f t="shared" si="14"/>
        <v>8.83</v>
      </c>
      <c r="AA95" s="30">
        <f t="shared" si="14"/>
        <v>36897</v>
      </c>
      <c r="AB95" s="24">
        <f t="shared" si="14"/>
        <v>6</v>
      </c>
      <c r="AC95" s="53">
        <f t="shared" si="14"/>
        <v>1.37E-2</v>
      </c>
      <c r="AD95" s="30">
        <f t="shared" si="14"/>
        <v>37941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9">
        <f t="shared" si="14"/>
        <v>68.849999999999994</v>
      </c>
      <c r="AJ95" s="30">
        <f t="shared" si="14"/>
        <v>37941</v>
      </c>
      <c r="AK95" s="24">
        <f t="shared" si="14"/>
        <v>16</v>
      </c>
      <c r="AL95" s="59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155</v>
      </c>
      <c r="B96" s="21">
        <f t="shared" si="15"/>
        <v>3145</v>
      </c>
      <c r="C96" s="22">
        <f t="shared" si="16"/>
        <v>335</v>
      </c>
      <c r="D96" s="23">
        <f t="shared" si="17"/>
        <v>10271.6895</v>
      </c>
      <c r="E96" s="24">
        <f t="shared" si="18"/>
        <v>9069.1002000000008</v>
      </c>
      <c r="F96" s="24">
        <f t="shared" si="19"/>
        <v>1202.5893000000001</v>
      </c>
      <c r="G96" s="53">
        <f t="shared" si="12"/>
        <v>9.4000000000000004E-3</v>
      </c>
      <c r="H96" s="54">
        <f t="shared" si="12"/>
        <v>2.9516349137931037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60">
        <f t="shared" si="22"/>
        <v>1.09E-2</v>
      </c>
      <c r="M96" s="57">
        <f t="shared" si="20"/>
        <v>9.5999999999999992E-3</v>
      </c>
      <c r="N96" s="58">
        <f t="shared" si="21"/>
        <v>101593.51037732697</v>
      </c>
      <c r="P96" s="10" t="s">
        <v>108</v>
      </c>
      <c r="Q96" s="25">
        <f t="shared" si="14"/>
        <v>4.7759999999999998</v>
      </c>
      <c r="R96" s="30">
        <f t="shared" si="14"/>
        <v>37882</v>
      </c>
      <c r="S96" s="24">
        <f t="shared" si="14"/>
        <v>15</v>
      </c>
      <c r="T96" s="25">
        <f t="shared" si="14"/>
        <v>2.7349999999999999</v>
      </c>
      <c r="U96" s="30">
        <f t="shared" si="14"/>
        <v>37958</v>
      </c>
      <c r="V96" s="24">
        <f t="shared" si="14"/>
        <v>13</v>
      </c>
      <c r="W96" s="59">
        <f t="shared" si="14"/>
        <v>28.83</v>
      </c>
      <c r="X96" s="30">
        <f t="shared" si="14"/>
        <v>37517</v>
      </c>
      <c r="Y96" s="24">
        <f t="shared" si="14"/>
        <v>16</v>
      </c>
      <c r="Z96" s="59">
        <f t="shared" si="14"/>
        <v>8.83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37716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9">
        <f t="shared" si="14"/>
        <v>85.57</v>
      </c>
      <c r="AJ96" s="30">
        <f t="shared" si="14"/>
        <v>37716</v>
      </c>
      <c r="AK96" s="24">
        <f t="shared" si="14"/>
        <v>21</v>
      </c>
      <c r="AL96" s="59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156</v>
      </c>
      <c r="B97" s="21">
        <f t="shared" si="15"/>
        <v>4526</v>
      </c>
      <c r="C97" s="22">
        <f t="shared" si="16"/>
        <v>467</v>
      </c>
      <c r="D97" s="23">
        <f t="shared" si="17"/>
        <v>14844.049500000001</v>
      </c>
      <c r="E97" s="24">
        <f t="shared" si="18"/>
        <v>11875.239600000001</v>
      </c>
      <c r="F97" s="24">
        <f t="shared" si="19"/>
        <v>2968.8099000000002</v>
      </c>
      <c r="G97" s="53">
        <f t="shared" si="12"/>
        <v>9.9000000000000008E-3</v>
      </c>
      <c r="H97" s="54">
        <f t="shared" si="12"/>
        <v>2.9729720608852395</v>
      </c>
      <c r="I97" s="55">
        <f t="shared" si="13"/>
        <v>28.888888888888886</v>
      </c>
      <c r="J97" s="55">
        <f t="shared" si="13"/>
        <v>25.555555555555554</v>
      </c>
      <c r="K97" s="55">
        <v>18.28</v>
      </c>
      <c r="L97" s="60">
        <f t="shared" si="22"/>
        <v>1.17E-2</v>
      </c>
      <c r="M97" s="57">
        <f t="shared" si="20"/>
        <v>1.01E-2</v>
      </c>
      <c r="N97" s="58">
        <f t="shared" si="21"/>
        <v>101593.51037732697</v>
      </c>
      <c r="P97" s="10" t="s">
        <v>109</v>
      </c>
      <c r="Q97" s="25">
        <f t="shared" si="14"/>
        <v>3.855</v>
      </c>
      <c r="R97" s="30">
        <f t="shared" si="14"/>
        <v>37376</v>
      </c>
      <c r="S97" s="24">
        <f t="shared" si="14"/>
        <v>16</v>
      </c>
      <c r="T97" s="25">
        <f t="shared" si="14"/>
        <v>2.8010000000000002</v>
      </c>
      <c r="U97" s="30">
        <f t="shared" si="14"/>
        <v>37956</v>
      </c>
      <c r="V97" s="24">
        <f t="shared" si="14"/>
        <v>12</v>
      </c>
      <c r="W97" s="59">
        <f t="shared" si="14"/>
        <v>25.11</v>
      </c>
      <c r="X97" s="30">
        <f t="shared" si="14"/>
        <v>37368</v>
      </c>
      <c r="Y97" s="24">
        <f t="shared" si="14"/>
        <v>15</v>
      </c>
      <c r="Z97" s="59">
        <f t="shared" si="14"/>
        <v>8.83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9">
        <f t="shared" si="14"/>
        <v>84.79</v>
      </c>
      <c r="AJ97" s="30">
        <f t="shared" si="14"/>
        <v>37348</v>
      </c>
      <c r="AK97" s="24">
        <f t="shared" si="14"/>
        <v>5</v>
      </c>
      <c r="AL97" s="59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157</v>
      </c>
      <c r="B98" s="21">
        <f t="shared" si="15"/>
        <v>4655</v>
      </c>
      <c r="C98" s="22">
        <f t="shared" si="16"/>
        <v>478</v>
      </c>
      <c r="D98" s="23">
        <f t="shared" si="17"/>
        <v>15392.732700000002</v>
      </c>
      <c r="E98" s="24">
        <f t="shared" si="18"/>
        <v>12041.134200000002</v>
      </c>
      <c r="F98" s="24">
        <f t="shared" si="19"/>
        <v>3351.5985000000005</v>
      </c>
      <c r="G98" s="53">
        <f t="shared" si="12"/>
        <v>1.0200000000000001E-2</v>
      </c>
      <c r="H98" s="54">
        <f t="shared" si="12"/>
        <v>2.9987790181180602</v>
      </c>
      <c r="I98" s="55">
        <f t="shared" si="13"/>
        <v>28.888888888888886</v>
      </c>
      <c r="J98" s="55">
        <f t="shared" si="13"/>
        <v>25.555555555555554</v>
      </c>
      <c r="K98" s="55">
        <v>18.600000000000001</v>
      </c>
      <c r="L98" s="60">
        <f t="shared" si="22"/>
        <v>1.2500000000000001E-2</v>
      </c>
      <c r="M98" s="57">
        <f t="shared" si="20"/>
        <v>1.0500000000000001E-2</v>
      </c>
      <c r="N98" s="58">
        <f t="shared" si="21"/>
        <v>101593.51037732697</v>
      </c>
      <c r="P98" s="10" t="s">
        <v>110</v>
      </c>
      <c r="Q98" s="25">
        <f t="shared" si="14"/>
        <v>3.7589999999999999</v>
      </c>
      <c r="R98" s="30">
        <f t="shared" si="14"/>
        <v>37891</v>
      </c>
      <c r="S98" s="24">
        <f t="shared" si="14"/>
        <v>15</v>
      </c>
      <c r="T98" s="25">
        <f t="shared" si="14"/>
        <v>2.8010000000000002</v>
      </c>
      <c r="U98" s="30">
        <f t="shared" si="14"/>
        <v>37956</v>
      </c>
      <c r="V98" s="24">
        <f t="shared" si="14"/>
        <v>12</v>
      </c>
      <c r="W98" s="59">
        <f t="shared" si="14"/>
        <v>25.11</v>
      </c>
      <c r="X98" s="30">
        <f t="shared" si="14"/>
        <v>37368</v>
      </c>
      <c r="Y98" s="24">
        <f t="shared" si="14"/>
        <v>15</v>
      </c>
      <c r="Z98" s="59">
        <f t="shared" si="14"/>
        <v>8.83</v>
      </c>
      <c r="AA98" s="30">
        <f t="shared" si="14"/>
        <v>36897</v>
      </c>
      <c r="AB98" s="24">
        <f t="shared" si="14"/>
        <v>6</v>
      </c>
      <c r="AC98" s="53">
        <f t="shared" si="14"/>
        <v>1.41E-2</v>
      </c>
      <c r="AD98" s="30">
        <f t="shared" si="14"/>
        <v>37363</v>
      </c>
      <c r="AE98" s="24">
        <f t="shared" si="14"/>
        <v>3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9">
        <f t="shared" si="14"/>
        <v>71.53</v>
      </c>
      <c r="AJ98" s="30">
        <f t="shared" si="14"/>
        <v>37363</v>
      </c>
      <c r="AK98" s="24">
        <f t="shared" si="14"/>
        <v>3</v>
      </c>
      <c r="AL98" s="59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158</v>
      </c>
      <c r="B99" s="21">
        <f t="shared" si="15"/>
        <v>5456</v>
      </c>
      <c r="C99" s="22">
        <f t="shared" si="16"/>
        <v>536</v>
      </c>
      <c r="D99" s="23">
        <f t="shared" si="17"/>
        <v>17605.051500000001</v>
      </c>
      <c r="E99" s="24">
        <f t="shared" si="18"/>
        <v>12817.556100000002</v>
      </c>
      <c r="F99" s="24">
        <f t="shared" si="19"/>
        <v>4787.4954000000007</v>
      </c>
      <c r="G99" s="53">
        <f t="shared" si="12"/>
        <v>1.0699999999999999E-2</v>
      </c>
      <c r="H99" s="54">
        <f t="shared" si="12"/>
        <v>2.9380927069425904</v>
      </c>
      <c r="I99" s="55">
        <f t="shared" si="13"/>
        <v>31.111111111111111</v>
      </c>
      <c r="J99" s="55">
        <f t="shared" si="13"/>
        <v>25.888888888888882</v>
      </c>
      <c r="K99" s="55">
        <v>19.329999999999998</v>
      </c>
      <c r="L99" s="60">
        <f t="shared" si="22"/>
        <v>1.4800000000000001E-2</v>
      </c>
      <c r="M99" s="57">
        <f t="shared" si="20"/>
        <v>1.1299999999999999E-2</v>
      </c>
      <c r="N99" s="58">
        <f t="shared" si="21"/>
        <v>101593.51037732697</v>
      </c>
      <c r="P99" s="10" t="s">
        <v>111</v>
      </c>
      <c r="Q99" s="25">
        <f t="shared" si="14"/>
        <v>3.7589999999999999</v>
      </c>
      <c r="R99" s="30">
        <f t="shared" si="14"/>
        <v>37891</v>
      </c>
      <c r="S99" s="24">
        <f t="shared" si="14"/>
        <v>15</v>
      </c>
      <c r="T99" s="25">
        <f t="shared" si="14"/>
        <v>2.7349999999999999</v>
      </c>
      <c r="U99" s="30">
        <f t="shared" si="14"/>
        <v>37958</v>
      </c>
      <c r="V99" s="24">
        <f t="shared" si="14"/>
        <v>13</v>
      </c>
      <c r="W99" s="59">
        <f t="shared" si="14"/>
        <v>25.11</v>
      </c>
      <c r="X99" s="30">
        <f t="shared" si="14"/>
        <v>37368</v>
      </c>
      <c r="Y99" s="24">
        <f t="shared" si="14"/>
        <v>15</v>
      </c>
      <c r="Z99" s="59">
        <f t="shared" si="14"/>
        <v>8.83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37713</v>
      </c>
      <c r="AE99" s="24">
        <f t="shared" si="14"/>
        <v>4</v>
      </c>
      <c r="AF99" s="53">
        <f t="shared" ref="AF99:AN99" si="23">AF183</f>
        <v>1.6999999999999999E-3</v>
      </c>
      <c r="AG99" s="30">
        <f t="shared" si="23"/>
        <v>36895</v>
      </c>
      <c r="AH99" s="24">
        <f t="shared" si="23"/>
        <v>24</v>
      </c>
      <c r="AI99" s="59">
        <f t="shared" si="23"/>
        <v>78.430000000000007</v>
      </c>
      <c r="AJ99" s="30">
        <f t="shared" si="23"/>
        <v>37713</v>
      </c>
      <c r="AK99" s="24">
        <f t="shared" si="23"/>
        <v>4</v>
      </c>
      <c r="AL99" s="59">
        <f t="shared" si="23"/>
        <v>11.97</v>
      </c>
      <c r="AM99" s="30">
        <f t="shared" si="23"/>
        <v>37566</v>
      </c>
      <c r="AN99" s="24">
        <f t="shared" si="23"/>
        <v>4</v>
      </c>
    </row>
    <row r="100" spans="1:40" ht="15.75">
      <c r="A100" s="10" t="s">
        <v>159</v>
      </c>
      <c r="B100" s="21">
        <f t="shared" si="15"/>
        <v>5015</v>
      </c>
      <c r="C100" s="22">
        <f t="shared" si="16"/>
        <v>498</v>
      </c>
      <c r="D100" s="23">
        <f t="shared" si="17"/>
        <v>16187.619900000002</v>
      </c>
      <c r="E100" s="24">
        <f t="shared" si="18"/>
        <v>12610.920600000001</v>
      </c>
      <c r="F100" s="24">
        <f t="shared" si="19"/>
        <v>3576.6993000000002</v>
      </c>
      <c r="G100" s="53">
        <f t="shared" si="12"/>
        <v>1.0800000000000001E-2</v>
      </c>
      <c r="H100" s="54">
        <f t="shared" si="12"/>
        <v>2.9362633593324872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60">
        <f t="shared" si="22"/>
        <v>1.34E-2</v>
      </c>
      <c r="M100" s="57">
        <f t="shared" si="20"/>
        <v>1.12E-2</v>
      </c>
      <c r="N100" s="58">
        <f t="shared" si="21"/>
        <v>101593.51037732697</v>
      </c>
      <c r="P100" s="11" t="s">
        <v>112</v>
      </c>
      <c r="Q100" s="25">
        <f t="shared" ref="Q100:AN108" si="24">Q184</f>
        <v>3.7589999999999999</v>
      </c>
      <c r="R100" s="30">
        <f t="shared" si="24"/>
        <v>37526</v>
      </c>
      <c r="S100" s="24">
        <f t="shared" si="24"/>
        <v>15</v>
      </c>
      <c r="T100" s="25">
        <f t="shared" si="24"/>
        <v>2.7349999999999999</v>
      </c>
      <c r="U100" s="30">
        <f t="shared" si="24"/>
        <v>37958</v>
      </c>
      <c r="V100" s="24">
        <f t="shared" si="24"/>
        <v>13</v>
      </c>
      <c r="W100" s="59">
        <f t="shared" si="24"/>
        <v>25.11</v>
      </c>
      <c r="X100" s="38">
        <f t="shared" si="24"/>
        <v>37368</v>
      </c>
      <c r="Y100" s="43">
        <f t="shared" si="24"/>
        <v>15</v>
      </c>
      <c r="Z100" s="59">
        <f t="shared" si="24"/>
        <v>8.83</v>
      </c>
      <c r="AA100" s="30">
        <f t="shared" si="24"/>
        <v>36897</v>
      </c>
      <c r="AB100" s="24">
        <f t="shared" si="24"/>
        <v>6</v>
      </c>
      <c r="AC100" s="61">
        <f t="shared" si="24"/>
        <v>1.37E-2</v>
      </c>
      <c r="AD100" s="38">
        <f t="shared" si="24"/>
        <v>37941</v>
      </c>
      <c r="AE100" s="43">
        <f t="shared" si="24"/>
        <v>16</v>
      </c>
      <c r="AF100" s="61">
        <f t="shared" si="24"/>
        <v>1.6999999999999999E-3</v>
      </c>
      <c r="AG100" s="38">
        <f t="shared" si="24"/>
        <v>36895</v>
      </c>
      <c r="AH100" s="43">
        <f t="shared" si="24"/>
        <v>24</v>
      </c>
      <c r="AI100" s="59">
        <f t="shared" si="24"/>
        <v>68.849999999999994</v>
      </c>
      <c r="AJ100" s="30">
        <f t="shared" si="24"/>
        <v>37941</v>
      </c>
      <c r="AK100" s="24">
        <f t="shared" si="24"/>
        <v>16</v>
      </c>
      <c r="AL100" s="59">
        <f t="shared" si="24"/>
        <v>11.97</v>
      </c>
      <c r="AM100" s="30">
        <f t="shared" si="24"/>
        <v>37566</v>
      </c>
      <c r="AN100" s="24">
        <f t="shared" si="24"/>
        <v>4</v>
      </c>
    </row>
    <row r="101" spans="1:40" ht="15.75">
      <c r="A101" s="10" t="s">
        <v>160</v>
      </c>
      <c r="B101" s="21">
        <f t="shared" si="15"/>
        <v>6036</v>
      </c>
      <c r="C101" s="22">
        <f t="shared" si="16"/>
        <v>600</v>
      </c>
      <c r="D101" s="23">
        <f t="shared" si="17"/>
        <v>19620.993300000002</v>
      </c>
      <c r="E101" s="24">
        <f t="shared" si="18"/>
        <v>17135.212200000002</v>
      </c>
      <c r="F101" s="24">
        <f t="shared" si="19"/>
        <v>2485.7811000000002</v>
      </c>
      <c r="G101" s="53">
        <f t="shared" si="12"/>
        <v>1.0200000000000001E-2</v>
      </c>
      <c r="H101" s="54">
        <f t="shared" si="12"/>
        <v>2.9567500452079569</v>
      </c>
      <c r="I101" s="55">
        <f t="shared" si="13"/>
        <v>31.111111111111111</v>
      </c>
      <c r="J101" s="55">
        <f t="shared" si="13"/>
        <v>25.944444444444446</v>
      </c>
      <c r="K101" s="55">
        <v>18.64</v>
      </c>
      <c r="L101" s="60">
        <f t="shared" si="22"/>
        <v>1.15E-2</v>
      </c>
      <c r="M101" s="57">
        <f t="shared" si="20"/>
        <v>1.04E-2</v>
      </c>
      <c r="N101" s="58">
        <f t="shared" si="21"/>
        <v>101593.51037732697</v>
      </c>
      <c r="P101" s="10" t="s">
        <v>114</v>
      </c>
      <c r="Q101" s="25">
        <f t="shared" si="24"/>
        <v>5.3010000000000002</v>
      </c>
      <c r="R101" s="30">
        <f t="shared" si="24"/>
        <v>38273</v>
      </c>
      <c r="S101" s="24">
        <f t="shared" si="24"/>
        <v>9</v>
      </c>
      <c r="T101" s="25">
        <f t="shared" si="24"/>
        <v>2.6520000000000001</v>
      </c>
      <c r="U101" s="30">
        <f t="shared" si="24"/>
        <v>38076</v>
      </c>
      <c r="V101" s="24">
        <f t="shared" si="24"/>
        <v>17</v>
      </c>
      <c r="W101" s="59">
        <f t="shared" si="24"/>
        <v>25.11</v>
      </c>
      <c r="X101" s="30">
        <f t="shared" si="24"/>
        <v>37002</v>
      </c>
      <c r="Y101" s="24">
        <f t="shared" si="24"/>
        <v>16</v>
      </c>
      <c r="Z101" s="59">
        <f t="shared" si="24"/>
        <v>7.94</v>
      </c>
      <c r="AA101" s="30">
        <f t="shared" si="24"/>
        <v>37975</v>
      </c>
      <c r="AB101" s="24">
        <f t="shared" si="24"/>
        <v>11</v>
      </c>
      <c r="AC101" s="53">
        <f t="shared" si="24"/>
        <v>1.18E-2</v>
      </c>
      <c r="AD101" s="30">
        <f t="shared" si="24"/>
        <v>38083</v>
      </c>
      <c r="AE101" s="24">
        <f t="shared" si="24"/>
        <v>10</v>
      </c>
      <c r="AF101" s="53"/>
      <c r="AG101" s="30"/>
      <c r="AH101" s="24"/>
      <c r="AI101" s="59"/>
      <c r="AJ101" s="30"/>
      <c r="AK101" s="24"/>
      <c r="AL101" s="59"/>
      <c r="AM101" s="30"/>
      <c r="AN101" s="24"/>
    </row>
    <row r="102" spans="1:40" ht="15.75">
      <c r="A102" s="10" t="s">
        <v>161</v>
      </c>
      <c r="B102" s="21">
        <f t="shared" si="15"/>
        <v>6429</v>
      </c>
      <c r="C102" s="22">
        <f t="shared" si="16"/>
        <v>635</v>
      </c>
      <c r="D102" s="23">
        <f t="shared" si="17"/>
        <v>20819.186100000003</v>
      </c>
      <c r="E102" s="24">
        <f t="shared" si="18"/>
        <v>17639.051100000004</v>
      </c>
      <c r="F102" s="24">
        <f t="shared" si="19"/>
        <v>3180.1350000000002</v>
      </c>
      <c r="G102" s="53">
        <f t="shared" si="12"/>
        <v>0.01</v>
      </c>
      <c r="H102" s="54">
        <f t="shared" si="12"/>
        <v>2.9472234003397513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60">
        <f t="shared" si="22"/>
        <v>1.21E-2</v>
      </c>
      <c r="M102" s="57">
        <f t="shared" si="20"/>
        <v>1.03E-2</v>
      </c>
      <c r="N102" s="58">
        <f t="shared" si="21"/>
        <v>101593.51037732697</v>
      </c>
      <c r="P102" s="10" t="s">
        <v>116</v>
      </c>
      <c r="Q102" s="25">
        <f t="shared" si="24"/>
        <v>5.3010000000000002</v>
      </c>
      <c r="R102" s="30">
        <f t="shared" si="24"/>
        <v>38273</v>
      </c>
      <c r="S102" s="24">
        <f t="shared" si="24"/>
        <v>9</v>
      </c>
      <c r="T102" s="25">
        <f t="shared" si="24"/>
        <v>2.6520000000000001</v>
      </c>
      <c r="U102" s="30">
        <f t="shared" si="24"/>
        <v>38076</v>
      </c>
      <c r="V102" s="24">
        <f t="shared" si="24"/>
        <v>17</v>
      </c>
      <c r="W102" s="59">
        <f t="shared" si="24"/>
        <v>25.11</v>
      </c>
      <c r="X102" s="30">
        <f t="shared" si="24"/>
        <v>37002</v>
      </c>
      <c r="Y102" s="24">
        <f t="shared" si="24"/>
        <v>3</v>
      </c>
      <c r="Z102" s="59">
        <f t="shared" si="24"/>
        <v>7.94</v>
      </c>
      <c r="AA102" s="30">
        <f t="shared" si="24"/>
        <v>37975</v>
      </c>
      <c r="AB102" s="24">
        <f t="shared" si="24"/>
        <v>11</v>
      </c>
      <c r="AC102" s="53">
        <f t="shared" si="24"/>
        <v>1.1900000000000001E-2</v>
      </c>
      <c r="AD102" s="30">
        <f t="shared" si="24"/>
        <v>37092</v>
      </c>
      <c r="AE102" s="24">
        <f t="shared" si="24"/>
        <v>15</v>
      </c>
      <c r="AF102" s="53"/>
      <c r="AG102" s="30"/>
      <c r="AH102" s="24"/>
      <c r="AI102" s="59"/>
      <c r="AJ102" s="30"/>
      <c r="AK102" s="24"/>
      <c r="AL102" s="59"/>
      <c r="AM102" s="30"/>
      <c r="AN102" s="24"/>
    </row>
    <row r="103" spans="1:40" ht="15.75">
      <c r="A103" s="10" t="s">
        <v>60</v>
      </c>
      <c r="B103" s="21">
        <f t="shared" si="15"/>
        <v>7683</v>
      </c>
      <c r="C103" s="22">
        <f t="shared" si="16"/>
        <v>754</v>
      </c>
      <c r="D103" s="23">
        <f t="shared" si="17"/>
        <v>25392.718500000003</v>
      </c>
      <c r="E103" s="24">
        <f t="shared" si="18"/>
        <v>22196.756100000002</v>
      </c>
      <c r="F103" s="24">
        <f t="shared" si="19"/>
        <v>3195.9624000000003</v>
      </c>
      <c r="G103" s="53">
        <f t="shared" si="12"/>
        <v>9.7999999999999997E-3</v>
      </c>
      <c r="H103" s="54">
        <f t="shared" si="12"/>
        <v>3.0096857295247128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60">
        <f t="shared" si="22"/>
        <v>1.1900000000000001E-2</v>
      </c>
      <c r="M103" s="57">
        <f t="shared" si="20"/>
        <v>1.01E-2</v>
      </c>
      <c r="N103" s="58">
        <f t="shared" si="21"/>
        <v>101593.51037732697</v>
      </c>
      <c r="P103" s="10" t="s">
        <v>118</v>
      </c>
      <c r="Q103" s="25">
        <f t="shared" si="24"/>
        <v>4.6520000000000001</v>
      </c>
      <c r="R103" s="30">
        <f t="shared" si="24"/>
        <v>37696</v>
      </c>
      <c r="S103" s="24">
        <f t="shared" si="24"/>
        <v>10</v>
      </c>
      <c r="T103" s="25">
        <f t="shared" si="24"/>
        <v>2.3940000000000001</v>
      </c>
      <c r="U103" s="30">
        <f t="shared" si="24"/>
        <v>38082</v>
      </c>
      <c r="V103" s="24">
        <f t="shared" si="24"/>
        <v>17</v>
      </c>
      <c r="W103" s="59">
        <f t="shared" si="24"/>
        <v>15.94</v>
      </c>
      <c r="X103" s="30">
        <f t="shared" si="24"/>
        <v>38178</v>
      </c>
      <c r="Y103" s="24">
        <f t="shared" si="24"/>
        <v>16</v>
      </c>
      <c r="Z103" s="59">
        <f t="shared" si="24"/>
        <v>7.89</v>
      </c>
      <c r="AA103" s="30">
        <f t="shared" si="24"/>
        <v>37975</v>
      </c>
      <c r="AB103" s="24">
        <f t="shared" si="24"/>
        <v>12</v>
      </c>
      <c r="AC103" s="53">
        <f t="shared" si="24"/>
        <v>7.7999999999999996E-3</v>
      </c>
      <c r="AD103" s="30">
        <f t="shared" si="24"/>
        <v>38075</v>
      </c>
      <c r="AE103" s="24">
        <f t="shared" si="24"/>
        <v>10</v>
      </c>
      <c r="AF103" s="53"/>
      <c r="AG103" s="30"/>
      <c r="AH103" s="24"/>
      <c r="AI103" s="59"/>
      <c r="AJ103" s="30"/>
      <c r="AK103" s="24"/>
      <c r="AL103" s="59"/>
      <c r="AM103" s="30"/>
      <c r="AN103" s="24"/>
    </row>
    <row r="104" spans="1:40" ht="15.75">
      <c r="A104" s="10" t="s">
        <v>162</v>
      </c>
      <c r="B104" s="21">
        <f t="shared" si="15"/>
        <v>8222</v>
      </c>
      <c r="C104" s="22">
        <f t="shared" si="16"/>
        <v>803</v>
      </c>
      <c r="D104" s="23">
        <f t="shared" si="17"/>
        <v>27721.104900000002</v>
      </c>
      <c r="E104" s="24">
        <f t="shared" si="18"/>
        <v>22533.234900000003</v>
      </c>
      <c r="F104" s="24">
        <f t="shared" si="19"/>
        <v>5187.8700000000008</v>
      </c>
      <c r="G104" s="53">
        <f t="shared" si="12"/>
        <v>9.7999999999999997E-3</v>
      </c>
      <c r="H104" s="54">
        <f t="shared" si="12"/>
        <v>3.0715905706371194</v>
      </c>
      <c r="I104" s="55">
        <f t="shared" si="13"/>
        <v>32.222222222222221</v>
      </c>
      <c r="J104" s="55">
        <f t="shared" si="13"/>
        <v>26.166666666666664</v>
      </c>
      <c r="K104" s="55">
        <v>18.760000000000002</v>
      </c>
      <c r="L104" s="60">
        <f t="shared" si="22"/>
        <v>1.44E-2</v>
      </c>
      <c r="M104" s="57">
        <f t="shared" si="20"/>
        <v>1.0500000000000001E-2</v>
      </c>
      <c r="N104" s="58">
        <f t="shared" si="21"/>
        <v>101254.86534273588</v>
      </c>
      <c r="P104" s="10" t="s">
        <v>119</v>
      </c>
      <c r="Q104" s="25">
        <f t="shared" si="24"/>
        <v>5.6779999999999999</v>
      </c>
      <c r="R104" s="30">
        <f t="shared" si="24"/>
        <v>38057</v>
      </c>
      <c r="S104" s="24">
        <f t="shared" si="24"/>
        <v>10</v>
      </c>
      <c r="T104" s="25">
        <f t="shared" si="24"/>
        <v>2.5619999999999998</v>
      </c>
      <c r="U104" s="30">
        <f t="shared" si="24"/>
        <v>38077</v>
      </c>
      <c r="V104" s="24">
        <f t="shared" si="24"/>
        <v>17</v>
      </c>
      <c r="W104" s="59">
        <f t="shared" si="24"/>
        <v>20.11</v>
      </c>
      <c r="X104" s="30">
        <f t="shared" si="24"/>
        <v>37732</v>
      </c>
      <c r="Y104" s="24">
        <f t="shared" si="24"/>
        <v>15</v>
      </c>
      <c r="Z104" s="59">
        <f t="shared" si="24"/>
        <v>7.94</v>
      </c>
      <c r="AA104" s="30">
        <f t="shared" si="24"/>
        <v>37975</v>
      </c>
      <c r="AB104" s="24">
        <f t="shared" si="24"/>
        <v>11</v>
      </c>
      <c r="AC104" s="53">
        <f t="shared" si="24"/>
        <v>1.38E-2</v>
      </c>
      <c r="AD104" s="30">
        <f t="shared" si="24"/>
        <v>38083</v>
      </c>
      <c r="AE104" s="24">
        <f t="shared" si="24"/>
        <v>10</v>
      </c>
      <c r="AF104" s="53"/>
      <c r="AG104" s="30"/>
      <c r="AH104" s="24"/>
      <c r="AI104" s="59"/>
      <c r="AJ104" s="30"/>
      <c r="AK104" s="24"/>
      <c r="AL104" s="59"/>
      <c r="AM104" s="30"/>
      <c r="AN104" s="24"/>
    </row>
    <row r="105" spans="1:40" ht="15.75">
      <c r="A105" s="10" t="s">
        <v>163</v>
      </c>
      <c r="B105" s="21">
        <f t="shared" si="15"/>
        <v>5696</v>
      </c>
      <c r="C105" s="22">
        <f t="shared" si="16"/>
        <v>556</v>
      </c>
      <c r="D105" s="23">
        <f t="shared" si="17"/>
        <v>18244.595700000002</v>
      </c>
      <c r="E105" s="24">
        <f t="shared" si="18"/>
        <v>13600.133100000001</v>
      </c>
      <c r="F105" s="24">
        <f t="shared" si="19"/>
        <v>4644.4626000000007</v>
      </c>
      <c r="G105" s="53">
        <f t="shared" ref="G105:H112" si="25">G189</f>
        <v>1.0699999999999999E-2</v>
      </c>
      <c r="H105" s="54">
        <f t="shared" si="25"/>
        <v>2.9182014875239926</v>
      </c>
      <c r="I105" s="55">
        <f t="shared" ref="I105:J110" si="26">(I189-32)/180*100</f>
        <v>31.666666666666664</v>
      </c>
      <c r="J105" s="55">
        <f t="shared" si="26"/>
        <v>26.055555555555561</v>
      </c>
      <c r="K105" s="55">
        <v>19.350000000000001</v>
      </c>
      <c r="L105" s="60">
        <f t="shared" si="22"/>
        <v>1.46E-2</v>
      </c>
      <c r="M105" s="57">
        <f t="shared" si="20"/>
        <v>1.1299999999999999E-2</v>
      </c>
      <c r="N105" s="58">
        <f t="shared" si="21"/>
        <v>101254.86534273588</v>
      </c>
      <c r="P105" s="10" t="s">
        <v>120</v>
      </c>
      <c r="Q105" s="25">
        <f t="shared" si="24"/>
        <v>6.0309999999999997</v>
      </c>
      <c r="R105" s="30">
        <f t="shared" si="24"/>
        <v>38062</v>
      </c>
      <c r="S105" s="24">
        <f t="shared" si="24"/>
        <v>10</v>
      </c>
      <c r="T105" s="25">
        <f t="shared" si="24"/>
        <v>2.8140000000000001</v>
      </c>
      <c r="U105" s="30">
        <f t="shared" si="24"/>
        <v>38077</v>
      </c>
      <c r="V105" s="24">
        <f t="shared" si="24"/>
        <v>17</v>
      </c>
      <c r="W105" s="59">
        <f t="shared" si="24"/>
        <v>35.06</v>
      </c>
      <c r="X105" s="30">
        <f t="shared" si="24"/>
        <v>37732</v>
      </c>
      <c r="Y105" s="24">
        <f t="shared" si="24"/>
        <v>16</v>
      </c>
      <c r="Z105" s="59">
        <f t="shared" si="24"/>
        <v>7.94</v>
      </c>
      <c r="AA105" s="30">
        <f t="shared" si="24"/>
        <v>37975</v>
      </c>
      <c r="AB105" s="24">
        <f t="shared" si="24"/>
        <v>12</v>
      </c>
      <c r="AC105" s="53">
        <f t="shared" si="24"/>
        <v>1.7999999999999999E-2</v>
      </c>
      <c r="AD105" s="30">
        <f t="shared" si="24"/>
        <v>37457</v>
      </c>
      <c r="AE105" s="24">
        <f t="shared" si="24"/>
        <v>15</v>
      </c>
      <c r="AF105" s="53"/>
      <c r="AG105" s="30"/>
      <c r="AH105" s="24"/>
      <c r="AI105" s="59"/>
      <c r="AJ105" s="30"/>
      <c r="AK105" s="24"/>
      <c r="AL105" s="59"/>
      <c r="AM105" s="30"/>
      <c r="AN105" s="24"/>
    </row>
    <row r="106" spans="1:40" ht="15.75">
      <c r="A106" s="10" t="s">
        <v>164</v>
      </c>
      <c r="B106" s="21">
        <f t="shared" si="15"/>
        <v>5531</v>
      </c>
      <c r="C106" s="22">
        <f t="shared" si="16"/>
        <v>541</v>
      </c>
      <c r="D106" s="23">
        <f t="shared" si="17"/>
        <v>17977.8747</v>
      </c>
      <c r="E106" s="24">
        <f t="shared" si="18"/>
        <v>12831.624899999999</v>
      </c>
      <c r="F106" s="24">
        <f t="shared" si="19"/>
        <v>5146.2498000000005</v>
      </c>
      <c r="G106" s="53">
        <f t="shared" si="25"/>
        <v>1.12E-2</v>
      </c>
      <c r="H106" s="54">
        <f t="shared" si="25"/>
        <v>2.9607830533596839</v>
      </c>
      <c r="I106" s="55">
        <f t="shared" si="26"/>
        <v>31.111111111111111</v>
      </c>
      <c r="J106" s="55">
        <f t="shared" si="26"/>
        <v>25.944444444444446</v>
      </c>
      <c r="K106" s="55">
        <v>19.68</v>
      </c>
      <c r="L106" s="60">
        <f t="shared" si="22"/>
        <v>1.5699999999999999E-2</v>
      </c>
      <c r="M106" s="57">
        <f t="shared" si="20"/>
        <v>1.18E-2</v>
      </c>
      <c r="N106" s="58">
        <f t="shared" si="21"/>
        <v>101254.86534273588</v>
      </c>
      <c r="P106" s="10" t="s">
        <v>121</v>
      </c>
      <c r="Q106" s="25">
        <f t="shared" si="24"/>
        <v>3.85</v>
      </c>
      <c r="R106" s="30">
        <f t="shared" si="24"/>
        <v>38273</v>
      </c>
      <c r="S106" s="24">
        <f t="shared" si="24"/>
        <v>9</v>
      </c>
      <c r="T106" s="25">
        <f t="shared" si="24"/>
        <v>2.4980000000000002</v>
      </c>
      <c r="U106" s="30">
        <f t="shared" si="24"/>
        <v>37466</v>
      </c>
      <c r="V106" s="24">
        <f t="shared" si="24"/>
        <v>12</v>
      </c>
      <c r="W106" s="59">
        <f t="shared" si="24"/>
        <v>25.06</v>
      </c>
      <c r="X106" s="30">
        <f t="shared" si="24"/>
        <v>37002</v>
      </c>
      <c r="Y106" s="24">
        <f t="shared" si="24"/>
        <v>16</v>
      </c>
      <c r="Z106" s="59">
        <f t="shared" si="24"/>
        <v>7.94</v>
      </c>
      <c r="AA106" s="30">
        <f t="shared" si="24"/>
        <v>37975</v>
      </c>
      <c r="AB106" s="24">
        <f t="shared" si="24"/>
        <v>11</v>
      </c>
      <c r="AC106" s="53">
        <f t="shared" si="24"/>
        <v>8.0999999999999996E-3</v>
      </c>
      <c r="AD106" s="30">
        <f t="shared" si="24"/>
        <v>38188</v>
      </c>
      <c r="AE106" s="24">
        <f t="shared" si="24"/>
        <v>15</v>
      </c>
      <c r="AF106" s="53"/>
      <c r="AG106" s="30"/>
      <c r="AH106" s="24"/>
      <c r="AI106" s="59"/>
      <c r="AJ106" s="30"/>
      <c r="AK106" s="24"/>
      <c r="AL106" s="59"/>
      <c r="AM106" s="30"/>
      <c r="AN106" s="24"/>
    </row>
    <row r="107" spans="1:40" ht="15.75">
      <c r="A107" s="10" t="s">
        <v>165</v>
      </c>
      <c r="B107" s="21">
        <f t="shared" si="15"/>
        <v>4689</v>
      </c>
      <c r="C107" s="22">
        <f t="shared" si="16"/>
        <v>479</v>
      </c>
      <c r="D107" s="23">
        <f t="shared" si="17"/>
        <v>15914.450700000001</v>
      </c>
      <c r="E107" s="24">
        <f t="shared" si="18"/>
        <v>11871.136200000001</v>
      </c>
      <c r="F107" s="24">
        <f t="shared" si="19"/>
        <v>4043.3145000000004</v>
      </c>
      <c r="G107" s="53">
        <f t="shared" si="25"/>
        <v>1.11E-2</v>
      </c>
      <c r="H107" s="54">
        <f t="shared" si="25"/>
        <v>3.0794215750773994</v>
      </c>
      <c r="I107" s="55">
        <f t="shared" si="26"/>
        <v>28.333333333333332</v>
      </c>
      <c r="J107" s="55">
        <f t="shared" si="26"/>
        <v>25.5</v>
      </c>
      <c r="K107" s="55">
        <v>19.399999999999999</v>
      </c>
      <c r="L107" s="60">
        <f t="shared" si="22"/>
        <v>1.43E-2</v>
      </c>
      <c r="M107" s="57">
        <f t="shared" si="20"/>
        <v>1.1599999999999999E-2</v>
      </c>
      <c r="N107" s="58">
        <f t="shared" si="21"/>
        <v>101254.86534273588</v>
      </c>
      <c r="P107" s="10" t="s">
        <v>122</v>
      </c>
      <c r="Q107" s="25">
        <f t="shared" si="24"/>
        <v>3.4550000000000001</v>
      </c>
      <c r="R107" s="30">
        <f t="shared" si="24"/>
        <v>38107</v>
      </c>
      <c r="S107" s="24">
        <f t="shared" si="24"/>
        <v>16</v>
      </c>
      <c r="T107" s="25">
        <f t="shared" si="24"/>
        <v>2.262</v>
      </c>
      <c r="U107" s="30">
        <f t="shared" si="24"/>
        <v>41120</v>
      </c>
      <c r="V107" s="24">
        <f t="shared" si="24"/>
        <v>12</v>
      </c>
      <c r="W107" s="59">
        <f t="shared" si="24"/>
        <v>15.11</v>
      </c>
      <c r="X107" s="30">
        <f t="shared" si="24"/>
        <v>38138</v>
      </c>
      <c r="Y107" s="24">
        <f t="shared" si="24"/>
        <v>16</v>
      </c>
      <c r="Z107" s="59">
        <f t="shared" si="24"/>
        <v>7.89</v>
      </c>
      <c r="AA107" s="30">
        <f t="shared" si="24"/>
        <v>37975</v>
      </c>
      <c r="AB107" s="24">
        <f t="shared" si="24"/>
        <v>12</v>
      </c>
      <c r="AC107" s="53">
        <f t="shared" si="24"/>
        <v>6.3E-3</v>
      </c>
      <c r="AD107" s="30">
        <f t="shared" si="24"/>
        <v>38085</v>
      </c>
      <c r="AE107" s="24">
        <f t="shared" si="24"/>
        <v>8</v>
      </c>
      <c r="AF107" s="53"/>
      <c r="AG107" s="30"/>
      <c r="AH107" s="24"/>
      <c r="AI107" s="59"/>
      <c r="AJ107" s="30"/>
      <c r="AK107" s="24"/>
      <c r="AL107" s="59"/>
      <c r="AM107" s="30"/>
      <c r="AN107" s="24"/>
    </row>
    <row r="108" spans="1:40" ht="15.75">
      <c r="A108" s="10" t="s">
        <v>166</v>
      </c>
      <c r="B108" s="21">
        <f t="shared" si="15"/>
        <v>4855</v>
      </c>
      <c r="C108" s="22">
        <f t="shared" si="16"/>
        <v>503</v>
      </c>
      <c r="D108" s="23">
        <f t="shared" si="17"/>
        <v>17120.2641</v>
      </c>
      <c r="E108" s="24">
        <f t="shared" si="18"/>
        <v>11534.071199999998</v>
      </c>
      <c r="F108" s="24">
        <f t="shared" si="19"/>
        <v>5586.1929000000009</v>
      </c>
      <c r="G108" s="53">
        <f t="shared" si="25"/>
        <v>1.1299999999999999E-2</v>
      </c>
      <c r="H108" s="54">
        <f t="shared" si="25"/>
        <v>3.1952713885778277</v>
      </c>
      <c r="I108" s="55">
        <f t="shared" si="26"/>
        <v>27.222222222222221</v>
      </c>
      <c r="J108" s="55">
        <f t="shared" si="26"/>
        <v>25.333333333333329</v>
      </c>
      <c r="K108" s="55">
        <v>19.760000000000002</v>
      </c>
      <c r="L108" s="60">
        <f t="shared" si="22"/>
        <v>1.6400000000000001E-2</v>
      </c>
      <c r="M108" s="57">
        <f t="shared" si="20"/>
        <v>1.21E-2</v>
      </c>
      <c r="N108" s="58">
        <f t="shared" si="21"/>
        <v>101593.51037732697</v>
      </c>
      <c r="P108" s="11" t="s">
        <v>123</v>
      </c>
      <c r="Q108" s="25">
        <f t="shared" si="24"/>
        <v>4.4279999999999999</v>
      </c>
      <c r="R108" s="30">
        <f t="shared" si="24"/>
        <v>38062</v>
      </c>
      <c r="S108" s="24">
        <f t="shared" si="24"/>
        <v>10</v>
      </c>
      <c r="T108" s="25">
        <f t="shared" si="24"/>
        <v>2.722</v>
      </c>
      <c r="U108" s="30">
        <f t="shared" si="24"/>
        <v>37467</v>
      </c>
      <c r="V108" s="24">
        <f t="shared" si="24"/>
        <v>12</v>
      </c>
      <c r="W108" s="59">
        <f t="shared" si="24"/>
        <v>35</v>
      </c>
      <c r="X108" s="38">
        <f t="shared" si="24"/>
        <v>38098</v>
      </c>
      <c r="Y108" s="43">
        <f t="shared" si="24"/>
        <v>15</v>
      </c>
      <c r="Z108" s="59">
        <f t="shared" si="24"/>
        <v>7.94</v>
      </c>
      <c r="AA108" s="30">
        <f t="shared" si="24"/>
        <v>37975</v>
      </c>
      <c r="AB108" s="24">
        <f t="shared" si="24"/>
        <v>12</v>
      </c>
      <c r="AC108" s="61">
        <f t="shared" si="24"/>
        <v>1.2200000000000001E-2</v>
      </c>
      <c r="AD108" s="38">
        <f t="shared" si="24"/>
        <v>38188</v>
      </c>
      <c r="AE108" s="43">
        <f t="shared" si="24"/>
        <v>15</v>
      </c>
      <c r="AF108" s="61"/>
      <c r="AG108" s="38"/>
      <c r="AH108" s="43"/>
      <c r="AI108" s="59"/>
      <c r="AJ108" s="30"/>
      <c r="AK108" s="24"/>
      <c r="AL108" s="59"/>
      <c r="AM108" s="30"/>
      <c r="AN108" s="24"/>
    </row>
    <row r="109" spans="1:40" ht="15.75">
      <c r="A109" s="10" t="s">
        <v>167</v>
      </c>
      <c r="B109" s="21">
        <f t="shared" si="15"/>
        <v>3918</v>
      </c>
      <c r="C109" s="22">
        <f t="shared" si="16"/>
        <v>406</v>
      </c>
      <c r="D109" s="23">
        <f t="shared" si="17"/>
        <v>13445.083200000001</v>
      </c>
      <c r="E109" s="24">
        <f t="shared" si="18"/>
        <v>9302.7008999999998</v>
      </c>
      <c r="F109" s="24">
        <f t="shared" si="19"/>
        <v>4142.3823000000002</v>
      </c>
      <c r="G109" s="53">
        <f t="shared" si="25"/>
        <v>1.1299999999999999E-2</v>
      </c>
      <c r="H109" s="54">
        <f t="shared" si="25"/>
        <v>3.1094086956521743</v>
      </c>
      <c r="I109" s="55">
        <f t="shared" si="26"/>
        <v>27.222222222222221</v>
      </c>
      <c r="J109" s="55">
        <f t="shared" si="26"/>
        <v>25.333333333333329</v>
      </c>
      <c r="K109" s="55">
        <v>19.760000000000002</v>
      </c>
      <c r="L109" s="60">
        <f t="shared" si="22"/>
        <v>1.6400000000000001E-2</v>
      </c>
      <c r="M109" s="57">
        <f t="shared" si="20"/>
        <v>1.21E-2</v>
      </c>
      <c r="N109" s="58">
        <f t="shared" si="21"/>
        <v>101593.51037732697</v>
      </c>
    </row>
    <row r="110" spans="1:40" ht="15.75">
      <c r="A110" s="10" t="s">
        <v>168</v>
      </c>
      <c r="B110" s="21">
        <f t="shared" si="15"/>
        <v>3823</v>
      </c>
      <c r="C110" s="22">
        <f t="shared" si="16"/>
        <v>399</v>
      </c>
      <c r="D110" s="23">
        <f t="shared" si="17"/>
        <v>13285.0506</v>
      </c>
      <c r="E110" s="24">
        <f t="shared" si="18"/>
        <v>8973.8427000000011</v>
      </c>
      <c r="F110" s="24">
        <f t="shared" si="19"/>
        <v>4311.2079000000003</v>
      </c>
      <c r="G110" s="53">
        <f t="shared" si="25"/>
        <v>1.14E-2</v>
      </c>
      <c r="H110" s="54">
        <f t="shared" si="25"/>
        <v>3.1466249644718145</v>
      </c>
      <c r="I110" s="55">
        <f t="shared" si="26"/>
        <v>26.666666666666668</v>
      </c>
      <c r="J110" s="55">
        <f t="shared" si="26"/>
        <v>25.222222222222225</v>
      </c>
      <c r="K110" s="55">
        <v>19.8</v>
      </c>
      <c r="L110" s="60">
        <f t="shared" si="22"/>
        <v>1.67E-2</v>
      </c>
      <c r="M110" s="57">
        <f t="shared" si="20"/>
        <v>1.2200000000000001E-2</v>
      </c>
      <c r="N110" s="58">
        <f t="shared" si="21"/>
        <v>101593.51037732697</v>
      </c>
    </row>
    <row r="111" spans="1:40" ht="15.75">
      <c r="A111" s="10" t="s">
        <v>169</v>
      </c>
      <c r="B111" s="21">
        <f t="shared" si="15"/>
        <v>3748</v>
      </c>
      <c r="C111" s="22">
        <f t="shared" si="16"/>
        <v>394</v>
      </c>
      <c r="D111" s="23">
        <f t="shared" si="17"/>
        <v>13192.137900000002</v>
      </c>
      <c r="E111" s="24">
        <f t="shared" si="18"/>
        <v>8787.4311000000016</v>
      </c>
      <c r="F111" s="24">
        <f t="shared" si="19"/>
        <v>4404.7068000000008</v>
      </c>
      <c r="G111" s="53">
        <f t="shared" si="25"/>
        <v>1.15E-2</v>
      </c>
      <c r="H111" s="54">
        <f t="shared" si="25"/>
        <v>3.1849681071945923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60">
        <f t="shared" si="22"/>
        <v>1.6899999999999998E-2</v>
      </c>
      <c r="M111" s="57">
        <f t="shared" si="20"/>
        <v>1.23E-2</v>
      </c>
      <c r="N111" s="58">
        <f t="shared" si="21"/>
        <v>101593.51037732697</v>
      </c>
    </row>
    <row r="112" spans="1:40" ht="15.75">
      <c r="A112" s="11" t="s">
        <v>170</v>
      </c>
      <c r="B112" s="41">
        <f t="shared" si="15"/>
        <v>3880</v>
      </c>
      <c r="C112" s="39">
        <f t="shared" si="16"/>
        <v>407</v>
      </c>
      <c r="D112" s="42">
        <f t="shared" si="17"/>
        <v>13754.3037</v>
      </c>
      <c r="E112" s="43">
        <f t="shared" si="18"/>
        <v>8799.7412999999997</v>
      </c>
      <c r="F112" s="43">
        <f t="shared" si="19"/>
        <v>4954.5624000000007</v>
      </c>
      <c r="G112" s="61">
        <f t="shared" si="25"/>
        <v>1.17E-2</v>
      </c>
      <c r="H112" s="62">
        <f t="shared" si="25"/>
        <v>3.2083750174947516</v>
      </c>
      <c r="I112" s="63">
        <f>(I196-32)/180*100</f>
        <v>26.111111111111114</v>
      </c>
      <c r="J112" s="63">
        <f>(J196-32)/180*100</f>
        <v>25.111111111111111</v>
      </c>
      <c r="K112" s="63">
        <v>20.059999999999999</v>
      </c>
      <c r="L112" s="60">
        <f t="shared" si="22"/>
        <v>1.78E-2</v>
      </c>
      <c r="M112" s="57">
        <f t="shared" si="20"/>
        <v>1.26E-2</v>
      </c>
      <c r="N112" s="58">
        <f t="shared" si="21"/>
        <v>101593.51037732697</v>
      </c>
    </row>
    <row r="115" spans="1:12">
      <c r="A115" s="5"/>
      <c r="B115" s="5" t="s">
        <v>171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5" t="s">
        <v>129</v>
      </c>
      <c r="C117" s="136"/>
      <c r="D117" s="136"/>
      <c r="E117" s="137"/>
      <c r="F117" s="10" t="s">
        <v>172</v>
      </c>
      <c r="I117" s="17" t="s">
        <v>67</v>
      </c>
      <c r="J117" s="49"/>
      <c r="K117" s="5"/>
      <c r="L117" s="7"/>
    </row>
    <row r="118" spans="1:12">
      <c r="A118" s="10" t="s">
        <v>173</v>
      </c>
      <c r="B118" s="17" t="s">
        <v>77</v>
      </c>
      <c r="C118" s="2" t="s">
        <v>78</v>
      </c>
      <c r="D118" s="2" t="s">
        <v>79</v>
      </c>
      <c r="E118" s="2" t="s">
        <v>80</v>
      </c>
      <c r="F118" s="17" t="s">
        <v>77</v>
      </c>
      <c r="G118" s="2" t="s">
        <v>81</v>
      </c>
      <c r="H118" s="2" t="s">
        <v>82</v>
      </c>
      <c r="I118" s="17" t="s">
        <v>174</v>
      </c>
      <c r="J118" s="51" t="s">
        <v>137</v>
      </c>
      <c r="K118" s="17" t="s">
        <v>86</v>
      </c>
      <c r="L118" s="14" t="s">
        <v>138</v>
      </c>
    </row>
    <row r="119" spans="1:12">
      <c r="A119" s="11"/>
      <c r="B119" s="18" t="s">
        <v>144</v>
      </c>
      <c r="C119" s="19" t="s">
        <v>144</v>
      </c>
      <c r="D119" s="19" t="s">
        <v>144</v>
      </c>
      <c r="E119" s="19" t="s">
        <v>144</v>
      </c>
      <c r="F119" s="18" t="s">
        <v>144</v>
      </c>
      <c r="G119" s="19" t="s">
        <v>144</v>
      </c>
      <c r="H119" s="19" t="s">
        <v>144</v>
      </c>
      <c r="I119" s="18" t="s">
        <v>145</v>
      </c>
      <c r="J119" s="52"/>
      <c r="K119" s="18" t="s">
        <v>92</v>
      </c>
      <c r="L119" s="20" t="s">
        <v>92</v>
      </c>
    </row>
    <row r="120" spans="1:12" ht="15.75">
      <c r="A120" s="64" t="s">
        <v>175</v>
      </c>
      <c r="B120" s="23">
        <f>(C120+D120+E120)</f>
        <v>3975.1666666666665</v>
      </c>
      <c r="C120" s="24">
        <f>C204/24-D120</f>
        <v>3119.6666666666665</v>
      </c>
      <c r="D120" s="24">
        <f>D204/24</f>
        <v>389.08333333333331</v>
      </c>
      <c r="E120" s="65">
        <f>E204/24</f>
        <v>466.41666666666669</v>
      </c>
      <c r="F120" s="23">
        <f>F204*0.2931/24</f>
        <v>13732.907400000002</v>
      </c>
      <c r="G120" s="24">
        <f>F120-H120</f>
        <v>9925.0254750000022</v>
      </c>
      <c r="H120" s="24">
        <f>H204*0.2931/24</f>
        <v>3807.8819250000001</v>
      </c>
      <c r="I120" s="53">
        <f>I204</f>
        <v>1.0999999999999999E-2</v>
      </c>
      <c r="J120" s="54">
        <f>J204</f>
        <v>3.9139030708941935</v>
      </c>
      <c r="K120" s="66">
        <f>(K204-32)/180*100</f>
        <v>16.833333333333332</v>
      </c>
      <c r="L120" s="67">
        <f>(L204-32)/180*100</f>
        <v>24.944444444444446</v>
      </c>
    </row>
    <row r="121" spans="1:12" ht="15.75">
      <c r="A121" s="68" t="s">
        <v>176</v>
      </c>
      <c r="B121" s="42">
        <f>(C121+D121+E121)</f>
        <v>5204.083333333333</v>
      </c>
      <c r="C121" s="43">
        <f>C205/24-D121</f>
        <v>4263.416666666667</v>
      </c>
      <c r="D121" s="43">
        <f>D205/24</f>
        <v>426.33333333333331</v>
      </c>
      <c r="E121" s="69">
        <f>E205/24</f>
        <v>514.33333333333337</v>
      </c>
      <c r="F121" s="42">
        <f>F205*0.2931/24</f>
        <v>13837.385337500002</v>
      </c>
      <c r="G121" s="43">
        <f>F121-H121</f>
        <v>9981.0930625000019</v>
      </c>
      <c r="H121" s="43">
        <f>H205*0.2931/24</f>
        <v>3856.2922750000002</v>
      </c>
      <c r="I121" s="61">
        <f>I205</f>
        <v>1.15E-2</v>
      </c>
      <c r="J121" s="62">
        <f>J205</f>
        <v>2.9505592702169627</v>
      </c>
      <c r="K121" s="70">
        <f>(K205-32)/180*100</f>
        <v>29.5</v>
      </c>
      <c r="L121" s="71">
        <f>(L205-32)/180*100</f>
        <v>25</v>
      </c>
    </row>
    <row r="124" spans="1:12">
      <c r="A124" s="5"/>
      <c r="B124" s="5" t="s">
        <v>177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5" t="s">
        <v>129</v>
      </c>
      <c r="C126" s="136"/>
      <c r="D126" s="136"/>
      <c r="E126" s="137"/>
      <c r="F126" s="10" t="s">
        <v>172</v>
      </c>
      <c r="I126" s="17" t="s">
        <v>67</v>
      </c>
      <c r="J126" s="49"/>
      <c r="K126" s="5"/>
      <c r="L126" s="7"/>
    </row>
    <row r="127" spans="1:12">
      <c r="A127" s="10" t="s">
        <v>173</v>
      </c>
      <c r="B127" s="17" t="s">
        <v>77</v>
      </c>
      <c r="C127" s="2" t="s">
        <v>78</v>
      </c>
      <c r="D127" s="2" t="s">
        <v>79</v>
      </c>
      <c r="E127" s="2" t="s">
        <v>80</v>
      </c>
      <c r="F127" s="17" t="s">
        <v>77</v>
      </c>
      <c r="G127" s="2" t="s">
        <v>81</v>
      </c>
      <c r="H127" s="2" t="s">
        <v>82</v>
      </c>
      <c r="I127" s="17" t="s">
        <v>174</v>
      </c>
      <c r="J127" s="51" t="s">
        <v>137</v>
      </c>
      <c r="K127" s="17" t="s">
        <v>86</v>
      </c>
      <c r="L127" s="14" t="s">
        <v>138</v>
      </c>
    </row>
    <row r="128" spans="1:12">
      <c r="A128" s="11"/>
      <c r="B128" s="18" t="s">
        <v>144</v>
      </c>
      <c r="C128" s="19" t="s">
        <v>144</v>
      </c>
      <c r="D128" s="19" t="s">
        <v>144</v>
      </c>
      <c r="E128" s="19" t="s">
        <v>144</v>
      </c>
      <c r="F128" s="18" t="s">
        <v>144</v>
      </c>
      <c r="G128" s="19" t="s">
        <v>144</v>
      </c>
      <c r="H128" s="19" t="s">
        <v>144</v>
      </c>
      <c r="I128" s="18" t="s">
        <v>145</v>
      </c>
      <c r="J128" s="52"/>
      <c r="K128" s="18" t="s">
        <v>92</v>
      </c>
      <c r="L128" s="20" t="s">
        <v>92</v>
      </c>
    </row>
    <row r="129" spans="1:40" ht="15.75">
      <c r="A129" s="64" t="s">
        <v>175</v>
      </c>
      <c r="B129" s="23">
        <f>(C129+D129+E129)</f>
        <v>3061.7916666666665</v>
      </c>
      <c r="C129" s="24">
        <f>C213/24-D129</f>
        <v>2389.9166666666665</v>
      </c>
      <c r="D129" s="24">
        <f>D213/24</f>
        <v>311.125</v>
      </c>
      <c r="E129" s="65">
        <f>E213/24</f>
        <v>360.75</v>
      </c>
      <c r="F129" s="23">
        <f>F213*0.2931/24</f>
        <v>9721.3942500000012</v>
      </c>
      <c r="G129" s="24">
        <f>F129-H129</f>
        <v>9721.3942500000012</v>
      </c>
      <c r="H129" s="24">
        <f>H213*0.2931/24</f>
        <v>0</v>
      </c>
      <c r="I129" s="53">
        <f>I213</f>
        <v>7.1000000000000004E-3</v>
      </c>
      <c r="J129" s="54">
        <f>J213</f>
        <v>3.5991278364828387</v>
      </c>
      <c r="K129" s="66">
        <f>(K213-32)/180*100</f>
        <v>16.833333333333332</v>
      </c>
      <c r="L129" s="67">
        <f>(L213-32)/180*100</f>
        <v>24.666666666666671</v>
      </c>
    </row>
    <row r="130" spans="1:40" ht="15.75">
      <c r="A130" s="68" t="s">
        <v>176</v>
      </c>
      <c r="B130" s="42">
        <f>(C130+D130+E130)</f>
        <v>3978.0833333333335</v>
      </c>
      <c r="C130" s="43">
        <f>C214/24-D130</f>
        <v>3242.9583333333335</v>
      </c>
      <c r="D130" s="43">
        <f>D214/24</f>
        <v>339.625</v>
      </c>
      <c r="E130" s="69">
        <f>E214/24</f>
        <v>395.5</v>
      </c>
      <c r="F130" s="42">
        <f>F214*0.2931/24</f>
        <v>9760.6940750000012</v>
      </c>
      <c r="G130" s="43">
        <f>F130-H130</f>
        <v>9760.6696500000016</v>
      </c>
      <c r="H130" s="43">
        <f>H214*0.2931/24</f>
        <v>2.4425000000000002E-2</v>
      </c>
      <c r="I130" s="61">
        <f>I214</f>
        <v>7.7999999999999996E-3</v>
      </c>
      <c r="J130" s="62">
        <f>J214</f>
        <v>2.7244848665999863</v>
      </c>
      <c r="K130" s="70">
        <f>(K214-32)/180*100</f>
        <v>29.5</v>
      </c>
      <c r="L130" s="71">
        <f>(L214-32)/180*100</f>
        <v>24.944444444444446</v>
      </c>
    </row>
    <row r="137" spans="1:40">
      <c r="A137" t="s">
        <v>178</v>
      </c>
    </row>
    <row r="138" spans="1:40" ht="15.75">
      <c r="A138" s="1" t="s">
        <v>179</v>
      </c>
    </row>
    <row r="139" spans="1:40" ht="15.75">
      <c r="K139" s="1" t="s">
        <v>180</v>
      </c>
    </row>
    <row r="140" spans="1:40" ht="15.75">
      <c r="A140" s="72"/>
      <c r="B140" s="72"/>
      <c r="C140" s="73"/>
      <c r="D140" s="73" t="s">
        <v>61</v>
      </c>
      <c r="E140" s="73"/>
      <c r="F140" s="73"/>
      <c r="G140" s="73"/>
      <c r="H140" s="73"/>
      <c r="I140" s="72" t="s">
        <v>62</v>
      </c>
      <c r="J140" s="73"/>
      <c r="K140" s="73"/>
      <c r="L140" s="73"/>
      <c r="M140" s="72" t="s">
        <v>63</v>
      </c>
      <c r="N140" s="74"/>
      <c r="O140" s="75"/>
      <c r="P140" s="72"/>
      <c r="Q140" s="76" t="s">
        <v>64</v>
      </c>
      <c r="R140" s="77"/>
      <c r="S140" s="77"/>
      <c r="T140" s="77"/>
      <c r="U140" s="77"/>
      <c r="V140" s="77"/>
      <c r="W140" s="73"/>
      <c r="X140" s="73"/>
      <c r="Y140" s="73"/>
      <c r="Z140" s="73"/>
      <c r="AA140" s="73"/>
      <c r="AB140" s="74"/>
      <c r="AC140" s="72"/>
      <c r="AD140" s="73" t="s">
        <v>65</v>
      </c>
      <c r="AE140" s="73"/>
      <c r="AF140" s="73"/>
      <c r="AG140" s="73"/>
      <c r="AH140" s="74"/>
      <c r="AI140" s="78"/>
      <c r="AJ140" s="78"/>
      <c r="AK140" s="78"/>
      <c r="AL140" s="78"/>
      <c r="AM140" s="78"/>
      <c r="AN140" s="78"/>
    </row>
    <row r="141" spans="1:40" ht="15.75">
      <c r="A141" s="79"/>
      <c r="B141" s="80"/>
      <c r="C141" s="81"/>
      <c r="D141" s="81"/>
      <c r="E141" s="81"/>
      <c r="F141" s="81"/>
      <c r="G141" s="81"/>
      <c r="H141" s="81"/>
      <c r="I141" s="80"/>
      <c r="J141" s="81"/>
      <c r="K141" s="81"/>
      <c r="L141" s="81"/>
      <c r="M141" s="80" t="s">
        <v>66</v>
      </c>
      <c r="N141" s="82"/>
      <c r="O141" s="1"/>
      <c r="P141" s="79"/>
      <c r="Q141" s="80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2"/>
      <c r="AC141" s="80"/>
      <c r="AD141" s="81"/>
      <c r="AE141" s="81"/>
      <c r="AF141" s="81"/>
      <c r="AG141" s="81"/>
      <c r="AH141" s="82"/>
      <c r="AI141" s="78"/>
      <c r="AJ141" s="78"/>
      <c r="AK141" s="78"/>
      <c r="AL141" s="78"/>
      <c r="AM141" s="78"/>
      <c r="AN141" s="78"/>
    </row>
    <row r="142" spans="1:40" ht="15.75">
      <c r="A142" s="79"/>
      <c r="B142" s="79"/>
      <c r="C142" s="78"/>
      <c r="D142" s="78"/>
      <c r="E142" s="78"/>
      <c r="F142" s="78"/>
      <c r="G142" s="78"/>
      <c r="H142" s="78"/>
      <c r="I142" s="79"/>
      <c r="J142" s="78"/>
      <c r="K142" s="83" t="s">
        <v>67</v>
      </c>
      <c r="L142" s="83" t="s">
        <v>67</v>
      </c>
      <c r="M142" s="79"/>
      <c r="N142" s="84" t="s">
        <v>68</v>
      </c>
      <c r="O142" s="85"/>
      <c r="P142" s="79"/>
      <c r="Q142" s="72"/>
      <c r="R142" s="73"/>
      <c r="S142" s="74"/>
      <c r="T142" s="78"/>
      <c r="U142" s="78"/>
      <c r="V142" s="78"/>
      <c r="W142" s="78"/>
      <c r="X142" s="78"/>
      <c r="Y142" s="78"/>
      <c r="Z142" s="78"/>
      <c r="AA142" s="78"/>
      <c r="AB142" s="86"/>
      <c r="AC142" s="78"/>
      <c r="AD142" s="78" t="s">
        <v>69</v>
      </c>
      <c r="AE142" s="78"/>
      <c r="AF142" s="78"/>
      <c r="AG142" s="78"/>
      <c r="AH142" s="74"/>
      <c r="AI142" s="78"/>
      <c r="AJ142" s="78"/>
      <c r="AK142" s="78"/>
      <c r="AL142" s="78"/>
      <c r="AM142" s="78"/>
      <c r="AN142" s="78"/>
    </row>
    <row r="143" spans="1:40" ht="15.75">
      <c r="A143" s="79"/>
      <c r="B143" s="79" t="s">
        <v>70</v>
      </c>
      <c r="C143" s="78"/>
      <c r="D143" s="78"/>
      <c r="E143" s="78"/>
      <c r="F143" s="79" t="s">
        <v>71</v>
      </c>
      <c r="G143" s="78"/>
      <c r="H143" s="78"/>
      <c r="I143" s="79"/>
      <c r="J143" s="78"/>
      <c r="K143" s="83" t="s">
        <v>72</v>
      </c>
      <c r="L143" s="83" t="s">
        <v>73</v>
      </c>
      <c r="M143" s="79"/>
      <c r="N143" s="84" t="s">
        <v>72</v>
      </c>
      <c r="O143" s="85"/>
      <c r="P143" s="79"/>
      <c r="Q143" s="87" t="s">
        <v>74</v>
      </c>
      <c r="R143" s="78"/>
      <c r="S143" s="86"/>
      <c r="T143" s="78"/>
      <c r="U143" s="78"/>
      <c r="V143" s="78" t="s">
        <v>75</v>
      </c>
      <c r="W143" s="78"/>
      <c r="X143" s="78"/>
      <c r="Y143" s="78"/>
      <c r="Z143" s="78"/>
      <c r="AA143" s="78"/>
      <c r="AB143" s="86"/>
      <c r="AC143" s="78"/>
      <c r="AD143" s="78"/>
      <c r="AE143" s="86"/>
      <c r="AF143" s="78"/>
      <c r="AG143" s="78"/>
      <c r="AH143" s="86"/>
      <c r="AI143" s="78"/>
      <c r="AJ143" s="78"/>
      <c r="AK143" s="78"/>
      <c r="AL143" s="78"/>
      <c r="AM143" s="78"/>
      <c r="AN143" s="78"/>
    </row>
    <row r="144" spans="1:40" ht="15.75">
      <c r="A144" s="79" t="s">
        <v>76</v>
      </c>
      <c r="B144" s="88" t="s">
        <v>77</v>
      </c>
      <c r="C144" s="17" t="s">
        <v>181</v>
      </c>
      <c r="D144" s="83" t="s">
        <v>79</v>
      </c>
      <c r="E144" s="83" t="s">
        <v>80</v>
      </c>
      <c r="F144" s="88" t="s">
        <v>77</v>
      </c>
      <c r="G144" s="83" t="s">
        <v>81</v>
      </c>
      <c r="H144" s="83" t="s">
        <v>82</v>
      </c>
      <c r="I144" s="88" t="s">
        <v>83</v>
      </c>
      <c r="J144" s="83" t="s">
        <v>84</v>
      </c>
      <c r="K144" s="83" t="s">
        <v>85</v>
      </c>
      <c r="L144" s="83" t="s">
        <v>72</v>
      </c>
      <c r="M144" s="88" t="s">
        <v>86</v>
      </c>
      <c r="N144" s="84" t="s">
        <v>85</v>
      </c>
      <c r="O144" s="85"/>
      <c r="P144" s="79" t="s">
        <v>76</v>
      </c>
      <c r="Q144" s="79" t="s">
        <v>87</v>
      </c>
      <c r="R144" s="78"/>
      <c r="S144" s="78"/>
      <c r="T144" s="79"/>
      <c r="U144" s="83" t="s">
        <v>81</v>
      </c>
      <c r="V144" s="78"/>
      <c r="W144" s="79"/>
      <c r="X144" s="83" t="s">
        <v>82</v>
      </c>
      <c r="Y144" s="78"/>
      <c r="Z144" s="79" t="s">
        <v>88</v>
      </c>
      <c r="AA144" s="78"/>
      <c r="AB144" s="86"/>
      <c r="AC144" s="78"/>
      <c r="AD144" s="78" t="s">
        <v>89</v>
      </c>
      <c r="AE144" s="86"/>
      <c r="AF144" s="78" t="s">
        <v>90</v>
      </c>
      <c r="AG144" s="78"/>
      <c r="AH144" s="86"/>
      <c r="AI144" s="78"/>
      <c r="AJ144" s="78"/>
      <c r="AK144" s="78"/>
      <c r="AL144" s="78"/>
      <c r="AM144" s="78"/>
      <c r="AN144" s="78"/>
    </row>
    <row r="145" spans="1:40" ht="15.75">
      <c r="A145" s="80"/>
      <c r="B145" s="89" t="s">
        <v>91</v>
      </c>
      <c r="C145" s="90" t="s">
        <v>91</v>
      </c>
      <c r="D145" s="90" t="s">
        <v>91</v>
      </c>
      <c r="E145" s="90" t="s">
        <v>91</v>
      </c>
      <c r="F145" s="18" t="s">
        <v>182</v>
      </c>
      <c r="G145" s="18" t="s">
        <v>182</v>
      </c>
      <c r="H145" s="19" t="s">
        <v>182</v>
      </c>
      <c r="I145" s="80"/>
      <c r="J145" s="90" t="s">
        <v>183</v>
      </c>
      <c r="K145" s="90" t="s">
        <v>93</v>
      </c>
      <c r="L145" s="90" t="s">
        <v>94</v>
      </c>
      <c r="M145" s="89" t="s">
        <v>183</v>
      </c>
      <c r="N145" s="91" t="s">
        <v>93</v>
      </c>
      <c r="O145" s="92"/>
      <c r="P145" s="80"/>
      <c r="Q145" s="89" t="s">
        <v>95</v>
      </c>
      <c r="R145" s="90" t="s">
        <v>58</v>
      </c>
      <c r="S145" s="90" t="s">
        <v>59</v>
      </c>
      <c r="T145" s="93" t="s">
        <v>184</v>
      </c>
      <c r="U145" s="90" t="s">
        <v>58</v>
      </c>
      <c r="V145" s="90" t="s">
        <v>59</v>
      </c>
      <c r="W145" s="93" t="s">
        <v>184</v>
      </c>
      <c r="X145" s="90" t="s">
        <v>58</v>
      </c>
      <c r="Y145" s="90" t="s">
        <v>59</v>
      </c>
      <c r="Z145" s="93" t="s">
        <v>184</v>
      </c>
      <c r="AA145" s="90" t="s">
        <v>58</v>
      </c>
      <c r="AB145" s="91" t="s">
        <v>59</v>
      </c>
      <c r="AC145" s="89" t="s">
        <v>185</v>
      </c>
      <c r="AD145" s="90" t="s">
        <v>58</v>
      </c>
      <c r="AE145" s="91" t="s">
        <v>59</v>
      </c>
      <c r="AF145" s="90" t="s">
        <v>97</v>
      </c>
      <c r="AG145" s="90" t="s">
        <v>58</v>
      </c>
      <c r="AH145" s="91" t="s">
        <v>59</v>
      </c>
      <c r="AI145" s="78"/>
      <c r="AJ145" s="78"/>
      <c r="AK145" s="78"/>
      <c r="AL145" s="78"/>
      <c r="AM145" s="78"/>
      <c r="AN145" s="78"/>
    </row>
    <row r="146" spans="1:40" ht="15.75">
      <c r="A146" s="79" t="s">
        <v>98</v>
      </c>
      <c r="B146" s="21"/>
      <c r="C146" s="94">
        <v>23875</v>
      </c>
      <c r="D146" s="22">
        <v>2302</v>
      </c>
      <c r="E146" s="22">
        <v>10880</v>
      </c>
      <c r="F146" s="23">
        <v>263705</v>
      </c>
      <c r="G146" s="78"/>
      <c r="H146" s="24">
        <v>73310</v>
      </c>
      <c r="I146" s="25">
        <f>(F146)*0.2931/(C146)</f>
        <v>3.2373585549738224</v>
      </c>
      <c r="J146" s="95">
        <v>75.3</v>
      </c>
      <c r="K146" s="22">
        <v>9.1999999999999998E-3</v>
      </c>
      <c r="L146" s="26">
        <v>48.28</v>
      </c>
      <c r="M146" s="96">
        <v>67.8</v>
      </c>
      <c r="N146" s="34">
        <v>1.1599999999999999E-2</v>
      </c>
      <c r="O146" s="22"/>
      <c r="P146" s="79" t="s">
        <v>98</v>
      </c>
      <c r="Q146" s="23">
        <v>11602</v>
      </c>
      <c r="R146" s="30">
        <v>37457</v>
      </c>
      <c r="S146" s="22">
        <v>15</v>
      </c>
      <c r="T146" s="23">
        <v>23205</v>
      </c>
      <c r="U146" s="30">
        <v>37457</v>
      </c>
      <c r="V146" s="22">
        <v>15</v>
      </c>
      <c r="W146" s="23">
        <v>9394</v>
      </c>
      <c r="X146" s="30">
        <v>37137</v>
      </c>
      <c r="Y146" s="22">
        <v>15</v>
      </c>
      <c r="Z146" s="21">
        <v>31455</v>
      </c>
      <c r="AA146" s="30">
        <v>37092</v>
      </c>
      <c r="AB146" s="37">
        <v>15</v>
      </c>
      <c r="AC146" s="97">
        <v>95</v>
      </c>
      <c r="AD146" s="98">
        <v>37457</v>
      </c>
      <c r="AE146" s="99">
        <v>15</v>
      </c>
      <c r="AF146" s="100">
        <v>2.2499999999999999E-2</v>
      </c>
      <c r="AG146" s="98">
        <v>37531</v>
      </c>
      <c r="AH146" s="99">
        <v>9</v>
      </c>
      <c r="AI146" s="78"/>
      <c r="AJ146" s="78"/>
      <c r="AK146" s="78"/>
      <c r="AL146" s="78"/>
      <c r="AM146" s="78"/>
      <c r="AN146" s="78"/>
    </row>
    <row r="147" spans="1:40" ht="15.75">
      <c r="A147" s="79" t="s">
        <v>99</v>
      </c>
      <c r="B147" s="21"/>
      <c r="C147" s="22">
        <v>28504</v>
      </c>
      <c r="D147" s="22">
        <v>2687</v>
      </c>
      <c r="E147" s="22">
        <v>10880</v>
      </c>
      <c r="F147" s="21">
        <v>332351</v>
      </c>
      <c r="G147" s="78"/>
      <c r="H147" s="22">
        <v>140223</v>
      </c>
      <c r="I147" s="25">
        <f t="shared" ref="I147:I166" si="27">(F147)*0.2931/(C147)</f>
        <v>3.4174880051922543</v>
      </c>
      <c r="J147" s="95">
        <v>75.3</v>
      </c>
      <c r="K147" s="22">
        <v>1.1299999999999999E-2</v>
      </c>
      <c r="L147" s="26">
        <v>58.53</v>
      </c>
      <c r="M147" s="21"/>
      <c r="N147" s="22"/>
      <c r="O147" s="22"/>
      <c r="P147" s="79" t="s">
        <v>99</v>
      </c>
      <c r="Q147" s="21">
        <v>12595</v>
      </c>
      <c r="R147" s="30">
        <v>37457</v>
      </c>
      <c r="S147" s="22">
        <v>15</v>
      </c>
      <c r="T147" s="21">
        <v>23119</v>
      </c>
      <c r="U147" s="30">
        <v>38142</v>
      </c>
      <c r="V147" s="22">
        <v>16</v>
      </c>
      <c r="W147" s="21">
        <v>15270</v>
      </c>
      <c r="X147" s="30">
        <v>37137</v>
      </c>
      <c r="Y147" s="22">
        <v>15</v>
      </c>
      <c r="Z147" s="21">
        <v>37033</v>
      </c>
      <c r="AA147" s="30">
        <v>38233</v>
      </c>
      <c r="AB147" s="37">
        <v>16</v>
      </c>
      <c r="AC147" t="s">
        <v>101</v>
      </c>
      <c r="AF147" t="s">
        <v>102</v>
      </c>
      <c r="AH147" s="78"/>
      <c r="AI147" s="78"/>
      <c r="AJ147" s="78"/>
      <c r="AK147" s="78"/>
      <c r="AL147" s="78"/>
      <c r="AM147" s="78"/>
      <c r="AN147" s="78"/>
    </row>
    <row r="148" spans="1:40" ht="15.75">
      <c r="A148" s="79" t="s">
        <v>103</v>
      </c>
      <c r="B148" s="21"/>
      <c r="C148" s="22">
        <v>27912</v>
      </c>
      <c r="D148" s="22">
        <v>2618</v>
      </c>
      <c r="E148" s="22">
        <v>10880</v>
      </c>
      <c r="F148" s="21">
        <v>329216</v>
      </c>
      <c r="G148" s="78"/>
      <c r="H148" s="22">
        <v>115136</v>
      </c>
      <c r="I148" s="25">
        <f t="shared" si="27"/>
        <v>3.4570510748065351</v>
      </c>
      <c r="J148" s="95">
        <v>75.900000000000006</v>
      </c>
      <c r="K148" s="22">
        <v>1.01E-2</v>
      </c>
      <c r="L148" s="26">
        <v>51.25</v>
      </c>
      <c r="M148" s="21"/>
      <c r="N148" s="22"/>
      <c r="O148" s="22"/>
      <c r="P148" s="79" t="s">
        <v>103</v>
      </c>
      <c r="Q148" s="23">
        <v>12981</v>
      </c>
      <c r="R148" s="30">
        <v>37457</v>
      </c>
      <c r="S148" s="22">
        <v>15</v>
      </c>
      <c r="T148" s="23">
        <v>31072</v>
      </c>
      <c r="U148" s="30">
        <v>37370</v>
      </c>
      <c r="V148" s="22">
        <v>16</v>
      </c>
      <c r="W148" s="21">
        <v>31503</v>
      </c>
      <c r="X148" s="30">
        <v>37531</v>
      </c>
      <c r="Y148" s="37">
        <v>9</v>
      </c>
      <c r="Z148" s="21">
        <v>53823</v>
      </c>
      <c r="AA148" s="30">
        <v>37531</v>
      </c>
      <c r="AB148" s="37">
        <v>9</v>
      </c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</row>
    <row r="149" spans="1:40" ht="15.75">
      <c r="A149" s="79" t="s">
        <v>104</v>
      </c>
      <c r="B149" s="21"/>
      <c r="C149" s="22">
        <v>28558</v>
      </c>
      <c r="D149" s="22">
        <v>2633</v>
      </c>
      <c r="E149" s="22">
        <v>10880</v>
      </c>
      <c r="F149" s="21">
        <v>344570</v>
      </c>
      <c r="G149" s="78"/>
      <c r="H149" s="22">
        <v>128508</v>
      </c>
      <c r="I149" s="25">
        <f t="shared" si="27"/>
        <v>3.5364334687303032</v>
      </c>
      <c r="J149" s="95">
        <v>75.7</v>
      </c>
      <c r="K149" s="22">
        <v>9.9000000000000008E-3</v>
      </c>
      <c r="L149" s="26">
        <v>50.65</v>
      </c>
      <c r="M149" s="21"/>
      <c r="N149" s="22"/>
      <c r="O149" s="22"/>
      <c r="P149" s="79" t="s">
        <v>104</v>
      </c>
      <c r="Q149" s="23">
        <v>13407</v>
      </c>
      <c r="R149" s="30">
        <v>37457</v>
      </c>
      <c r="S149" s="22">
        <v>15</v>
      </c>
      <c r="T149" s="23">
        <v>34490</v>
      </c>
      <c r="U149" s="30">
        <v>37421</v>
      </c>
      <c r="V149" s="22">
        <v>15</v>
      </c>
      <c r="W149" s="21">
        <v>40809</v>
      </c>
      <c r="X149" s="30">
        <v>37531</v>
      </c>
      <c r="Y149" s="37">
        <v>9</v>
      </c>
      <c r="Z149" s="21">
        <v>64572</v>
      </c>
      <c r="AA149" s="30">
        <v>37531</v>
      </c>
      <c r="AB149" s="37">
        <v>9</v>
      </c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</row>
    <row r="150" spans="1:40" ht="15.75">
      <c r="A150" s="79" t="s">
        <v>105</v>
      </c>
      <c r="B150" s="21"/>
      <c r="C150" s="22">
        <v>28385</v>
      </c>
      <c r="D150" s="22">
        <v>2640</v>
      </c>
      <c r="E150" s="22">
        <v>10880</v>
      </c>
      <c r="F150" s="22">
        <v>338530</v>
      </c>
      <c r="G150" s="78"/>
      <c r="H150" s="22">
        <v>123209</v>
      </c>
      <c r="I150" s="25">
        <f>(F150)*0.2931/(C150)</f>
        <v>3.4956189184428399</v>
      </c>
      <c r="J150" s="22">
        <v>75.7</v>
      </c>
      <c r="K150" s="22">
        <v>9.9000000000000008E-3</v>
      </c>
      <c r="L150" s="26">
        <v>50.73</v>
      </c>
      <c r="M150" s="21"/>
      <c r="N150" s="22"/>
      <c r="O150" s="22"/>
      <c r="P150" s="79" t="s">
        <v>105</v>
      </c>
      <c r="Q150" s="23">
        <v>13190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58">
        <v>36011</v>
      </c>
      <c r="X150" s="30">
        <v>37531</v>
      </c>
      <c r="Y150" s="37">
        <v>9</v>
      </c>
      <c r="Z150" s="58">
        <v>59549</v>
      </c>
      <c r="AA150" s="30">
        <v>37531</v>
      </c>
      <c r="AB150" s="37">
        <v>9</v>
      </c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</row>
    <row r="151" spans="1:40" ht="15.75">
      <c r="A151" s="79" t="s">
        <v>106</v>
      </c>
      <c r="B151" s="21"/>
      <c r="C151" s="22">
        <v>19668</v>
      </c>
      <c r="D151" s="22">
        <v>1867</v>
      </c>
      <c r="E151" s="22">
        <v>10880</v>
      </c>
      <c r="F151" s="21">
        <v>217109</v>
      </c>
      <c r="G151" s="78"/>
      <c r="H151" s="22">
        <v>54446</v>
      </c>
      <c r="I151" s="25">
        <f t="shared" si="27"/>
        <v>3.235440710799268</v>
      </c>
      <c r="J151" s="95">
        <v>79.099999999999994</v>
      </c>
      <c r="K151" s="27">
        <v>0.01</v>
      </c>
      <c r="L151" s="26">
        <v>45.55</v>
      </c>
      <c r="M151" s="21"/>
      <c r="N151" s="22"/>
      <c r="O151" s="22"/>
      <c r="P151" s="79" t="s">
        <v>106</v>
      </c>
      <c r="Q151" s="23">
        <v>11602</v>
      </c>
      <c r="R151" s="30">
        <v>37457</v>
      </c>
      <c r="S151" s="22">
        <v>15</v>
      </c>
      <c r="T151" s="23">
        <v>23205</v>
      </c>
      <c r="U151" s="30">
        <v>37457</v>
      </c>
      <c r="V151" s="22">
        <v>15</v>
      </c>
      <c r="W151" s="21">
        <v>9393</v>
      </c>
      <c r="X151" s="30">
        <v>37137</v>
      </c>
      <c r="Y151" s="22">
        <v>15</v>
      </c>
      <c r="Z151" s="21">
        <v>31454</v>
      </c>
      <c r="AA151" s="30">
        <v>37092</v>
      </c>
      <c r="AB151" s="37">
        <v>15</v>
      </c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</row>
    <row r="152" spans="1:40" ht="15.75">
      <c r="A152" s="79" t="s">
        <v>107</v>
      </c>
      <c r="B152" s="21"/>
      <c r="C152" s="22">
        <v>43136</v>
      </c>
      <c r="D152" s="22">
        <v>4181</v>
      </c>
      <c r="E152" s="22">
        <v>10880</v>
      </c>
      <c r="F152" s="21">
        <v>545390</v>
      </c>
      <c r="G152" s="78"/>
      <c r="H152" s="22">
        <v>85002</v>
      </c>
      <c r="I152" s="25">
        <f t="shared" si="27"/>
        <v>3.705809741283383</v>
      </c>
      <c r="J152" s="95">
        <v>78</v>
      </c>
      <c r="K152" s="27">
        <v>8.6999999999999994E-3</v>
      </c>
      <c r="L152" s="26">
        <v>41.49</v>
      </c>
      <c r="M152" s="21"/>
      <c r="N152" s="22"/>
      <c r="O152" s="22"/>
      <c r="P152" s="79" t="s">
        <v>107</v>
      </c>
      <c r="Q152" s="23">
        <v>12726</v>
      </c>
      <c r="R152" s="30">
        <v>37457</v>
      </c>
      <c r="S152" s="22">
        <v>15</v>
      </c>
      <c r="T152" s="23">
        <v>32065</v>
      </c>
      <c r="U152" s="30">
        <v>38101</v>
      </c>
      <c r="V152" s="22">
        <v>16</v>
      </c>
      <c r="W152" s="21">
        <v>10336</v>
      </c>
      <c r="X152" s="30">
        <v>37531</v>
      </c>
      <c r="Y152" s="37">
        <v>9</v>
      </c>
      <c r="Z152" s="21">
        <v>41019</v>
      </c>
      <c r="AA152" s="30">
        <v>37531</v>
      </c>
      <c r="AB152" s="37">
        <v>9</v>
      </c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</row>
    <row r="153" spans="1:40" ht="15.75">
      <c r="A153" s="79" t="s">
        <v>108</v>
      </c>
      <c r="B153" s="21"/>
      <c r="C153" s="22">
        <v>19996</v>
      </c>
      <c r="D153" s="22">
        <v>1865</v>
      </c>
      <c r="E153" s="22">
        <v>10880</v>
      </c>
      <c r="F153" s="21">
        <v>221853</v>
      </c>
      <c r="G153" s="78"/>
      <c r="H153" s="22">
        <v>80478</v>
      </c>
      <c r="I153" s="25">
        <f t="shared" si="27"/>
        <v>3.2519060962192441</v>
      </c>
      <c r="J153" s="95">
        <v>75.3</v>
      </c>
      <c r="K153" s="27">
        <v>0.01</v>
      </c>
      <c r="L153" s="26">
        <v>52.25</v>
      </c>
      <c r="M153" s="21"/>
      <c r="N153" s="22"/>
      <c r="O153" s="22"/>
      <c r="P153" s="79" t="s">
        <v>108</v>
      </c>
      <c r="Q153" s="23">
        <v>11677</v>
      </c>
      <c r="R153" s="30">
        <v>38248</v>
      </c>
      <c r="S153" s="22">
        <v>15</v>
      </c>
      <c r="T153" s="23">
        <v>23205</v>
      </c>
      <c r="U153" s="30">
        <v>37457</v>
      </c>
      <c r="V153" s="22">
        <v>15</v>
      </c>
      <c r="W153" s="21">
        <v>32396</v>
      </c>
      <c r="X153" s="30">
        <v>37882</v>
      </c>
      <c r="Y153" s="22">
        <v>15</v>
      </c>
      <c r="Z153" s="21">
        <v>49838</v>
      </c>
      <c r="AA153" s="30">
        <v>37882</v>
      </c>
      <c r="AB153" s="101">
        <v>15</v>
      </c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</row>
    <row r="154" spans="1:40" ht="15.75">
      <c r="A154" s="79" t="s">
        <v>109</v>
      </c>
      <c r="B154" s="21"/>
      <c r="C154" s="22">
        <v>20819</v>
      </c>
      <c r="D154" s="22">
        <v>1969</v>
      </c>
      <c r="E154" s="22">
        <v>10880</v>
      </c>
      <c r="F154" s="21">
        <v>228057</v>
      </c>
      <c r="G154" s="78"/>
      <c r="H154" s="22">
        <v>65451</v>
      </c>
      <c r="I154" s="25">
        <f>(F154)*0.2931/(C154)</f>
        <v>3.2106972813295553</v>
      </c>
      <c r="J154" s="95">
        <v>75.3</v>
      </c>
      <c r="K154" s="27">
        <v>9.4999999999999998E-3</v>
      </c>
      <c r="L154" s="26">
        <v>49.63</v>
      </c>
      <c r="M154" s="21"/>
      <c r="N154" s="22"/>
      <c r="O154" s="22"/>
      <c r="P154" s="79" t="s">
        <v>109</v>
      </c>
      <c r="Q154" s="23">
        <v>11602</v>
      </c>
      <c r="R154" s="30">
        <v>37457</v>
      </c>
      <c r="S154" s="22">
        <v>15</v>
      </c>
      <c r="T154" s="23">
        <v>23205</v>
      </c>
      <c r="U154" s="30">
        <v>37457</v>
      </c>
      <c r="V154" s="22">
        <v>15</v>
      </c>
      <c r="W154" s="21">
        <v>9391</v>
      </c>
      <c r="X154" s="30">
        <v>37867</v>
      </c>
      <c r="Y154" s="22">
        <v>15</v>
      </c>
      <c r="Z154" s="21">
        <v>31455</v>
      </c>
      <c r="AA154" s="30">
        <v>37092</v>
      </c>
      <c r="AB154" s="37">
        <v>15</v>
      </c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</row>
    <row r="155" spans="1:40" ht="15.75">
      <c r="A155" s="79" t="s">
        <v>110</v>
      </c>
      <c r="B155" s="21"/>
      <c r="C155" s="22">
        <v>22030</v>
      </c>
      <c r="D155" s="22">
        <v>2096</v>
      </c>
      <c r="E155" s="22">
        <v>10880</v>
      </c>
      <c r="F155" s="21">
        <v>241836</v>
      </c>
      <c r="G155" s="78"/>
      <c r="H155" s="22">
        <v>69157</v>
      </c>
      <c r="I155" s="25">
        <f t="shared" si="27"/>
        <v>3.2175275351793013</v>
      </c>
      <c r="J155" s="95">
        <v>75.3</v>
      </c>
      <c r="K155" s="27">
        <v>9.4000000000000004E-3</v>
      </c>
      <c r="L155" s="26">
        <v>48.97</v>
      </c>
      <c r="M155" s="21"/>
      <c r="N155" s="22"/>
      <c r="O155" s="22"/>
      <c r="P155" s="79" t="s">
        <v>110</v>
      </c>
      <c r="Q155" s="23">
        <v>11602</v>
      </c>
      <c r="R155" s="30">
        <v>37457</v>
      </c>
      <c r="S155" s="22">
        <v>15</v>
      </c>
      <c r="T155" s="23">
        <v>23205</v>
      </c>
      <c r="U155" s="30">
        <v>37457</v>
      </c>
      <c r="V155" s="22">
        <v>15</v>
      </c>
      <c r="W155" s="21">
        <v>9394</v>
      </c>
      <c r="X155" s="30">
        <v>37867</v>
      </c>
      <c r="Y155" s="22">
        <v>15</v>
      </c>
      <c r="Z155" s="21">
        <v>31455</v>
      </c>
      <c r="AA155" s="30">
        <v>37092</v>
      </c>
      <c r="AB155" s="37">
        <v>15</v>
      </c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</row>
    <row r="156" spans="1:40" ht="15.75">
      <c r="A156" s="79" t="s">
        <v>111</v>
      </c>
      <c r="B156" s="21"/>
      <c r="C156" s="22">
        <v>20931</v>
      </c>
      <c r="D156" s="22">
        <v>1980</v>
      </c>
      <c r="E156" s="22">
        <v>10880</v>
      </c>
      <c r="F156" s="21">
        <v>229339</v>
      </c>
      <c r="G156" s="78"/>
      <c r="H156" s="22">
        <v>67435</v>
      </c>
      <c r="I156" s="25">
        <f t="shared" si="27"/>
        <v>3.2114691557976212</v>
      </c>
      <c r="J156" s="95">
        <v>75.3</v>
      </c>
      <c r="K156" s="27">
        <v>9.4000000000000004E-3</v>
      </c>
      <c r="L156" s="26">
        <v>49.3</v>
      </c>
      <c r="M156" s="21"/>
      <c r="N156" s="22"/>
      <c r="O156" s="22"/>
      <c r="P156" s="79" t="s">
        <v>111</v>
      </c>
      <c r="Q156" s="23">
        <v>11602</v>
      </c>
      <c r="R156" s="30">
        <v>37457</v>
      </c>
      <c r="S156" s="22">
        <v>15</v>
      </c>
      <c r="T156" s="23">
        <v>23205</v>
      </c>
      <c r="U156" s="30">
        <v>37457</v>
      </c>
      <c r="V156" s="22">
        <v>15</v>
      </c>
      <c r="W156" s="21">
        <v>11101</v>
      </c>
      <c r="X156" s="30">
        <v>37762</v>
      </c>
      <c r="Y156" s="22">
        <v>15</v>
      </c>
      <c r="Z156" s="21">
        <v>31455</v>
      </c>
      <c r="AA156" s="30">
        <v>37092</v>
      </c>
      <c r="AB156" s="37">
        <v>15</v>
      </c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</row>
    <row r="157" spans="1:40" ht="15.75">
      <c r="A157" s="79" t="s">
        <v>112</v>
      </c>
      <c r="B157" s="21"/>
      <c r="C157" s="22">
        <v>22093</v>
      </c>
      <c r="D157" s="22">
        <v>2104</v>
      </c>
      <c r="E157" s="22">
        <v>10880</v>
      </c>
      <c r="F157" s="21">
        <v>242856</v>
      </c>
      <c r="G157" s="78"/>
      <c r="H157" s="22">
        <v>70587</v>
      </c>
      <c r="I157" s="25">
        <f>(F157)*0.2931/(C157)</f>
        <v>3.2218844701941793</v>
      </c>
      <c r="J157" s="95">
        <v>75.3</v>
      </c>
      <c r="K157" s="27">
        <v>9.2999999999999992E-3</v>
      </c>
      <c r="L157" s="26">
        <v>48.57</v>
      </c>
      <c r="M157" s="21"/>
      <c r="N157" s="22"/>
      <c r="O157" s="22"/>
      <c r="P157" s="79" t="s">
        <v>112</v>
      </c>
      <c r="Q157" s="23">
        <v>11602</v>
      </c>
      <c r="R157" s="30">
        <v>37457</v>
      </c>
      <c r="S157" s="22">
        <v>15</v>
      </c>
      <c r="T157" s="23">
        <v>23205</v>
      </c>
      <c r="U157" s="30">
        <v>37457</v>
      </c>
      <c r="V157" s="22">
        <v>15</v>
      </c>
      <c r="W157" s="21">
        <v>9391</v>
      </c>
      <c r="X157" s="30">
        <v>37867</v>
      </c>
      <c r="Y157" s="22">
        <v>15</v>
      </c>
      <c r="Z157" s="21">
        <v>31455</v>
      </c>
      <c r="AA157" s="30">
        <v>37822</v>
      </c>
      <c r="AB157" s="37">
        <v>15</v>
      </c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</row>
    <row r="158" spans="1:40" ht="15.75">
      <c r="A158" s="79" t="s">
        <v>113</v>
      </c>
      <c r="B158" s="21"/>
      <c r="C158" s="22">
        <v>20453</v>
      </c>
      <c r="D158" s="22">
        <v>1975</v>
      </c>
      <c r="E158" s="22">
        <v>2369</v>
      </c>
      <c r="F158" s="21">
        <v>225153</v>
      </c>
      <c r="G158" s="78"/>
      <c r="H158" s="22">
        <v>62594</v>
      </c>
      <c r="I158" s="25">
        <f t="shared" si="27"/>
        <v>3.2265361707329006</v>
      </c>
      <c r="J158" s="95">
        <v>69</v>
      </c>
      <c r="K158" s="102"/>
      <c r="L158" s="103"/>
      <c r="M158" s="21"/>
      <c r="N158" s="22"/>
      <c r="O158" s="22"/>
      <c r="P158" s="79" t="s">
        <v>114</v>
      </c>
      <c r="Q158" s="23">
        <v>10425</v>
      </c>
      <c r="R158" s="30">
        <v>37457</v>
      </c>
      <c r="S158" s="22">
        <v>15</v>
      </c>
      <c r="T158" s="23">
        <v>20008</v>
      </c>
      <c r="U158" s="30">
        <v>37509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27706</v>
      </c>
      <c r="AA158" s="30">
        <v>37119</v>
      </c>
      <c r="AB158" s="101">
        <v>16</v>
      </c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</row>
    <row r="159" spans="1:40" ht="15.75">
      <c r="A159" s="79" t="s">
        <v>115</v>
      </c>
      <c r="B159" s="21"/>
      <c r="C159" s="22">
        <v>16033</v>
      </c>
      <c r="D159" s="22">
        <v>1527</v>
      </c>
      <c r="E159" s="22">
        <v>1837</v>
      </c>
      <c r="F159" s="21">
        <v>172946</v>
      </c>
      <c r="G159" s="78"/>
      <c r="H159" s="22">
        <v>48097</v>
      </c>
      <c r="I159" s="25">
        <f>(F159)*0.2931/(C159)</f>
        <v>3.1616336680596273</v>
      </c>
      <c r="J159" s="95">
        <v>77</v>
      </c>
      <c r="K159" s="22">
        <v>1.14E-2</v>
      </c>
      <c r="L159" s="26">
        <v>57.47</v>
      </c>
      <c r="M159" s="104"/>
      <c r="N159" s="105"/>
      <c r="O159" s="105"/>
      <c r="P159" s="79" t="s">
        <v>116</v>
      </c>
      <c r="Q159" s="23">
        <v>11587</v>
      </c>
      <c r="R159" s="30">
        <v>37457</v>
      </c>
      <c r="S159" s="22">
        <v>15</v>
      </c>
      <c r="T159" s="23">
        <v>22513</v>
      </c>
      <c r="U159" s="30">
        <v>37813</v>
      </c>
      <c r="V159" s="22">
        <v>15</v>
      </c>
      <c r="W159" s="21">
        <v>8723</v>
      </c>
      <c r="X159" s="30">
        <v>37896</v>
      </c>
      <c r="Y159" s="37">
        <v>9</v>
      </c>
      <c r="Z159" s="21">
        <v>31188</v>
      </c>
      <c r="AA159" s="30">
        <v>37092</v>
      </c>
      <c r="AB159" s="101">
        <v>15</v>
      </c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</row>
    <row r="160" spans="1:40" ht="15.75">
      <c r="A160" s="79" t="s">
        <v>117</v>
      </c>
      <c r="B160" s="21"/>
      <c r="C160" s="22">
        <v>31871</v>
      </c>
      <c r="D160" s="22">
        <v>3061</v>
      </c>
      <c r="E160" s="22">
        <v>4099</v>
      </c>
      <c r="F160" s="21">
        <v>388998</v>
      </c>
      <c r="G160" s="78"/>
      <c r="H160" s="22">
        <v>108196</v>
      </c>
      <c r="I160" s="25">
        <f t="shared" si="27"/>
        <v>3.5773999497976217</v>
      </c>
      <c r="J160" s="95">
        <v>77.2</v>
      </c>
      <c r="K160" s="22">
        <v>1.14E-2</v>
      </c>
      <c r="L160" s="26">
        <v>57.36</v>
      </c>
      <c r="M160" s="104"/>
      <c r="N160" s="105"/>
      <c r="O160" s="105"/>
      <c r="P160" s="79" t="s">
        <v>118</v>
      </c>
      <c r="Q160" s="23">
        <v>11014</v>
      </c>
      <c r="R160" s="30">
        <v>37457</v>
      </c>
      <c r="S160" s="22">
        <v>15</v>
      </c>
      <c r="T160" s="23">
        <v>20154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38191</v>
      </c>
      <c r="AB160" s="37">
        <v>16</v>
      </c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</row>
    <row r="161" spans="1:41" ht="15.75">
      <c r="A161" s="79" t="s">
        <v>118</v>
      </c>
      <c r="B161" s="21"/>
      <c r="C161" s="22">
        <v>22519</v>
      </c>
      <c r="D161" s="22">
        <v>2393</v>
      </c>
      <c r="E161" s="22">
        <v>2871</v>
      </c>
      <c r="F161" s="21">
        <v>227108</v>
      </c>
      <c r="G161" s="78"/>
      <c r="H161" s="22">
        <v>63015</v>
      </c>
      <c r="I161" s="25">
        <f>(F161)*0.2931/(C161)</f>
        <v>2.9559640658999067</v>
      </c>
      <c r="J161" s="95">
        <v>56.7</v>
      </c>
      <c r="K161" s="105"/>
      <c r="L161" s="103"/>
      <c r="M161" s="104"/>
      <c r="N161" s="105"/>
      <c r="O161" s="105"/>
      <c r="P161" s="79" t="s">
        <v>119</v>
      </c>
      <c r="Q161" s="23">
        <v>10966</v>
      </c>
      <c r="R161" s="30">
        <v>37457</v>
      </c>
      <c r="S161" s="22">
        <v>15</v>
      </c>
      <c r="T161" s="23">
        <v>20135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27866</v>
      </c>
      <c r="AA161" s="30">
        <v>37484</v>
      </c>
      <c r="AB161" s="37">
        <v>16</v>
      </c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</row>
    <row r="162" spans="1:41" ht="15.75">
      <c r="A162" s="79" t="s">
        <v>119</v>
      </c>
      <c r="B162" s="21"/>
      <c r="C162" s="22">
        <v>21600</v>
      </c>
      <c r="D162" s="22">
        <v>2182</v>
      </c>
      <c r="E162" s="22">
        <v>2707</v>
      </c>
      <c r="F162" s="21">
        <v>226448</v>
      </c>
      <c r="G162" s="78"/>
      <c r="H162" s="22">
        <v>62813</v>
      </c>
      <c r="I162" s="25">
        <f t="shared" si="27"/>
        <v>3.072773555555556</v>
      </c>
      <c r="J162" s="95">
        <v>63</v>
      </c>
      <c r="K162" s="105"/>
      <c r="L162" s="103"/>
      <c r="M162" s="104"/>
      <c r="N162" s="105"/>
      <c r="O162" s="105"/>
      <c r="P162" s="79" t="s">
        <v>120</v>
      </c>
      <c r="Q162" s="23">
        <v>9531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</row>
    <row r="163" spans="1:41" ht="15.75">
      <c r="A163" s="79" t="s">
        <v>120</v>
      </c>
      <c r="B163" s="21"/>
      <c r="C163" s="22">
        <v>18536</v>
      </c>
      <c r="D163" s="22">
        <v>1643</v>
      </c>
      <c r="E163" s="22">
        <v>1885</v>
      </c>
      <c r="F163" s="21">
        <v>223115</v>
      </c>
      <c r="G163" s="78"/>
      <c r="H163" s="22">
        <v>62032</v>
      </c>
      <c r="I163" s="25">
        <f t="shared" si="27"/>
        <v>3.5279999190763922</v>
      </c>
      <c r="J163" s="95">
        <v>81.099999999999994</v>
      </c>
      <c r="K163" s="105"/>
      <c r="L163" s="103"/>
      <c r="M163" s="104"/>
      <c r="N163" s="105"/>
      <c r="O163" s="105"/>
      <c r="P163" s="79" t="s">
        <v>121</v>
      </c>
      <c r="Q163" s="23">
        <v>8055</v>
      </c>
      <c r="R163" s="30">
        <v>37457</v>
      </c>
      <c r="S163" s="22">
        <v>15</v>
      </c>
      <c r="T163" s="23">
        <v>19575</v>
      </c>
      <c r="U163" s="30">
        <v>37370</v>
      </c>
      <c r="V163" s="22">
        <v>16</v>
      </c>
      <c r="W163" s="21">
        <v>0</v>
      </c>
      <c r="X163" s="22"/>
      <c r="Y163" s="22"/>
      <c r="Z163" s="21">
        <v>19575</v>
      </c>
      <c r="AA163" s="30">
        <v>37370</v>
      </c>
      <c r="AB163" s="22">
        <v>16</v>
      </c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</row>
    <row r="164" spans="1:41" ht="15.75">
      <c r="A164" s="79" t="s">
        <v>121</v>
      </c>
      <c r="B164" s="21"/>
      <c r="C164" s="22">
        <v>15704</v>
      </c>
      <c r="D164" s="22">
        <v>1580</v>
      </c>
      <c r="E164" s="22">
        <v>1833</v>
      </c>
      <c r="F164" s="21">
        <v>159095</v>
      </c>
      <c r="G164" s="78"/>
      <c r="H164" s="22">
        <v>207</v>
      </c>
      <c r="I164" s="25">
        <f t="shared" si="27"/>
        <v>2.969354591186959</v>
      </c>
      <c r="J164" s="95">
        <v>69</v>
      </c>
      <c r="K164" s="105"/>
      <c r="L164" s="103"/>
      <c r="M164" s="104"/>
      <c r="N164" s="105"/>
      <c r="O164" s="105"/>
      <c r="P164" s="79" t="s">
        <v>122</v>
      </c>
      <c r="Q164" s="23">
        <v>8939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3">
        <v>19766</v>
      </c>
      <c r="AA164" s="30">
        <v>37370</v>
      </c>
      <c r="AB164" s="22">
        <v>16</v>
      </c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</row>
    <row r="165" spans="1:41" ht="15.75">
      <c r="A165" s="79" t="s">
        <v>122</v>
      </c>
      <c r="B165" s="21"/>
      <c r="C165" s="22">
        <v>17616</v>
      </c>
      <c r="D165" s="22">
        <v>1939</v>
      </c>
      <c r="E165" s="22">
        <v>2258</v>
      </c>
      <c r="F165" s="21">
        <v>160785</v>
      </c>
      <c r="G165" s="78"/>
      <c r="H165" s="22">
        <v>365</v>
      </c>
      <c r="I165" s="25">
        <f t="shared" si="27"/>
        <v>2.6751863930517716</v>
      </c>
      <c r="J165" s="95">
        <v>56.7</v>
      </c>
      <c r="K165" s="105"/>
      <c r="L165" s="103"/>
      <c r="M165" s="104"/>
      <c r="N165" s="105"/>
      <c r="O165" s="105"/>
      <c r="P165" s="80" t="s">
        <v>123</v>
      </c>
      <c r="Q165" s="42">
        <v>7346</v>
      </c>
      <c r="R165" s="30">
        <v>37457</v>
      </c>
      <c r="S165" s="22">
        <v>15</v>
      </c>
      <c r="T165" s="42">
        <v>19474</v>
      </c>
      <c r="U165" s="38">
        <v>37370</v>
      </c>
      <c r="V165" s="39">
        <v>16</v>
      </c>
      <c r="W165" s="41">
        <v>0</v>
      </c>
      <c r="X165" s="39"/>
      <c r="Y165" s="39"/>
      <c r="Z165" s="41">
        <v>19474</v>
      </c>
      <c r="AA165" s="38">
        <v>37370</v>
      </c>
      <c r="AB165" s="40">
        <v>16</v>
      </c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</row>
    <row r="166" spans="1:41" ht="15.75">
      <c r="A166" s="80" t="s">
        <v>123</v>
      </c>
      <c r="B166" s="41"/>
      <c r="C166" s="39">
        <v>14290</v>
      </c>
      <c r="D166" s="39">
        <v>1333</v>
      </c>
      <c r="E166" s="39">
        <v>1501</v>
      </c>
      <c r="F166" s="41">
        <v>157748</v>
      </c>
      <c r="G166" s="78"/>
      <c r="H166" s="39">
        <v>87</v>
      </c>
      <c r="I166" s="25">
        <f t="shared" si="27"/>
        <v>3.2355450524842548</v>
      </c>
      <c r="J166" s="106">
        <v>81.099999999999994</v>
      </c>
      <c r="K166" s="107"/>
      <c r="L166" s="108"/>
      <c r="M166" s="104"/>
      <c r="N166" s="105"/>
      <c r="O166" s="105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</row>
    <row r="167" spans="1:41" ht="15.7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1"/>
      <c r="N167" s="1"/>
      <c r="O167" s="1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</row>
    <row r="168" spans="1:41" ht="15.75">
      <c r="A168" s="72"/>
      <c r="B168" s="72"/>
      <c r="C168" s="73"/>
      <c r="D168" s="73"/>
      <c r="E168" s="73" t="s">
        <v>124</v>
      </c>
      <c r="F168" s="73"/>
      <c r="G168" s="73"/>
      <c r="H168" s="73"/>
      <c r="I168" s="73"/>
      <c r="J168" s="73"/>
      <c r="K168" s="73"/>
      <c r="L168" s="74"/>
      <c r="M168" s="35" t="s">
        <v>125</v>
      </c>
      <c r="N168" s="1"/>
      <c r="O168" s="1"/>
      <c r="P168" s="72"/>
      <c r="Q168" s="72"/>
      <c r="R168" s="73"/>
      <c r="S168" s="73"/>
      <c r="T168" s="73" t="s">
        <v>126</v>
      </c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4"/>
    </row>
    <row r="169" spans="1:41" ht="15.75">
      <c r="A169" s="79"/>
      <c r="B169" s="80"/>
      <c r="C169" s="81"/>
      <c r="D169" s="81"/>
      <c r="E169" s="81"/>
      <c r="F169" s="81"/>
      <c r="G169" s="81"/>
      <c r="H169" s="81"/>
      <c r="I169" s="81"/>
      <c r="J169" s="81"/>
      <c r="K169" s="81"/>
      <c r="L169" s="82"/>
      <c r="M169" s="35" t="s">
        <v>128</v>
      </c>
      <c r="N169" s="1"/>
      <c r="O169" s="1"/>
      <c r="P169" s="79"/>
      <c r="Q169" s="80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2"/>
    </row>
    <row r="170" spans="1:41" ht="15.75">
      <c r="A170" s="79"/>
      <c r="B170" s="79" t="s">
        <v>129</v>
      </c>
      <c r="C170" s="78"/>
      <c r="D170" s="72" t="s">
        <v>130</v>
      </c>
      <c r="E170" s="78"/>
      <c r="F170" s="78"/>
      <c r="G170" s="88" t="s">
        <v>67</v>
      </c>
      <c r="H170" s="109"/>
      <c r="I170" s="78"/>
      <c r="J170" s="78"/>
      <c r="K170" s="74"/>
      <c r="L170" s="110" t="s">
        <v>131</v>
      </c>
      <c r="M170" s="1"/>
      <c r="N170" s="1"/>
      <c r="O170" s="1"/>
      <c r="P170" s="79"/>
      <c r="Q170" s="79"/>
      <c r="R170" s="78"/>
      <c r="S170" s="78" t="s">
        <v>132</v>
      </c>
      <c r="T170" s="78"/>
      <c r="U170" s="78"/>
      <c r="V170" s="78"/>
      <c r="W170" s="79"/>
      <c r="X170" s="78" t="s">
        <v>133</v>
      </c>
      <c r="Y170" s="78"/>
      <c r="Z170" s="78"/>
      <c r="AA170" s="78"/>
      <c r="AB170" s="78"/>
      <c r="AC170" s="79"/>
      <c r="AD170" s="78" t="s">
        <v>134</v>
      </c>
      <c r="AE170" s="78"/>
      <c r="AF170" s="78"/>
      <c r="AG170" s="78"/>
      <c r="AH170" s="78"/>
      <c r="AI170" s="79"/>
      <c r="AJ170" s="78" t="s">
        <v>135</v>
      </c>
      <c r="AK170" s="78"/>
      <c r="AL170" s="78"/>
      <c r="AM170" s="78"/>
      <c r="AN170" s="86"/>
    </row>
    <row r="171" spans="1:41" ht="15.75">
      <c r="A171" s="79" t="s">
        <v>59</v>
      </c>
      <c r="B171" s="17" t="s">
        <v>181</v>
      </c>
      <c r="C171" s="83" t="s">
        <v>79</v>
      </c>
      <c r="D171" s="88" t="s">
        <v>77</v>
      </c>
      <c r="E171" s="83" t="s">
        <v>81</v>
      </c>
      <c r="F171" s="83" t="s">
        <v>82</v>
      </c>
      <c r="G171" s="88" t="s">
        <v>136</v>
      </c>
      <c r="H171" s="111" t="s">
        <v>137</v>
      </c>
      <c r="I171" s="83" t="s">
        <v>86</v>
      </c>
      <c r="J171" s="83" t="s">
        <v>138</v>
      </c>
      <c r="K171" s="84" t="s">
        <v>139</v>
      </c>
      <c r="L171" s="84" t="s">
        <v>136</v>
      </c>
      <c r="M171" s="2" t="s">
        <v>140</v>
      </c>
      <c r="N171" s="83" t="s">
        <v>141</v>
      </c>
      <c r="O171" s="1"/>
      <c r="P171" s="79" t="s">
        <v>76</v>
      </c>
      <c r="Q171" s="79"/>
      <c r="R171" s="78" t="s">
        <v>142</v>
      </c>
      <c r="S171" s="78"/>
      <c r="T171" s="79"/>
      <c r="U171" s="78" t="s">
        <v>143</v>
      </c>
      <c r="V171" s="78"/>
      <c r="W171" s="79"/>
      <c r="X171" s="78" t="s">
        <v>142</v>
      </c>
      <c r="Y171" s="78"/>
      <c r="Z171" s="79"/>
      <c r="AA171" s="78" t="s">
        <v>143</v>
      </c>
      <c r="AB171" s="78"/>
      <c r="AC171" s="79"/>
      <c r="AD171" s="78" t="s">
        <v>142</v>
      </c>
      <c r="AE171" s="78"/>
      <c r="AF171" s="79"/>
      <c r="AG171" s="78" t="s">
        <v>143</v>
      </c>
      <c r="AH171" s="78"/>
      <c r="AI171" s="79"/>
      <c r="AJ171" s="78" t="s">
        <v>142</v>
      </c>
      <c r="AK171" s="78"/>
      <c r="AL171" s="79"/>
      <c r="AM171" s="78" t="s">
        <v>143</v>
      </c>
      <c r="AN171" s="86"/>
    </row>
    <row r="172" spans="1:41" ht="15.75">
      <c r="A172" s="80"/>
      <c r="B172" s="89" t="s">
        <v>144</v>
      </c>
      <c r="C172" s="90" t="s">
        <v>144</v>
      </c>
      <c r="D172" s="18" t="s">
        <v>186</v>
      </c>
      <c r="E172" s="18" t="s">
        <v>186</v>
      </c>
      <c r="F172" s="19" t="s">
        <v>186</v>
      </c>
      <c r="G172" s="89" t="s">
        <v>145</v>
      </c>
      <c r="H172" s="112"/>
      <c r="I172" s="19" t="s">
        <v>183</v>
      </c>
      <c r="J172" s="19" t="s">
        <v>183</v>
      </c>
      <c r="K172" s="20" t="s">
        <v>183</v>
      </c>
      <c r="L172" s="91" t="s">
        <v>93</v>
      </c>
      <c r="M172" s="2" t="s">
        <v>93</v>
      </c>
      <c r="N172" s="83" t="s">
        <v>187</v>
      </c>
      <c r="O172" s="1"/>
      <c r="P172" s="80"/>
      <c r="Q172" s="89" t="s">
        <v>83</v>
      </c>
      <c r="R172" s="90" t="s">
        <v>58</v>
      </c>
      <c r="S172" s="90" t="s">
        <v>59</v>
      </c>
      <c r="T172" s="89" t="s">
        <v>83</v>
      </c>
      <c r="U172" s="90" t="s">
        <v>58</v>
      </c>
      <c r="V172" s="90" t="s">
        <v>59</v>
      </c>
      <c r="W172" s="93" t="s">
        <v>96</v>
      </c>
      <c r="X172" s="90" t="s">
        <v>58</v>
      </c>
      <c r="Y172" s="90" t="s">
        <v>59</v>
      </c>
      <c r="Z172" s="93" t="s">
        <v>96</v>
      </c>
      <c r="AA172" s="90" t="s">
        <v>58</v>
      </c>
      <c r="AB172" s="90" t="s">
        <v>59</v>
      </c>
      <c r="AC172" s="89" t="s">
        <v>97</v>
      </c>
      <c r="AD172" s="90" t="s">
        <v>58</v>
      </c>
      <c r="AE172" s="90" t="s">
        <v>59</v>
      </c>
      <c r="AF172" s="89" t="s">
        <v>97</v>
      </c>
      <c r="AG172" s="90" t="s">
        <v>58</v>
      </c>
      <c r="AH172" s="90" t="s">
        <v>59</v>
      </c>
      <c r="AI172" s="89" t="s">
        <v>147</v>
      </c>
      <c r="AJ172" s="90" t="s">
        <v>58</v>
      </c>
      <c r="AK172" s="90" t="s">
        <v>59</v>
      </c>
      <c r="AL172" s="89" t="s">
        <v>147</v>
      </c>
      <c r="AM172" s="90" t="s">
        <v>58</v>
      </c>
      <c r="AN172" s="91" t="s">
        <v>59</v>
      </c>
    </row>
    <row r="173" spans="1:41" ht="15.75">
      <c r="A173" s="79" t="s">
        <v>148</v>
      </c>
      <c r="B173" s="21">
        <v>2131</v>
      </c>
      <c r="C173" s="22">
        <v>237</v>
      </c>
      <c r="D173" s="21">
        <v>25742</v>
      </c>
      <c r="E173" s="78"/>
      <c r="F173" s="22">
        <v>5657</v>
      </c>
      <c r="G173" s="53">
        <v>9.4000000000000004E-3</v>
      </c>
      <c r="H173" s="54">
        <f>D173*0.2931/B173</f>
        <v>3.5405819802909435</v>
      </c>
      <c r="I173" s="95">
        <v>64</v>
      </c>
      <c r="J173" s="95">
        <v>74.900000000000006</v>
      </c>
      <c r="K173" s="113">
        <f>K89/100*180+32</f>
        <v>63.212000000000003</v>
      </c>
      <c r="L173" s="56">
        <v>1.14E-2</v>
      </c>
      <c r="M173" s="56">
        <v>9.7000000000000003E-3</v>
      </c>
      <c r="N173" s="114">
        <v>29.9</v>
      </c>
      <c r="O173" s="78"/>
      <c r="P173" s="79" t="s">
        <v>98</v>
      </c>
      <c r="Q173" s="25">
        <v>3.8570000000000002</v>
      </c>
      <c r="R173" s="30">
        <v>37376</v>
      </c>
      <c r="S173" s="24">
        <v>16</v>
      </c>
      <c r="T173" s="25">
        <v>2.8010000000000002</v>
      </c>
      <c r="U173" s="30">
        <v>37956</v>
      </c>
      <c r="V173" s="24">
        <v>12</v>
      </c>
      <c r="W173" s="59">
        <v>25.11</v>
      </c>
      <c r="X173" s="30">
        <v>37368</v>
      </c>
      <c r="Y173" s="22">
        <v>15</v>
      </c>
      <c r="Z173" s="59">
        <v>8.83</v>
      </c>
      <c r="AA173" s="30">
        <v>36897</v>
      </c>
      <c r="AB173" s="22">
        <v>6</v>
      </c>
      <c r="AC173" s="21">
        <v>1.37E-2</v>
      </c>
      <c r="AD173" s="30">
        <v>37941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9">
        <v>68.849999999999994</v>
      </c>
      <c r="AJ173" s="30">
        <v>37941</v>
      </c>
      <c r="AK173" s="22">
        <v>16</v>
      </c>
      <c r="AL173" s="59">
        <v>11.97</v>
      </c>
      <c r="AM173" s="30">
        <v>37566</v>
      </c>
      <c r="AN173" s="115">
        <v>4</v>
      </c>
      <c r="AO173" s="79" t="s">
        <v>98</v>
      </c>
    </row>
    <row r="174" spans="1:41" ht="15.75">
      <c r="A174" s="79" t="s">
        <v>149</v>
      </c>
      <c r="B174" s="21">
        <v>2182</v>
      </c>
      <c r="C174" s="22">
        <v>241</v>
      </c>
      <c r="D174" s="21">
        <v>26022</v>
      </c>
      <c r="E174" s="78"/>
      <c r="F174" s="22">
        <v>5322</v>
      </c>
      <c r="G174" s="53">
        <v>9.2999999999999992E-3</v>
      </c>
      <c r="H174" s="54">
        <f t="shared" ref="H174:H196" si="28">D174*0.2931/B174</f>
        <v>3.4954391384051333</v>
      </c>
      <c r="I174" s="95">
        <v>65</v>
      </c>
      <c r="J174" s="95">
        <v>75.099999999999994</v>
      </c>
      <c r="K174" s="116" t="s">
        <v>188</v>
      </c>
      <c r="L174" s="60">
        <v>1.12E-2</v>
      </c>
      <c r="M174" s="60">
        <v>9.5999999999999992E-3</v>
      </c>
      <c r="N174" s="114">
        <v>29.9</v>
      </c>
      <c r="O174" s="78"/>
      <c r="P174" s="79" t="s">
        <v>99</v>
      </c>
      <c r="Q174" s="25">
        <v>4.1280000000000001</v>
      </c>
      <c r="R174" s="30">
        <v>37376</v>
      </c>
      <c r="S174" s="24">
        <v>16</v>
      </c>
      <c r="T174" s="25">
        <v>2.851</v>
      </c>
      <c r="U174" s="30">
        <v>37591</v>
      </c>
      <c r="V174" s="24">
        <v>12</v>
      </c>
      <c r="W174" s="59">
        <v>26.72</v>
      </c>
      <c r="X174" s="30">
        <v>37457</v>
      </c>
      <c r="Y174" s="22">
        <v>16</v>
      </c>
      <c r="Z174" s="59">
        <v>8.83</v>
      </c>
      <c r="AA174" s="30">
        <v>36897</v>
      </c>
      <c r="AB174" s="22">
        <v>6</v>
      </c>
      <c r="AC174" s="21">
        <v>1.89E-2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9">
        <v>100.7</v>
      </c>
      <c r="AJ174" s="30">
        <v>37544</v>
      </c>
      <c r="AK174" s="24">
        <v>9</v>
      </c>
      <c r="AL174" s="59">
        <v>11.97</v>
      </c>
      <c r="AM174" s="30">
        <v>37566</v>
      </c>
      <c r="AN174" s="115">
        <v>4</v>
      </c>
      <c r="AO174" s="79" t="s">
        <v>99</v>
      </c>
    </row>
    <row r="175" spans="1:41" ht="15.75">
      <c r="A175" s="79" t="s">
        <v>150</v>
      </c>
      <c r="B175" s="21">
        <v>2131</v>
      </c>
      <c r="C175" s="22">
        <v>237</v>
      </c>
      <c r="D175" s="21">
        <v>25746</v>
      </c>
      <c r="E175" s="78"/>
      <c r="F175" s="22">
        <v>5691</v>
      </c>
      <c r="G175" s="53">
        <v>9.4000000000000004E-3</v>
      </c>
      <c r="H175" s="54">
        <f t="shared" si="28"/>
        <v>3.541132144533083</v>
      </c>
      <c r="I175" s="95">
        <v>64</v>
      </c>
      <c r="J175" s="95">
        <v>74.900000000000006</v>
      </c>
      <c r="K175" s="116" t="s">
        <v>189</v>
      </c>
      <c r="L175" s="60">
        <v>1.14E-2</v>
      </c>
      <c r="M175" s="60">
        <v>9.7000000000000003E-3</v>
      </c>
      <c r="N175" s="114">
        <v>30</v>
      </c>
      <c r="O175" s="78"/>
      <c r="P175" s="79" t="s">
        <v>103</v>
      </c>
      <c r="Q175" s="25">
        <v>4.9669999999999996</v>
      </c>
      <c r="R175" s="30">
        <v>37531</v>
      </c>
      <c r="S175" s="24">
        <v>9</v>
      </c>
      <c r="T175" s="25">
        <v>2.8050000000000002</v>
      </c>
      <c r="U175" s="30">
        <v>37956</v>
      </c>
      <c r="V175" s="24">
        <v>15</v>
      </c>
      <c r="W175" s="59">
        <v>31.5</v>
      </c>
      <c r="X175" s="30">
        <v>37810</v>
      </c>
      <c r="Y175" s="22">
        <v>16</v>
      </c>
      <c r="Z175" s="59">
        <v>10.78</v>
      </c>
      <c r="AA175" s="30">
        <v>36897</v>
      </c>
      <c r="AB175" s="22">
        <v>7</v>
      </c>
      <c r="AC175" s="53">
        <v>1.7600000000000001E-2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9">
        <v>83.67</v>
      </c>
      <c r="AJ175" s="30">
        <v>37733</v>
      </c>
      <c r="AK175" s="115">
        <v>18</v>
      </c>
      <c r="AL175" s="59">
        <v>11.97</v>
      </c>
      <c r="AM175" s="30">
        <v>37566</v>
      </c>
      <c r="AN175" s="115">
        <v>4</v>
      </c>
      <c r="AO175" s="79" t="s">
        <v>103</v>
      </c>
    </row>
    <row r="176" spans="1:41" ht="15.75">
      <c r="A176" s="79" t="s">
        <v>151</v>
      </c>
      <c r="B176" s="21">
        <v>2126</v>
      </c>
      <c r="C176" s="22">
        <v>236</v>
      </c>
      <c r="D176" s="21">
        <v>25685</v>
      </c>
      <c r="E176" s="78"/>
      <c r="F176" s="22">
        <v>5646</v>
      </c>
      <c r="G176" s="53">
        <v>9.4000000000000004E-3</v>
      </c>
      <c r="H176" s="54">
        <f t="shared" si="28"/>
        <v>3.5410505644402641</v>
      </c>
      <c r="I176" s="95">
        <v>64</v>
      </c>
      <c r="J176" s="95">
        <v>74.900000000000006</v>
      </c>
      <c r="K176" s="117"/>
      <c r="L176" s="60">
        <v>1.14E-2</v>
      </c>
      <c r="M176" s="60">
        <v>9.7000000000000003E-3</v>
      </c>
      <c r="N176" s="114">
        <v>30</v>
      </c>
      <c r="O176" s="78"/>
      <c r="P176" s="79" t="s">
        <v>104</v>
      </c>
      <c r="Q176" s="25">
        <v>5.5949999999999998</v>
      </c>
      <c r="R176" s="30">
        <v>37531</v>
      </c>
      <c r="S176" s="24">
        <v>9</v>
      </c>
      <c r="T176" s="25">
        <v>2.8010000000000002</v>
      </c>
      <c r="U176" s="30">
        <v>37956</v>
      </c>
      <c r="V176" s="24">
        <v>12</v>
      </c>
      <c r="W176" s="59">
        <v>32</v>
      </c>
      <c r="X176" s="30">
        <v>37822</v>
      </c>
      <c r="Y176" s="22">
        <v>16</v>
      </c>
      <c r="Z176" s="59">
        <v>8.83</v>
      </c>
      <c r="AA176" s="30">
        <v>36897</v>
      </c>
      <c r="AB176" s="22">
        <v>6</v>
      </c>
      <c r="AC176" s="53">
        <v>1.77E-2</v>
      </c>
      <c r="AD176" s="30">
        <v>37447</v>
      </c>
      <c r="AE176" s="22">
        <v>13</v>
      </c>
      <c r="AF176" s="21">
        <v>1.6999999999999999E-3</v>
      </c>
      <c r="AG176" s="30">
        <v>36895</v>
      </c>
      <c r="AH176" s="22">
        <v>24</v>
      </c>
      <c r="AI176" s="59">
        <v>77.94</v>
      </c>
      <c r="AJ176" s="30">
        <v>37882</v>
      </c>
      <c r="AK176" s="24">
        <v>9</v>
      </c>
      <c r="AL176" s="59">
        <v>11.97</v>
      </c>
      <c r="AM176" s="30">
        <v>37566</v>
      </c>
      <c r="AN176" s="115">
        <v>4</v>
      </c>
      <c r="AO176" s="79" t="s">
        <v>104</v>
      </c>
    </row>
    <row r="177" spans="1:41" ht="15.75">
      <c r="A177" s="79" t="s">
        <v>152</v>
      </c>
      <c r="B177" s="21">
        <v>1909</v>
      </c>
      <c r="C177" s="22">
        <v>215</v>
      </c>
      <c r="D177" s="21">
        <v>23040</v>
      </c>
      <c r="E177" s="78"/>
      <c r="F177" s="22">
        <v>3689</v>
      </c>
      <c r="G177" s="53">
        <v>8.9999999999999993E-3</v>
      </c>
      <c r="H177" s="54">
        <f t="shared" si="28"/>
        <v>3.5374667365112624</v>
      </c>
      <c r="I177" s="95">
        <v>63</v>
      </c>
      <c r="J177" s="95">
        <v>74.8</v>
      </c>
      <c r="K177" s="117"/>
      <c r="L177" s="60">
        <v>1.03E-2</v>
      </c>
      <c r="M177" s="60">
        <v>9.1999999999999998E-3</v>
      </c>
      <c r="N177" s="114">
        <v>30</v>
      </c>
      <c r="O177" s="78"/>
      <c r="P177" s="79" t="s">
        <v>105</v>
      </c>
      <c r="Q177" s="25">
        <v>5.3390000000000004</v>
      </c>
      <c r="R177" s="30">
        <v>37531</v>
      </c>
      <c r="S177" s="24">
        <v>9</v>
      </c>
      <c r="T177" s="25">
        <v>2.8010000000000002</v>
      </c>
      <c r="U177" s="30">
        <v>37956</v>
      </c>
      <c r="V177" s="24">
        <v>12</v>
      </c>
      <c r="W177" s="55">
        <v>31.56</v>
      </c>
      <c r="X177" s="30">
        <v>37810</v>
      </c>
      <c r="Y177" s="22">
        <v>16</v>
      </c>
      <c r="Z177" s="55">
        <v>8.83</v>
      </c>
      <c r="AA177" s="30">
        <v>36897</v>
      </c>
      <c r="AB177" s="22">
        <v>6</v>
      </c>
      <c r="AC177" s="58">
        <v>1.7399999999999999E-2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9">
        <v>81.260000000000005</v>
      </c>
      <c r="AJ177" s="30">
        <v>37733</v>
      </c>
      <c r="AK177" s="115">
        <v>18</v>
      </c>
      <c r="AL177" s="59">
        <v>11.97</v>
      </c>
      <c r="AM177" s="30">
        <v>37566</v>
      </c>
      <c r="AN177" s="115">
        <v>4</v>
      </c>
      <c r="AO177" s="79" t="s">
        <v>105</v>
      </c>
    </row>
    <row r="178" spans="1:41" ht="15.75">
      <c r="A178" s="79" t="s">
        <v>153</v>
      </c>
      <c r="B178" s="21">
        <v>2392</v>
      </c>
      <c r="C178" s="22">
        <v>259</v>
      </c>
      <c r="D178" s="21">
        <v>27926</v>
      </c>
      <c r="E178" s="78"/>
      <c r="F178" s="22">
        <v>5959</v>
      </c>
      <c r="G178" s="53">
        <v>9.1999999999999998E-3</v>
      </c>
      <c r="H178" s="54">
        <f t="shared" si="28"/>
        <v>3.4218689799331106</v>
      </c>
      <c r="I178" s="95">
        <v>67</v>
      </c>
      <c r="J178" s="95">
        <v>75.400000000000006</v>
      </c>
      <c r="K178" s="117"/>
      <c r="L178" s="60">
        <v>1.1299999999999999E-2</v>
      </c>
      <c r="M178" s="60">
        <v>9.4999999999999998E-3</v>
      </c>
      <c r="N178" s="114">
        <v>30</v>
      </c>
      <c r="O178" s="78"/>
      <c r="P178" s="79" t="s">
        <v>106</v>
      </c>
      <c r="Q178" s="25">
        <v>3.863</v>
      </c>
      <c r="R178" s="30">
        <v>38265</v>
      </c>
      <c r="S178" s="24">
        <v>3</v>
      </c>
      <c r="T178" s="25">
        <v>2.8010000000000002</v>
      </c>
      <c r="U178" s="30">
        <v>37956</v>
      </c>
      <c r="V178" s="24">
        <v>12</v>
      </c>
      <c r="W178" s="59">
        <v>34.94</v>
      </c>
      <c r="X178" s="30">
        <v>38162</v>
      </c>
      <c r="Y178" s="22">
        <v>24</v>
      </c>
      <c r="Z178" s="59">
        <v>8.83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9">
        <v>81.12</v>
      </c>
      <c r="AJ178" s="30">
        <v>37840</v>
      </c>
      <c r="AK178" s="24">
        <v>21</v>
      </c>
      <c r="AL178" s="59">
        <v>11.97</v>
      </c>
      <c r="AM178" s="30">
        <v>37566</v>
      </c>
      <c r="AN178" s="115">
        <v>4</v>
      </c>
      <c r="AO178" s="79" t="s">
        <v>106</v>
      </c>
    </row>
    <row r="179" spans="1:41" ht="15.75">
      <c r="A179" s="79" t="s">
        <v>154</v>
      </c>
      <c r="B179" s="21">
        <v>3576</v>
      </c>
      <c r="C179" s="22">
        <v>353</v>
      </c>
      <c r="D179" s="21">
        <v>38324</v>
      </c>
      <c r="E179" s="78"/>
      <c r="F179" s="22">
        <v>9843</v>
      </c>
      <c r="G179" s="53">
        <v>9.7999999999999997E-3</v>
      </c>
      <c r="H179" s="54">
        <f t="shared" si="28"/>
        <v>3.1411533557046987</v>
      </c>
      <c r="I179" s="95">
        <v>77</v>
      </c>
      <c r="J179" s="95">
        <v>76.900000000000006</v>
      </c>
      <c r="K179" s="117"/>
      <c r="L179" s="60">
        <v>1.3299999999999999E-2</v>
      </c>
      <c r="M179" s="60">
        <v>1.03E-2</v>
      </c>
      <c r="N179" s="114">
        <v>30</v>
      </c>
      <c r="O179" s="78"/>
      <c r="P179" s="79" t="s">
        <v>107</v>
      </c>
      <c r="Q179" s="25">
        <v>4.4269999999999996</v>
      </c>
      <c r="R179" s="30">
        <v>37533</v>
      </c>
      <c r="S179" s="24">
        <v>24</v>
      </c>
      <c r="T179" s="25">
        <v>2.8010000000000002</v>
      </c>
      <c r="U179" s="30">
        <v>37956</v>
      </c>
      <c r="V179" s="24">
        <v>12</v>
      </c>
      <c r="W179" s="59">
        <v>32.56</v>
      </c>
      <c r="X179" s="30">
        <v>38188</v>
      </c>
      <c r="Y179" s="22">
        <v>16</v>
      </c>
      <c r="Z179" s="59">
        <v>8.83</v>
      </c>
      <c r="AA179" s="30">
        <v>36897</v>
      </c>
      <c r="AB179" s="22">
        <v>6</v>
      </c>
      <c r="AC179" s="53">
        <v>1.37E-2</v>
      </c>
      <c r="AD179" s="30">
        <v>37941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9">
        <v>68.849999999999994</v>
      </c>
      <c r="AJ179" s="30">
        <v>37941</v>
      </c>
      <c r="AK179" s="24">
        <v>16</v>
      </c>
      <c r="AL179" s="59">
        <v>11.97</v>
      </c>
      <c r="AM179" s="30">
        <v>37566</v>
      </c>
      <c r="AN179" s="115">
        <v>4</v>
      </c>
      <c r="AO179" s="79" t="s">
        <v>107</v>
      </c>
    </row>
    <row r="180" spans="1:41" ht="15.75">
      <c r="A180" s="79" t="s">
        <v>155</v>
      </c>
      <c r="B180" s="21">
        <v>3480</v>
      </c>
      <c r="C180" s="22">
        <v>335</v>
      </c>
      <c r="D180" s="21">
        <v>35045</v>
      </c>
      <c r="E180" s="78"/>
      <c r="F180" s="22">
        <v>4103</v>
      </c>
      <c r="G180" s="53">
        <v>9.4000000000000004E-3</v>
      </c>
      <c r="H180" s="54">
        <f t="shared" si="28"/>
        <v>2.9516349137931037</v>
      </c>
      <c r="I180" s="95">
        <v>81</v>
      </c>
      <c r="J180" s="95">
        <v>77.5</v>
      </c>
      <c r="K180" s="117"/>
      <c r="L180" s="60">
        <v>1.09E-2</v>
      </c>
      <c r="M180" s="60">
        <v>9.5999999999999992E-3</v>
      </c>
      <c r="N180" s="114">
        <v>30</v>
      </c>
      <c r="O180" s="78"/>
      <c r="P180" s="79" t="s">
        <v>108</v>
      </c>
      <c r="Q180" s="25">
        <v>4.7759999999999998</v>
      </c>
      <c r="R180" s="30">
        <v>37882</v>
      </c>
      <c r="S180" s="24">
        <v>15</v>
      </c>
      <c r="T180" s="25">
        <v>2.7349999999999999</v>
      </c>
      <c r="U180" s="30">
        <v>37958</v>
      </c>
      <c r="V180" s="24">
        <v>13</v>
      </c>
      <c r="W180" s="59">
        <v>28.83</v>
      </c>
      <c r="X180" s="30">
        <v>37517</v>
      </c>
      <c r="Y180" s="22">
        <v>16</v>
      </c>
      <c r="Z180" s="59">
        <v>8.83</v>
      </c>
      <c r="AA180" s="30">
        <v>36897</v>
      </c>
      <c r="AB180" s="22">
        <v>6</v>
      </c>
      <c r="AC180" s="53">
        <v>1.7000000000000001E-2</v>
      </c>
      <c r="AD180" s="30">
        <v>37716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9">
        <v>85.57</v>
      </c>
      <c r="AJ180" s="30">
        <v>37716</v>
      </c>
      <c r="AK180" s="24">
        <v>21</v>
      </c>
      <c r="AL180" s="59">
        <v>11.97</v>
      </c>
      <c r="AM180" s="30">
        <v>37566</v>
      </c>
      <c r="AN180" s="115">
        <v>4</v>
      </c>
      <c r="AO180" s="79" t="s">
        <v>108</v>
      </c>
    </row>
    <row r="181" spans="1:41" ht="15.75">
      <c r="A181" s="79" t="s">
        <v>156</v>
      </c>
      <c r="B181" s="21">
        <v>4993</v>
      </c>
      <c r="C181" s="22">
        <v>467</v>
      </c>
      <c r="D181" s="21">
        <v>50645</v>
      </c>
      <c r="E181" s="78"/>
      <c r="F181" s="22">
        <v>10129</v>
      </c>
      <c r="G181" s="53">
        <v>9.9000000000000008E-3</v>
      </c>
      <c r="H181" s="54">
        <f t="shared" si="28"/>
        <v>2.9729720608852395</v>
      </c>
      <c r="I181" s="95">
        <v>84</v>
      </c>
      <c r="J181" s="95">
        <v>78</v>
      </c>
      <c r="K181" s="117"/>
      <c r="L181" s="60">
        <v>1.17E-2</v>
      </c>
      <c r="M181" s="60">
        <v>1.01E-2</v>
      </c>
      <c r="N181" s="114">
        <v>30</v>
      </c>
      <c r="O181" s="78"/>
      <c r="P181" s="79" t="s">
        <v>109</v>
      </c>
      <c r="Q181" s="25">
        <v>3.855</v>
      </c>
      <c r="R181" s="30">
        <v>37376</v>
      </c>
      <c r="S181" s="24">
        <v>16</v>
      </c>
      <c r="T181" s="25">
        <v>2.8010000000000002</v>
      </c>
      <c r="U181" s="30">
        <v>37956</v>
      </c>
      <c r="V181" s="24">
        <v>12</v>
      </c>
      <c r="W181" s="59">
        <v>25.11</v>
      </c>
      <c r="X181" s="30">
        <v>37368</v>
      </c>
      <c r="Y181" s="22">
        <v>15</v>
      </c>
      <c r="Z181" s="59">
        <v>8.83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9">
        <v>84.79</v>
      </c>
      <c r="AJ181" s="30">
        <v>37348</v>
      </c>
      <c r="AK181" s="24">
        <v>5</v>
      </c>
      <c r="AL181" s="59">
        <v>11.97</v>
      </c>
      <c r="AM181" s="30">
        <v>37566</v>
      </c>
      <c r="AN181" s="115">
        <v>4</v>
      </c>
      <c r="AO181" s="79" t="s">
        <v>109</v>
      </c>
    </row>
    <row r="182" spans="1:41" ht="15.75">
      <c r="A182" s="79" t="s">
        <v>157</v>
      </c>
      <c r="B182" s="21">
        <v>5133</v>
      </c>
      <c r="C182" s="22">
        <v>478</v>
      </c>
      <c r="D182" s="21">
        <v>52517</v>
      </c>
      <c r="E182" s="78"/>
      <c r="F182" s="22">
        <v>11435</v>
      </c>
      <c r="G182" s="53">
        <v>1.0200000000000001E-2</v>
      </c>
      <c r="H182" s="54">
        <f t="shared" si="28"/>
        <v>2.9987790181180602</v>
      </c>
      <c r="I182" s="95">
        <v>84</v>
      </c>
      <c r="J182" s="95">
        <v>78</v>
      </c>
      <c r="K182" s="117"/>
      <c r="L182" s="60">
        <v>1.2500000000000001E-2</v>
      </c>
      <c r="M182" s="60">
        <v>1.0500000000000001E-2</v>
      </c>
      <c r="N182" s="114">
        <v>30</v>
      </c>
      <c r="O182" s="78"/>
      <c r="P182" s="79" t="s">
        <v>110</v>
      </c>
      <c r="Q182" s="25">
        <v>3.7589999999999999</v>
      </c>
      <c r="R182" s="30">
        <v>37891</v>
      </c>
      <c r="S182" s="24">
        <v>15</v>
      </c>
      <c r="T182" s="25">
        <v>2.8010000000000002</v>
      </c>
      <c r="U182" s="30">
        <v>37956</v>
      </c>
      <c r="V182" s="24">
        <v>12</v>
      </c>
      <c r="W182" s="59">
        <v>25.11</v>
      </c>
      <c r="X182" s="30">
        <v>37368</v>
      </c>
      <c r="Y182" s="22">
        <v>15</v>
      </c>
      <c r="Z182" s="59">
        <v>8.83</v>
      </c>
      <c r="AA182" s="30">
        <v>36897</v>
      </c>
      <c r="AB182" s="22">
        <v>6</v>
      </c>
      <c r="AC182" s="53">
        <v>1.41E-2</v>
      </c>
      <c r="AD182" s="30">
        <v>37363</v>
      </c>
      <c r="AE182" s="22">
        <v>3</v>
      </c>
      <c r="AF182" s="21">
        <v>1.6999999999999999E-3</v>
      </c>
      <c r="AG182" s="30">
        <v>36895</v>
      </c>
      <c r="AH182" s="22">
        <v>24</v>
      </c>
      <c r="AI182" s="59">
        <v>71.53</v>
      </c>
      <c r="AJ182" s="30">
        <v>37363</v>
      </c>
      <c r="AK182" s="24">
        <v>3</v>
      </c>
      <c r="AL182" s="59">
        <v>11.97</v>
      </c>
      <c r="AM182" s="30">
        <v>37566</v>
      </c>
      <c r="AN182" s="115">
        <v>4</v>
      </c>
      <c r="AO182" s="79" t="s">
        <v>110</v>
      </c>
    </row>
    <row r="183" spans="1:41" ht="15.75">
      <c r="A183" s="79" t="s">
        <v>158</v>
      </c>
      <c r="B183" s="21">
        <v>5992</v>
      </c>
      <c r="C183" s="22">
        <v>536</v>
      </c>
      <c r="D183" s="21">
        <v>60065</v>
      </c>
      <c r="E183" s="78"/>
      <c r="F183" s="22">
        <v>16334</v>
      </c>
      <c r="G183" s="53">
        <v>1.0699999999999999E-2</v>
      </c>
      <c r="H183" s="54">
        <f t="shared" si="28"/>
        <v>2.9380927069425904</v>
      </c>
      <c r="I183" s="95">
        <v>88</v>
      </c>
      <c r="J183" s="95">
        <v>78.599999999999994</v>
      </c>
      <c r="K183" s="117"/>
      <c r="L183" s="60">
        <v>1.4800000000000001E-2</v>
      </c>
      <c r="M183" s="60">
        <v>1.1299999999999999E-2</v>
      </c>
      <c r="N183" s="114">
        <v>30</v>
      </c>
      <c r="O183" s="78"/>
      <c r="P183" s="79" t="s">
        <v>111</v>
      </c>
      <c r="Q183" s="25">
        <v>3.7589999999999999</v>
      </c>
      <c r="R183" s="30">
        <v>37891</v>
      </c>
      <c r="S183" s="24">
        <v>15</v>
      </c>
      <c r="T183" s="25">
        <v>2.7349999999999999</v>
      </c>
      <c r="U183" s="30">
        <v>37958</v>
      </c>
      <c r="V183" s="24">
        <v>13</v>
      </c>
      <c r="W183" s="59">
        <v>25.11</v>
      </c>
      <c r="X183" s="30">
        <v>37368</v>
      </c>
      <c r="Y183" s="22">
        <v>15</v>
      </c>
      <c r="Z183" s="59">
        <v>8.83</v>
      </c>
      <c r="AA183" s="30">
        <v>36897</v>
      </c>
      <c r="AB183" s="22">
        <v>6</v>
      </c>
      <c r="AC183" s="53">
        <v>1.5599999999999999E-2</v>
      </c>
      <c r="AD183" s="30">
        <v>37713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9">
        <v>78.430000000000007</v>
      </c>
      <c r="AJ183" s="30">
        <v>37713</v>
      </c>
      <c r="AK183" s="24">
        <v>4</v>
      </c>
      <c r="AL183" s="59">
        <v>11.97</v>
      </c>
      <c r="AM183" s="30">
        <v>37566</v>
      </c>
      <c r="AN183" s="115">
        <v>4</v>
      </c>
      <c r="AO183" s="79" t="s">
        <v>111</v>
      </c>
    </row>
    <row r="184" spans="1:41" ht="15.75">
      <c r="A184" s="79" t="s">
        <v>159</v>
      </c>
      <c r="B184" s="21">
        <v>5513</v>
      </c>
      <c r="C184" s="22">
        <v>498</v>
      </c>
      <c r="D184" s="21">
        <v>55229</v>
      </c>
      <c r="E184" s="78"/>
      <c r="F184" s="22">
        <v>12203</v>
      </c>
      <c r="G184" s="53">
        <v>1.0800000000000001E-2</v>
      </c>
      <c r="H184" s="54">
        <f t="shared" si="28"/>
        <v>2.9362633593324872</v>
      </c>
      <c r="I184" s="95">
        <v>87</v>
      </c>
      <c r="J184" s="95">
        <v>78.5</v>
      </c>
      <c r="K184" s="117"/>
      <c r="L184" s="60">
        <v>1.34E-2</v>
      </c>
      <c r="M184" s="60">
        <v>1.12E-2</v>
      </c>
      <c r="N184" s="114">
        <v>30</v>
      </c>
      <c r="O184" s="78"/>
      <c r="P184" s="79" t="s">
        <v>112</v>
      </c>
      <c r="Q184" s="44">
        <v>3.7589999999999999</v>
      </c>
      <c r="R184" s="38">
        <v>37526</v>
      </c>
      <c r="S184" s="43">
        <v>15</v>
      </c>
      <c r="T184" s="25">
        <v>2.7349999999999999</v>
      </c>
      <c r="U184" s="30">
        <v>37958</v>
      </c>
      <c r="V184" s="24">
        <v>13</v>
      </c>
      <c r="W184" s="59">
        <v>25.11</v>
      </c>
      <c r="X184" s="30">
        <v>37368</v>
      </c>
      <c r="Y184" s="22">
        <v>15</v>
      </c>
      <c r="Z184" s="59">
        <v>8.83</v>
      </c>
      <c r="AA184" s="30">
        <v>36897</v>
      </c>
      <c r="AB184" s="22">
        <v>6</v>
      </c>
      <c r="AC184" s="53">
        <v>1.37E-2</v>
      </c>
      <c r="AD184" s="30">
        <v>37941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18">
        <v>68.849999999999994</v>
      </c>
      <c r="AJ184" s="38">
        <v>37941</v>
      </c>
      <c r="AK184" s="43">
        <v>16</v>
      </c>
      <c r="AL184" s="118">
        <v>11.97</v>
      </c>
      <c r="AM184" s="38">
        <v>37566</v>
      </c>
      <c r="AN184" s="119">
        <v>4</v>
      </c>
      <c r="AO184" s="79" t="s">
        <v>112</v>
      </c>
    </row>
    <row r="185" spans="1:41" ht="15.75">
      <c r="A185" s="79" t="s">
        <v>160</v>
      </c>
      <c r="B185" s="21">
        <v>6636</v>
      </c>
      <c r="C185" s="22">
        <v>600</v>
      </c>
      <c r="D185" s="21">
        <v>66943</v>
      </c>
      <c r="E185" s="78"/>
      <c r="F185" s="22">
        <v>8481</v>
      </c>
      <c r="G185" s="53">
        <v>1.0200000000000001E-2</v>
      </c>
      <c r="H185" s="54">
        <f t="shared" si="28"/>
        <v>2.9567500452079569</v>
      </c>
      <c r="I185" s="95">
        <v>88</v>
      </c>
      <c r="J185" s="95">
        <v>78.7</v>
      </c>
      <c r="K185" s="117"/>
      <c r="L185" s="60">
        <v>1.15E-2</v>
      </c>
      <c r="M185" s="60">
        <v>1.04E-2</v>
      </c>
      <c r="N185" s="114">
        <v>30</v>
      </c>
      <c r="O185" s="78"/>
      <c r="P185" s="79" t="s">
        <v>114</v>
      </c>
      <c r="Q185" s="25">
        <v>5.3010000000000002</v>
      </c>
      <c r="R185" s="30">
        <v>38273</v>
      </c>
      <c r="S185" s="24">
        <v>9</v>
      </c>
      <c r="T185" s="25">
        <v>2.6520000000000001</v>
      </c>
      <c r="U185" s="30">
        <v>38076</v>
      </c>
      <c r="V185" s="24">
        <v>17</v>
      </c>
      <c r="W185" s="59">
        <v>25.11</v>
      </c>
      <c r="X185" s="30">
        <v>37002</v>
      </c>
      <c r="Y185" s="22">
        <v>16</v>
      </c>
      <c r="Z185" s="59">
        <v>7.94</v>
      </c>
      <c r="AA185" s="30">
        <v>37975</v>
      </c>
      <c r="AB185" s="22">
        <v>11</v>
      </c>
      <c r="AC185" s="53">
        <v>1.18E-2</v>
      </c>
      <c r="AD185" s="30">
        <v>38083</v>
      </c>
      <c r="AE185" s="22">
        <v>10</v>
      </c>
      <c r="AF185" s="21" t="s">
        <v>190</v>
      </c>
      <c r="AG185" s="22"/>
      <c r="AH185" s="22"/>
      <c r="AI185" s="21" t="s">
        <v>190</v>
      </c>
      <c r="AJ185" s="30"/>
      <c r="AK185" s="115"/>
      <c r="AL185" s="21" t="s">
        <v>190</v>
      </c>
      <c r="AM185" s="30">
        <f t="shared" ref="AM185:AN192" si="29">AM269</f>
        <v>0</v>
      </c>
      <c r="AN185" s="115">
        <f t="shared" si="29"/>
        <v>0</v>
      </c>
      <c r="AO185" s="79" t="s">
        <v>114</v>
      </c>
    </row>
    <row r="186" spans="1:41" ht="15.75">
      <c r="A186" s="79" t="s">
        <v>161</v>
      </c>
      <c r="B186" s="21">
        <v>7064</v>
      </c>
      <c r="C186" s="22">
        <v>635</v>
      </c>
      <c r="D186" s="21">
        <v>71031</v>
      </c>
      <c r="E186" s="78"/>
      <c r="F186" s="22">
        <v>10850</v>
      </c>
      <c r="G186" s="53">
        <v>0.01</v>
      </c>
      <c r="H186" s="54">
        <f t="shared" si="28"/>
        <v>2.9472234003397513</v>
      </c>
      <c r="I186" s="95">
        <v>89</v>
      </c>
      <c r="J186" s="95">
        <v>78.900000000000006</v>
      </c>
      <c r="K186" s="117"/>
      <c r="L186" s="60">
        <v>1.21E-2</v>
      </c>
      <c r="M186" s="60">
        <v>1.03E-2</v>
      </c>
      <c r="N186" s="114">
        <v>30</v>
      </c>
      <c r="O186" s="78"/>
      <c r="P186" s="79" t="s">
        <v>116</v>
      </c>
      <c r="Q186" s="25">
        <v>5.3010000000000002</v>
      </c>
      <c r="R186" s="30">
        <v>38273</v>
      </c>
      <c r="S186" s="24">
        <v>9</v>
      </c>
      <c r="T186" s="25">
        <v>2.6520000000000001</v>
      </c>
      <c r="U186" s="30">
        <v>38076</v>
      </c>
      <c r="V186" s="24">
        <v>17</v>
      </c>
      <c r="W186" s="59">
        <v>25.11</v>
      </c>
      <c r="X186" s="30">
        <v>37002</v>
      </c>
      <c r="Y186" s="22">
        <v>3</v>
      </c>
      <c r="Z186" s="59">
        <v>7.94</v>
      </c>
      <c r="AA186" s="30">
        <v>37975</v>
      </c>
      <c r="AB186" s="22">
        <v>11</v>
      </c>
      <c r="AC186" s="53">
        <v>1.1900000000000001E-2</v>
      </c>
      <c r="AD186" s="30">
        <v>37092</v>
      </c>
      <c r="AE186" s="22">
        <v>15</v>
      </c>
      <c r="AF186" s="21" t="s">
        <v>190</v>
      </c>
      <c r="AG186" s="22"/>
      <c r="AH186" s="22"/>
      <c r="AI186" s="21" t="s">
        <v>190</v>
      </c>
      <c r="AJ186" s="30"/>
      <c r="AK186" s="115"/>
      <c r="AL186" s="21" t="s">
        <v>190</v>
      </c>
      <c r="AM186" s="30">
        <f t="shared" si="29"/>
        <v>0</v>
      </c>
      <c r="AN186" s="115">
        <f t="shared" si="29"/>
        <v>0</v>
      </c>
      <c r="AO186" s="79" t="s">
        <v>116</v>
      </c>
    </row>
    <row r="187" spans="1:41" ht="15.75">
      <c r="A187" s="79" t="s">
        <v>60</v>
      </c>
      <c r="B187" s="21">
        <v>8437</v>
      </c>
      <c r="C187" s="22">
        <v>754</v>
      </c>
      <c r="D187" s="21">
        <v>86635</v>
      </c>
      <c r="E187" s="78"/>
      <c r="F187" s="22">
        <v>10904</v>
      </c>
      <c r="G187" s="53">
        <v>9.7999999999999997E-3</v>
      </c>
      <c r="H187" s="54">
        <f t="shared" si="28"/>
        <v>3.0096857295247128</v>
      </c>
      <c r="I187" s="95">
        <v>90</v>
      </c>
      <c r="J187" s="95">
        <v>79</v>
      </c>
      <c r="K187" s="120"/>
      <c r="L187" s="60">
        <v>1.1900000000000001E-2</v>
      </c>
      <c r="M187" s="60">
        <v>1.01E-2</v>
      </c>
      <c r="N187" s="114">
        <v>30</v>
      </c>
      <c r="O187" s="78"/>
      <c r="P187" s="79" t="s">
        <v>118</v>
      </c>
      <c r="Q187" s="25">
        <v>4.6520000000000001</v>
      </c>
      <c r="R187" s="30">
        <v>37696</v>
      </c>
      <c r="S187" s="24">
        <v>10</v>
      </c>
      <c r="T187" s="25">
        <v>2.3940000000000001</v>
      </c>
      <c r="U187" s="30">
        <v>38082</v>
      </c>
      <c r="V187" s="24">
        <v>17</v>
      </c>
      <c r="W187" s="59">
        <v>15.94</v>
      </c>
      <c r="X187" s="30">
        <v>38178</v>
      </c>
      <c r="Y187" s="22">
        <v>16</v>
      </c>
      <c r="Z187" s="59">
        <v>7.89</v>
      </c>
      <c r="AA187" s="30">
        <v>37975</v>
      </c>
      <c r="AB187" s="22">
        <v>12</v>
      </c>
      <c r="AC187" s="53">
        <v>7.7999999999999996E-3</v>
      </c>
      <c r="AD187" s="30">
        <v>38075</v>
      </c>
      <c r="AE187" s="22">
        <v>10</v>
      </c>
      <c r="AF187" s="21" t="s">
        <v>190</v>
      </c>
      <c r="AG187" s="22"/>
      <c r="AH187" s="22"/>
      <c r="AI187" s="21" t="s">
        <v>190</v>
      </c>
      <c r="AJ187" s="30"/>
      <c r="AK187" s="115"/>
      <c r="AL187" s="21" t="s">
        <v>190</v>
      </c>
      <c r="AM187" s="30">
        <f t="shared" si="29"/>
        <v>0</v>
      </c>
      <c r="AN187" s="115">
        <f t="shared" si="29"/>
        <v>0</v>
      </c>
      <c r="AO187" s="79" t="s">
        <v>118</v>
      </c>
    </row>
    <row r="188" spans="1:41" ht="15.75">
      <c r="A188" s="79" t="s">
        <v>162</v>
      </c>
      <c r="B188" s="21">
        <v>9025</v>
      </c>
      <c r="C188" s="22">
        <v>803</v>
      </c>
      <c r="D188" s="21">
        <v>94579</v>
      </c>
      <c r="E188" s="78"/>
      <c r="F188" s="22">
        <v>17700</v>
      </c>
      <c r="G188" s="53">
        <v>9.7999999999999997E-3</v>
      </c>
      <c r="H188" s="54">
        <f t="shared" si="28"/>
        <v>3.0715905706371194</v>
      </c>
      <c r="I188" s="95">
        <v>90</v>
      </c>
      <c r="J188" s="95">
        <v>79.099999999999994</v>
      </c>
      <c r="K188" s="120"/>
      <c r="L188" s="60">
        <v>1.44E-2</v>
      </c>
      <c r="M188" s="60">
        <v>1.0500000000000001E-2</v>
      </c>
      <c r="N188" s="114">
        <v>29.9</v>
      </c>
      <c r="O188" s="78"/>
      <c r="P188" s="79" t="s">
        <v>119</v>
      </c>
      <c r="Q188" s="25">
        <v>5.6779999999999999</v>
      </c>
      <c r="R188" s="30">
        <v>38057</v>
      </c>
      <c r="S188" s="24">
        <v>10</v>
      </c>
      <c r="T188" s="25">
        <v>2.5619999999999998</v>
      </c>
      <c r="U188" s="30">
        <v>38077</v>
      </c>
      <c r="V188" s="24">
        <v>17</v>
      </c>
      <c r="W188" s="59">
        <v>20.11</v>
      </c>
      <c r="X188" s="30">
        <v>37732</v>
      </c>
      <c r="Y188" s="22">
        <v>15</v>
      </c>
      <c r="Z188" s="59">
        <v>7.94</v>
      </c>
      <c r="AA188" s="30">
        <v>37975</v>
      </c>
      <c r="AB188" s="22">
        <v>11</v>
      </c>
      <c r="AC188" s="53">
        <v>1.38E-2</v>
      </c>
      <c r="AD188" s="30">
        <v>38083</v>
      </c>
      <c r="AE188" s="22">
        <v>10</v>
      </c>
      <c r="AF188" s="21" t="s">
        <v>190</v>
      </c>
      <c r="AG188" s="22"/>
      <c r="AH188" s="22"/>
      <c r="AI188" s="21" t="s">
        <v>190</v>
      </c>
      <c r="AJ188" s="30"/>
      <c r="AK188" s="115"/>
      <c r="AL188" s="21" t="s">
        <v>190</v>
      </c>
      <c r="AM188" s="30">
        <f t="shared" si="29"/>
        <v>0</v>
      </c>
      <c r="AN188" s="115">
        <f t="shared" si="29"/>
        <v>0</v>
      </c>
      <c r="AO188" s="79" t="s">
        <v>119</v>
      </c>
    </row>
    <row r="189" spans="1:41" ht="15.75">
      <c r="A189" s="79" t="s">
        <v>163</v>
      </c>
      <c r="B189" s="21">
        <v>6252</v>
      </c>
      <c r="C189" s="22">
        <v>556</v>
      </c>
      <c r="D189" s="21">
        <v>62247</v>
      </c>
      <c r="E189" s="78"/>
      <c r="F189" s="22">
        <v>15846</v>
      </c>
      <c r="G189" s="53">
        <v>1.0699999999999999E-2</v>
      </c>
      <c r="H189" s="54">
        <f t="shared" si="28"/>
        <v>2.9182014875239926</v>
      </c>
      <c r="I189" s="95">
        <v>89</v>
      </c>
      <c r="J189" s="95">
        <v>78.900000000000006</v>
      </c>
      <c r="K189" s="120"/>
      <c r="L189" s="60">
        <v>1.46E-2</v>
      </c>
      <c r="M189" s="60">
        <v>1.1299999999999999E-2</v>
      </c>
      <c r="N189" s="114">
        <v>29.9</v>
      </c>
      <c r="O189" s="78"/>
      <c r="P189" s="79" t="s">
        <v>120</v>
      </c>
      <c r="Q189" s="25">
        <v>6.0309999999999997</v>
      </c>
      <c r="R189" s="30">
        <v>38062</v>
      </c>
      <c r="S189" s="24">
        <v>10</v>
      </c>
      <c r="T189" s="25">
        <v>2.8140000000000001</v>
      </c>
      <c r="U189" s="30">
        <v>38077</v>
      </c>
      <c r="V189" s="24">
        <v>17</v>
      </c>
      <c r="W189" s="59">
        <v>35.06</v>
      </c>
      <c r="X189" s="30">
        <v>37732</v>
      </c>
      <c r="Y189" s="22">
        <v>16</v>
      </c>
      <c r="Z189" s="59">
        <v>7.94</v>
      </c>
      <c r="AA189" s="30">
        <v>37975</v>
      </c>
      <c r="AB189" s="22">
        <v>12</v>
      </c>
      <c r="AC189" s="53">
        <v>1.7999999999999999E-2</v>
      </c>
      <c r="AD189" s="30">
        <v>37457</v>
      </c>
      <c r="AE189" s="22">
        <v>15</v>
      </c>
      <c r="AF189" s="21" t="s">
        <v>190</v>
      </c>
      <c r="AG189" s="22"/>
      <c r="AH189" s="22"/>
      <c r="AI189" s="21" t="s">
        <v>190</v>
      </c>
      <c r="AJ189" s="30"/>
      <c r="AK189" s="115"/>
      <c r="AL189" s="21" t="s">
        <v>190</v>
      </c>
      <c r="AM189" s="30">
        <f t="shared" si="29"/>
        <v>0</v>
      </c>
      <c r="AN189" s="115">
        <f t="shared" si="29"/>
        <v>0</v>
      </c>
      <c r="AO189" s="79" t="s">
        <v>120</v>
      </c>
    </row>
    <row r="190" spans="1:41" ht="15.75">
      <c r="A190" s="79" t="s">
        <v>164</v>
      </c>
      <c r="B190" s="21">
        <v>6072</v>
      </c>
      <c r="C190" s="22">
        <v>541</v>
      </c>
      <c r="D190" s="21">
        <v>61337</v>
      </c>
      <c r="E190" s="78"/>
      <c r="F190" s="22">
        <v>17558</v>
      </c>
      <c r="G190" s="53">
        <v>1.12E-2</v>
      </c>
      <c r="H190" s="54">
        <f t="shared" si="28"/>
        <v>2.9607830533596839</v>
      </c>
      <c r="I190" s="95">
        <v>88</v>
      </c>
      <c r="J190" s="95">
        <v>78.7</v>
      </c>
      <c r="K190" s="120"/>
      <c r="L190" s="60">
        <v>1.5699999999999999E-2</v>
      </c>
      <c r="M190" s="60">
        <v>1.18E-2</v>
      </c>
      <c r="N190" s="114">
        <v>29.9</v>
      </c>
      <c r="O190" s="78"/>
      <c r="P190" s="79" t="s">
        <v>121</v>
      </c>
      <c r="Q190" s="25">
        <v>3.85</v>
      </c>
      <c r="R190" s="30">
        <v>38273</v>
      </c>
      <c r="S190" s="24">
        <v>9</v>
      </c>
      <c r="T190" s="25">
        <v>2.4980000000000002</v>
      </c>
      <c r="U190" s="30">
        <v>37466</v>
      </c>
      <c r="V190" s="24">
        <v>12</v>
      </c>
      <c r="W190" s="121">
        <v>25.06</v>
      </c>
      <c r="X190" s="30">
        <v>37002</v>
      </c>
      <c r="Y190" s="22">
        <v>16</v>
      </c>
      <c r="Z190" s="59">
        <v>7.94</v>
      </c>
      <c r="AA190" s="30">
        <v>37975</v>
      </c>
      <c r="AB190" s="22">
        <v>11</v>
      </c>
      <c r="AC190" s="122">
        <v>8.0999999999999996E-3</v>
      </c>
      <c r="AD190" s="30">
        <v>38188</v>
      </c>
      <c r="AE190" s="22">
        <v>15</v>
      </c>
      <c r="AF190" s="21" t="s">
        <v>190</v>
      </c>
      <c r="AG190" s="78"/>
      <c r="AH190" s="78"/>
      <c r="AI190" s="21" t="s">
        <v>190</v>
      </c>
      <c r="AJ190" s="30"/>
      <c r="AK190" s="115"/>
      <c r="AL190" s="21" t="s">
        <v>190</v>
      </c>
      <c r="AM190" s="30">
        <f t="shared" si="29"/>
        <v>0</v>
      </c>
      <c r="AN190" s="115">
        <f t="shared" si="29"/>
        <v>0</v>
      </c>
      <c r="AO190" s="79" t="s">
        <v>121</v>
      </c>
    </row>
    <row r="191" spans="1:41" ht="15.75">
      <c r="A191" s="79" t="s">
        <v>165</v>
      </c>
      <c r="B191" s="21">
        <v>5168</v>
      </c>
      <c r="C191" s="22">
        <v>479</v>
      </c>
      <c r="D191" s="21">
        <v>54297</v>
      </c>
      <c r="E191" s="78"/>
      <c r="F191" s="22">
        <v>13795</v>
      </c>
      <c r="G191" s="53">
        <v>1.11E-2</v>
      </c>
      <c r="H191" s="54">
        <f t="shared" si="28"/>
        <v>3.0794215750773994</v>
      </c>
      <c r="I191" s="95">
        <v>83</v>
      </c>
      <c r="J191" s="95">
        <v>77.900000000000006</v>
      </c>
      <c r="K191" s="117"/>
      <c r="L191" s="60">
        <v>1.43E-2</v>
      </c>
      <c r="M191" s="60">
        <v>1.1599999999999999E-2</v>
      </c>
      <c r="N191" s="114">
        <v>29.9</v>
      </c>
      <c r="O191" s="78"/>
      <c r="P191" s="79" t="s">
        <v>122</v>
      </c>
      <c r="Q191" s="25">
        <v>3.4550000000000001</v>
      </c>
      <c r="R191" s="30">
        <v>38107</v>
      </c>
      <c r="S191" s="24">
        <v>16</v>
      </c>
      <c r="T191" s="25">
        <v>2.262</v>
      </c>
      <c r="U191" s="30">
        <v>41120</v>
      </c>
      <c r="V191" s="123">
        <v>12</v>
      </c>
      <c r="W191" s="121">
        <v>15.11</v>
      </c>
      <c r="X191" s="30">
        <v>38138</v>
      </c>
      <c r="Y191" s="22">
        <v>16</v>
      </c>
      <c r="Z191" s="59">
        <v>7.89</v>
      </c>
      <c r="AA191" s="30">
        <v>37975</v>
      </c>
      <c r="AB191" s="22">
        <v>12</v>
      </c>
      <c r="AC191" s="122">
        <v>6.3E-3</v>
      </c>
      <c r="AD191" s="30">
        <v>38085</v>
      </c>
      <c r="AE191" s="22">
        <v>8</v>
      </c>
      <c r="AF191" s="21" t="s">
        <v>190</v>
      </c>
      <c r="AG191" s="78"/>
      <c r="AH191" s="78"/>
      <c r="AI191" s="21" t="s">
        <v>190</v>
      </c>
      <c r="AJ191" s="30"/>
      <c r="AK191" s="115"/>
      <c r="AL191" s="21" t="s">
        <v>190</v>
      </c>
      <c r="AM191" s="30">
        <f t="shared" si="29"/>
        <v>0</v>
      </c>
      <c r="AN191" s="115">
        <f t="shared" si="29"/>
        <v>0</v>
      </c>
      <c r="AO191" s="79" t="s">
        <v>122</v>
      </c>
    </row>
    <row r="192" spans="1:41" ht="15.75">
      <c r="A192" s="79" t="s">
        <v>166</v>
      </c>
      <c r="B192" s="21">
        <v>5358</v>
      </c>
      <c r="C192" s="22">
        <v>503</v>
      </c>
      <c r="D192" s="21">
        <v>58411</v>
      </c>
      <c r="E192" s="78"/>
      <c r="F192" s="22">
        <v>19059</v>
      </c>
      <c r="G192" s="53">
        <v>1.1299999999999999E-2</v>
      </c>
      <c r="H192" s="54">
        <f t="shared" si="28"/>
        <v>3.1952713885778277</v>
      </c>
      <c r="I192" s="95">
        <v>81</v>
      </c>
      <c r="J192" s="95">
        <v>77.599999999999994</v>
      </c>
      <c r="K192" s="117"/>
      <c r="L192" s="60">
        <v>1.6400000000000001E-2</v>
      </c>
      <c r="M192" s="60">
        <v>1.21E-2</v>
      </c>
      <c r="N192" s="114">
        <v>30</v>
      </c>
      <c r="O192" s="78"/>
      <c r="P192" s="80" t="s">
        <v>123</v>
      </c>
      <c r="Q192" s="44">
        <v>4.4279999999999999</v>
      </c>
      <c r="R192" s="38">
        <v>38062</v>
      </c>
      <c r="S192" s="43">
        <v>10</v>
      </c>
      <c r="T192" s="44">
        <v>2.722</v>
      </c>
      <c r="U192" s="38">
        <v>37467</v>
      </c>
      <c r="V192" s="43">
        <v>12</v>
      </c>
      <c r="W192" s="124">
        <v>35</v>
      </c>
      <c r="X192" s="125">
        <v>38098</v>
      </c>
      <c r="Y192" s="126">
        <v>15</v>
      </c>
      <c r="Z192" s="59">
        <v>7.94</v>
      </c>
      <c r="AA192" s="30">
        <v>37975</v>
      </c>
      <c r="AB192" s="22">
        <v>12</v>
      </c>
      <c r="AC192" s="127">
        <v>1.2200000000000001E-2</v>
      </c>
      <c r="AD192" s="125">
        <v>38188</v>
      </c>
      <c r="AE192" s="126">
        <v>15</v>
      </c>
      <c r="AF192" s="41" t="s">
        <v>190</v>
      </c>
      <c r="AG192" s="128"/>
      <c r="AH192" s="128"/>
      <c r="AI192" s="41" t="s">
        <v>190</v>
      </c>
      <c r="AJ192" s="38"/>
      <c r="AK192" s="119"/>
      <c r="AL192" s="41" t="s">
        <v>190</v>
      </c>
      <c r="AM192" s="38">
        <f t="shared" si="29"/>
        <v>0</v>
      </c>
      <c r="AN192" s="119">
        <f t="shared" si="29"/>
        <v>0</v>
      </c>
      <c r="AO192" s="80" t="s">
        <v>123</v>
      </c>
    </row>
    <row r="193" spans="1:40" ht="15.75">
      <c r="A193" s="79" t="s">
        <v>167</v>
      </c>
      <c r="B193" s="21">
        <v>4324</v>
      </c>
      <c r="C193" s="22">
        <v>406</v>
      </c>
      <c r="D193" s="21">
        <v>45872</v>
      </c>
      <c r="E193" s="78"/>
      <c r="F193" s="22">
        <v>14133</v>
      </c>
      <c r="G193" s="53">
        <v>1.1299999999999999E-2</v>
      </c>
      <c r="H193" s="54">
        <f t="shared" si="28"/>
        <v>3.1094086956521743</v>
      </c>
      <c r="I193" s="95">
        <v>81</v>
      </c>
      <c r="J193" s="95">
        <v>77.599999999999994</v>
      </c>
      <c r="K193" s="117"/>
      <c r="L193" s="60">
        <v>1.6400000000000001E-2</v>
      </c>
      <c r="M193" s="60">
        <v>1.21E-2</v>
      </c>
      <c r="N193" s="114">
        <v>30</v>
      </c>
      <c r="O193" s="7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t="s">
        <v>191</v>
      </c>
      <c r="AJ193" s="1"/>
      <c r="AK193" s="1"/>
      <c r="AL193" s="1"/>
      <c r="AM193" s="1"/>
      <c r="AN193" s="1"/>
    </row>
    <row r="194" spans="1:40" ht="15.75">
      <c r="A194" s="79" t="s">
        <v>168</v>
      </c>
      <c r="B194" s="21">
        <v>4222</v>
      </c>
      <c r="C194" s="22">
        <v>399</v>
      </c>
      <c r="D194" s="21">
        <v>45326</v>
      </c>
      <c r="E194" s="78"/>
      <c r="F194" s="22">
        <v>14709</v>
      </c>
      <c r="G194" s="53">
        <v>1.14E-2</v>
      </c>
      <c r="H194" s="54">
        <f t="shared" si="28"/>
        <v>3.1466249644718145</v>
      </c>
      <c r="I194" s="95">
        <v>80</v>
      </c>
      <c r="J194" s="95">
        <v>77.400000000000006</v>
      </c>
      <c r="K194" s="117"/>
      <c r="L194" s="60">
        <v>1.67E-2</v>
      </c>
      <c r="M194" s="60">
        <v>1.2200000000000001E-2</v>
      </c>
      <c r="N194" s="114">
        <v>30</v>
      </c>
      <c r="O194" s="7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9" t="s">
        <v>169</v>
      </c>
      <c r="B195" s="21">
        <v>4142</v>
      </c>
      <c r="C195" s="22">
        <v>394</v>
      </c>
      <c r="D195" s="21">
        <v>45009</v>
      </c>
      <c r="E195" s="78"/>
      <c r="F195" s="22">
        <v>15028</v>
      </c>
      <c r="G195" s="53">
        <v>1.15E-2</v>
      </c>
      <c r="H195" s="54">
        <f t="shared" si="28"/>
        <v>3.1849681071945923</v>
      </c>
      <c r="I195" s="95">
        <v>79</v>
      </c>
      <c r="J195" s="95">
        <v>77.2</v>
      </c>
      <c r="K195" s="117"/>
      <c r="L195" s="60">
        <v>1.6899999999999998E-2</v>
      </c>
      <c r="M195" s="60">
        <v>1.23E-2</v>
      </c>
      <c r="N195" s="114">
        <v>30</v>
      </c>
      <c r="O195" s="7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80" t="s">
        <v>170</v>
      </c>
      <c r="B196" s="41">
        <v>4287</v>
      </c>
      <c r="C196" s="39">
        <v>407</v>
      </c>
      <c r="D196" s="41">
        <v>46927</v>
      </c>
      <c r="E196" s="1"/>
      <c r="F196" s="39">
        <v>16904</v>
      </c>
      <c r="G196" s="61">
        <v>1.17E-2</v>
      </c>
      <c r="H196" s="54">
        <f t="shared" si="28"/>
        <v>3.2083750174947516</v>
      </c>
      <c r="I196" s="129">
        <v>79</v>
      </c>
      <c r="J196" s="130">
        <v>77.2</v>
      </c>
      <c r="K196" s="131"/>
      <c r="L196" s="60">
        <v>1.78E-2</v>
      </c>
      <c r="M196" s="60">
        <v>1.26E-2</v>
      </c>
      <c r="N196" s="114">
        <v>30</v>
      </c>
      <c r="O196" s="7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1"/>
      <c r="N197" s="7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1"/>
      <c r="N198" s="7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2"/>
      <c r="B199" s="72" t="s">
        <v>171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4"/>
      <c r="M199" s="1"/>
      <c r="N199" s="7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9"/>
      <c r="B200" s="80"/>
      <c r="C200" s="81"/>
      <c r="D200" s="81"/>
      <c r="E200" s="81"/>
      <c r="F200" s="81"/>
      <c r="G200" s="81"/>
      <c r="H200" s="81"/>
      <c r="I200" s="81"/>
      <c r="J200" s="81"/>
      <c r="K200" s="81"/>
      <c r="L200" s="8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9"/>
      <c r="B201" s="138" t="s">
        <v>129</v>
      </c>
      <c r="C201" s="139"/>
      <c r="D201" s="139"/>
      <c r="E201" s="140"/>
      <c r="F201" s="79" t="s">
        <v>172</v>
      </c>
      <c r="G201" s="78"/>
      <c r="H201" s="78"/>
      <c r="I201" s="88" t="s">
        <v>67</v>
      </c>
      <c r="J201" s="109"/>
      <c r="K201" s="72"/>
      <c r="L201" s="7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9" t="s">
        <v>173</v>
      </c>
      <c r="B202" s="88" t="s">
        <v>77</v>
      </c>
      <c r="C202" s="17" t="s">
        <v>181</v>
      </c>
      <c r="D202" s="2" t="s">
        <v>79</v>
      </c>
      <c r="E202" s="2" t="s">
        <v>80</v>
      </c>
      <c r="F202" s="17" t="s">
        <v>192</v>
      </c>
      <c r="G202" s="83" t="s">
        <v>81</v>
      </c>
      <c r="H202" s="83" t="s">
        <v>82</v>
      </c>
      <c r="I202" s="88" t="s">
        <v>174</v>
      </c>
      <c r="J202" s="111" t="s">
        <v>137</v>
      </c>
      <c r="K202" s="88" t="s">
        <v>86</v>
      </c>
      <c r="L202" s="84" t="s">
        <v>138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80"/>
      <c r="B203" s="89" t="s">
        <v>144</v>
      </c>
      <c r="C203" s="18" t="s">
        <v>144</v>
      </c>
      <c r="D203" s="19" t="s">
        <v>144</v>
      </c>
      <c r="E203" s="19" t="s">
        <v>144</v>
      </c>
      <c r="F203" s="18" t="s">
        <v>182</v>
      </c>
      <c r="G203" s="18" t="s">
        <v>182</v>
      </c>
      <c r="H203" s="18" t="s">
        <v>182</v>
      </c>
      <c r="I203" s="89" t="s">
        <v>145</v>
      </c>
      <c r="J203" s="112"/>
      <c r="K203" s="89" t="s">
        <v>183</v>
      </c>
      <c r="L203" s="91" t="s">
        <v>183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2" t="s">
        <v>175</v>
      </c>
      <c r="B204" s="104"/>
      <c r="C204" s="21">
        <v>84210</v>
      </c>
      <c r="D204" s="22">
        <v>9338</v>
      </c>
      <c r="E204" s="78">
        <v>11194</v>
      </c>
      <c r="F204" s="21">
        <v>1124496</v>
      </c>
      <c r="G204" s="22"/>
      <c r="H204" s="22">
        <v>311802</v>
      </c>
      <c r="I204" s="53">
        <v>1.0999999999999999E-2</v>
      </c>
      <c r="J204" s="54">
        <f>F204*0.2931/C204</f>
        <v>3.9139030708941935</v>
      </c>
      <c r="K204" s="78">
        <v>62.3</v>
      </c>
      <c r="L204" s="78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3" t="s">
        <v>176</v>
      </c>
      <c r="B205" s="134"/>
      <c r="C205" s="41">
        <v>112554</v>
      </c>
      <c r="D205" s="39">
        <v>10232</v>
      </c>
      <c r="E205" s="81">
        <v>12344</v>
      </c>
      <c r="F205" s="41">
        <v>1133051</v>
      </c>
      <c r="G205" s="39"/>
      <c r="H205" s="39">
        <v>315766</v>
      </c>
      <c r="I205" s="41">
        <v>1.15E-2</v>
      </c>
      <c r="J205" s="54">
        <f>F205*0.2931/C205</f>
        <v>2.9505592702169627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2"/>
      <c r="B208" s="72" t="s">
        <v>177</v>
      </c>
      <c r="C208" s="73"/>
      <c r="D208" s="73"/>
      <c r="E208" s="73"/>
      <c r="F208" s="73"/>
      <c r="G208" s="73"/>
      <c r="H208" s="73"/>
      <c r="I208" s="73"/>
      <c r="J208" s="73"/>
      <c r="K208" s="73"/>
      <c r="L208" s="7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9"/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9"/>
      <c r="B210" s="138" t="s">
        <v>129</v>
      </c>
      <c r="C210" s="139"/>
      <c r="D210" s="139"/>
      <c r="E210" s="140"/>
      <c r="F210" s="79" t="s">
        <v>172</v>
      </c>
      <c r="G210" s="78"/>
      <c r="H210" s="78"/>
      <c r="I210" s="88" t="s">
        <v>67</v>
      </c>
      <c r="J210" s="109"/>
      <c r="K210" s="72"/>
      <c r="L210" s="7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9" t="s">
        <v>173</v>
      </c>
      <c r="B211" s="88" t="s">
        <v>77</v>
      </c>
      <c r="C211" s="88" t="s">
        <v>181</v>
      </c>
      <c r="D211" s="83" t="s">
        <v>79</v>
      </c>
      <c r="E211" s="83" t="s">
        <v>80</v>
      </c>
      <c r="F211" s="88" t="s">
        <v>192</v>
      </c>
      <c r="G211" s="83" t="s">
        <v>81</v>
      </c>
      <c r="H211" s="83" t="s">
        <v>82</v>
      </c>
      <c r="I211" s="88" t="s">
        <v>174</v>
      </c>
      <c r="J211" s="111" t="s">
        <v>137</v>
      </c>
      <c r="K211" s="88" t="s">
        <v>86</v>
      </c>
      <c r="L211" s="84" t="s">
        <v>138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80"/>
      <c r="B212" s="89" t="s">
        <v>144</v>
      </c>
      <c r="C212" s="89" t="s">
        <v>144</v>
      </c>
      <c r="D212" s="90" t="s">
        <v>144</v>
      </c>
      <c r="E212" s="90" t="s">
        <v>144</v>
      </c>
      <c r="F212" s="89" t="s">
        <v>182</v>
      </c>
      <c r="G212" s="89" t="s">
        <v>182</v>
      </c>
      <c r="H212" s="89" t="s">
        <v>182</v>
      </c>
      <c r="I212" s="89" t="s">
        <v>145</v>
      </c>
      <c r="J212" s="112"/>
      <c r="K212" s="89" t="s">
        <v>183</v>
      </c>
      <c r="L212" s="91" t="s">
        <v>183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2" t="s">
        <v>175</v>
      </c>
      <c r="B213" s="104"/>
      <c r="C213" s="21">
        <v>64825</v>
      </c>
      <c r="D213" s="22">
        <v>7467</v>
      </c>
      <c r="E213" s="78">
        <v>8658</v>
      </c>
      <c r="F213" s="21">
        <v>796020</v>
      </c>
      <c r="G213" s="22"/>
      <c r="H213" s="22">
        <v>0</v>
      </c>
      <c r="I213" s="21">
        <v>7.1000000000000004E-3</v>
      </c>
      <c r="J213" s="54">
        <f>F213*0.2931/C213</f>
        <v>3.5991278364828387</v>
      </c>
      <c r="K213" s="78">
        <f>K204</f>
        <v>62.3</v>
      </c>
      <c r="L213" s="78">
        <v>76.400000000000006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3" t="s">
        <v>176</v>
      </c>
      <c r="B214" s="134"/>
      <c r="C214" s="41">
        <v>85982</v>
      </c>
      <c r="D214" s="39">
        <v>8151</v>
      </c>
      <c r="E214" s="81">
        <v>9492</v>
      </c>
      <c r="F214" s="41">
        <v>799238</v>
      </c>
      <c r="G214" s="39"/>
      <c r="H214" s="39">
        <v>2</v>
      </c>
      <c r="I214" s="41">
        <v>7.7999999999999996E-3</v>
      </c>
      <c r="J214" s="54">
        <f>F214*0.2931/C214</f>
        <v>2.7244848665999863</v>
      </c>
      <c r="K214" s="22">
        <f>K205</f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2024-09-10T16:56:26Z</dcterms:created>
  <dcterms:modified xsi:type="dcterms:W3CDTF">2024-10-14T19:45:54Z</dcterms:modified>
</cp:coreProperties>
</file>