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pos\JasonGlazer--ashrae-140-automation\input\DOE21E\c133\"/>
    </mc:Choice>
  </mc:AlternateContent>
  <xr:revisionPtr revIDLastSave="0" documentId="13_ncr:1_{BAA3158E-CB7D-4B42-A54D-DF44F6B27A7A}" xr6:coauthVersionLast="47" xr6:coauthVersionMax="47" xr10:uidLastSave="{00000000-0000-0000-0000-000000000000}"/>
  <bookViews>
    <workbookView xWindow="31515" yWindow="2715" windowWidth="30675" windowHeight="17970" xr2:uid="{BC48633A-35F3-435B-9F62-B4C514BC9A88}"/>
  </bookViews>
  <sheets>
    <sheet name="A" sheetId="1" r:id="rId1"/>
  </sheets>
  <definedNames>
    <definedName name="_Fill" hidden="1">#REF!</definedName>
  </definedNames>
  <calcPr calcId="191029" iterate="1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7" i="1" l="1"/>
  <c r="F87" i="1"/>
  <c r="E87" i="1"/>
  <c r="C87" i="1"/>
  <c r="D87" i="1" s="1"/>
  <c r="H87" i="1" s="1"/>
  <c r="I87" i="1" s="1"/>
  <c r="F86" i="1"/>
  <c r="C86" i="1"/>
  <c r="D86" i="1" s="1"/>
  <c r="H86" i="1" s="1"/>
  <c r="I86" i="1" s="1"/>
  <c r="G85" i="1"/>
  <c r="F85" i="1"/>
  <c r="E85" i="1"/>
  <c r="G83" i="1"/>
  <c r="F83" i="1"/>
  <c r="E83" i="1"/>
  <c r="D83" i="1"/>
  <c r="H83" i="1" s="1"/>
  <c r="I83" i="1" s="1"/>
  <c r="C83" i="1"/>
  <c r="B83" i="1"/>
  <c r="E81" i="1"/>
  <c r="C81" i="1"/>
  <c r="B81" i="1"/>
  <c r="G80" i="1"/>
  <c r="F80" i="1"/>
  <c r="G78" i="1"/>
  <c r="F78" i="1"/>
  <c r="E78" i="1"/>
  <c r="C78" i="1"/>
  <c r="B78" i="1"/>
  <c r="G76" i="1"/>
  <c r="F76" i="1"/>
  <c r="E76" i="1"/>
  <c r="C76" i="1"/>
  <c r="B76" i="1"/>
  <c r="B74" i="1"/>
  <c r="G73" i="1"/>
  <c r="F73" i="1"/>
  <c r="E73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T38" i="1"/>
  <c r="S38" i="1"/>
  <c r="Q38" i="1"/>
  <c r="P38" i="1"/>
  <c r="N38" i="1"/>
  <c r="M38" i="1"/>
  <c r="K38" i="1"/>
  <c r="J38" i="1"/>
  <c r="I38" i="1"/>
  <c r="H38" i="1"/>
  <c r="F38" i="1"/>
  <c r="C85" i="1" s="1"/>
  <c r="E38" i="1"/>
  <c r="D38" i="1"/>
  <c r="B85" i="1" s="1"/>
  <c r="C38" i="1"/>
  <c r="B38" i="1"/>
  <c r="T37" i="1"/>
  <c r="S37" i="1"/>
  <c r="Q37" i="1"/>
  <c r="P37" i="1"/>
  <c r="N37" i="1"/>
  <c r="M37" i="1"/>
  <c r="K37" i="1"/>
  <c r="G84" i="1" s="1"/>
  <c r="J37" i="1"/>
  <c r="F84" i="1" s="1"/>
  <c r="H37" i="1"/>
  <c r="E84" i="1" s="1"/>
  <c r="F37" i="1"/>
  <c r="C84" i="1" s="1"/>
  <c r="E37" i="1"/>
  <c r="D37" i="1"/>
  <c r="B84" i="1" s="1"/>
  <c r="C37" i="1"/>
  <c r="B37" i="1"/>
  <c r="U36" i="1"/>
  <c r="V36" i="1" s="1"/>
  <c r="T36" i="1"/>
  <c r="S36" i="1"/>
  <c r="Q36" i="1"/>
  <c r="P36" i="1"/>
  <c r="N36" i="1"/>
  <c r="M36" i="1"/>
  <c r="K36" i="1"/>
  <c r="J36" i="1"/>
  <c r="I36" i="1" s="1"/>
  <c r="H36" i="1"/>
  <c r="G36" i="1"/>
  <c r="F36" i="1"/>
  <c r="E36" i="1"/>
  <c r="B36" i="1" s="1"/>
  <c r="D36" i="1"/>
  <c r="C36" i="1"/>
  <c r="T35" i="1"/>
  <c r="S35" i="1"/>
  <c r="Q35" i="1"/>
  <c r="P35" i="1"/>
  <c r="N35" i="1"/>
  <c r="M35" i="1"/>
  <c r="K35" i="1"/>
  <c r="G82" i="1" s="1"/>
  <c r="J35" i="1"/>
  <c r="F82" i="1" s="1"/>
  <c r="I35" i="1"/>
  <c r="H35" i="1"/>
  <c r="F35" i="1"/>
  <c r="G35" i="1" s="1"/>
  <c r="E35" i="1"/>
  <c r="D35" i="1"/>
  <c r="B82" i="1" s="1"/>
  <c r="C35" i="1"/>
  <c r="B35" i="1" s="1"/>
  <c r="T34" i="1"/>
  <c r="S34" i="1"/>
  <c r="Q34" i="1"/>
  <c r="P34" i="1"/>
  <c r="N34" i="1"/>
  <c r="M34" i="1"/>
  <c r="K34" i="1"/>
  <c r="G81" i="1" s="1"/>
  <c r="J34" i="1"/>
  <c r="F81" i="1" s="1"/>
  <c r="I34" i="1"/>
  <c r="H34" i="1"/>
  <c r="G34" i="1" s="1"/>
  <c r="F34" i="1"/>
  <c r="E34" i="1"/>
  <c r="D34" i="1"/>
  <c r="C34" i="1"/>
  <c r="B34" i="1"/>
  <c r="T33" i="1"/>
  <c r="S33" i="1"/>
  <c r="Q33" i="1"/>
  <c r="P33" i="1"/>
  <c r="N33" i="1"/>
  <c r="M33" i="1"/>
  <c r="K33" i="1"/>
  <c r="J33" i="1"/>
  <c r="I33" i="1"/>
  <c r="H33" i="1"/>
  <c r="E80" i="1" s="1"/>
  <c r="F33" i="1"/>
  <c r="C80" i="1" s="1"/>
  <c r="E33" i="1"/>
  <c r="D33" i="1"/>
  <c r="B80" i="1" s="1"/>
  <c r="C33" i="1"/>
  <c r="B33" i="1" s="1"/>
  <c r="T32" i="1"/>
  <c r="S32" i="1"/>
  <c r="Q32" i="1"/>
  <c r="P32" i="1"/>
  <c r="N32" i="1"/>
  <c r="M32" i="1"/>
  <c r="K32" i="1"/>
  <c r="G79" i="1" s="1"/>
  <c r="J32" i="1"/>
  <c r="F79" i="1" s="1"/>
  <c r="I32" i="1"/>
  <c r="H32" i="1"/>
  <c r="E79" i="1" s="1"/>
  <c r="F32" i="1"/>
  <c r="G32" i="1" s="1"/>
  <c r="E32" i="1"/>
  <c r="D32" i="1"/>
  <c r="B79" i="1" s="1"/>
  <c r="C32" i="1"/>
  <c r="B32" i="1"/>
  <c r="T31" i="1"/>
  <c r="S31" i="1"/>
  <c r="Q31" i="1"/>
  <c r="P31" i="1"/>
  <c r="N31" i="1"/>
  <c r="M31" i="1"/>
  <c r="K31" i="1"/>
  <c r="I31" i="1" s="1"/>
  <c r="J31" i="1"/>
  <c r="H31" i="1"/>
  <c r="F31" i="1"/>
  <c r="G31" i="1" s="1"/>
  <c r="E31" i="1"/>
  <c r="D31" i="1"/>
  <c r="C31" i="1"/>
  <c r="B31" i="1"/>
  <c r="U30" i="1"/>
  <c r="V30" i="1" s="1"/>
  <c r="T30" i="1"/>
  <c r="S30" i="1"/>
  <c r="Q30" i="1"/>
  <c r="P30" i="1"/>
  <c r="N30" i="1"/>
  <c r="M30" i="1"/>
  <c r="K30" i="1"/>
  <c r="G77" i="1" s="1"/>
  <c r="J30" i="1"/>
  <c r="F77" i="1" s="1"/>
  <c r="I30" i="1"/>
  <c r="H30" i="1"/>
  <c r="E77" i="1" s="1"/>
  <c r="G30" i="1"/>
  <c r="D77" i="1" s="1"/>
  <c r="H77" i="1" s="1"/>
  <c r="F30" i="1"/>
  <c r="C77" i="1" s="1"/>
  <c r="E30" i="1"/>
  <c r="D30" i="1"/>
  <c r="B77" i="1" s="1"/>
  <c r="C30" i="1"/>
  <c r="B30" i="1"/>
  <c r="T29" i="1"/>
  <c r="S29" i="1"/>
  <c r="Q29" i="1"/>
  <c r="P29" i="1"/>
  <c r="N29" i="1"/>
  <c r="M29" i="1"/>
  <c r="K29" i="1"/>
  <c r="J29" i="1"/>
  <c r="I29" i="1"/>
  <c r="H29" i="1"/>
  <c r="F29" i="1"/>
  <c r="G29" i="1" s="1"/>
  <c r="E29" i="1"/>
  <c r="D29" i="1"/>
  <c r="C29" i="1"/>
  <c r="B29" i="1" s="1"/>
  <c r="T28" i="1"/>
  <c r="S28" i="1"/>
  <c r="Q28" i="1"/>
  <c r="P28" i="1"/>
  <c r="N28" i="1"/>
  <c r="M28" i="1"/>
  <c r="K28" i="1"/>
  <c r="G75" i="1" s="1"/>
  <c r="J28" i="1"/>
  <c r="I28" i="1" s="1"/>
  <c r="H28" i="1"/>
  <c r="E75" i="1" s="1"/>
  <c r="F28" i="1"/>
  <c r="G28" i="1" s="1"/>
  <c r="E28" i="1"/>
  <c r="D28" i="1"/>
  <c r="B75" i="1" s="1"/>
  <c r="C28" i="1"/>
  <c r="B28" i="1"/>
  <c r="T27" i="1"/>
  <c r="S27" i="1"/>
  <c r="Q27" i="1"/>
  <c r="P27" i="1"/>
  <c r="N27" i="1"/>
  <c r="M27" i="1"/>
  <c r="K27" i="1"/>
  <c r="G74" i="1" s="1"/>
  <c r="J27" i="1"/>
  <c r="I27" i="1" s="1"/>
  <c r="H27" i="1"/>
  <c r="E74" i="1" s="1"/>
  <c r="F27" i="1"/>
  <c r="C74" i="1" s="1"/>
  <c r="E27" i="1"/>
  <c r="D27" i="1"/>
  <c r="C27" i="1"/>
  <c r="B27" i="1"/>
  <c r="T26" i="1"/>
  <c r="S26" i="1"/>
  <c r="Q26" i="1"/>
  <c r="P26" i="1"/>
  <c r="N26" i="1"/>
  <c r="M26" i="1"/>
  <c r="K26" i="1"/>
  <c r="J26" i="1"/>
  <c r="I26" i="1"/>
  <c r="H26" i="1"/>
  <c r="F26" i="1"/>
  <c r="C73" i="1" s="1"/>
  <c r="E26" i="1"/>
  <c r="D26" i="1"/>
  <c r="B73" i="1" s="1"/>
  <c r="C26" i="1"/>
  <c r="B26" i="1" s="1"/>
  <c r="T25" i="1"/>
  <c r="S25" i="1"/>
  <c r="Q25" i="1"/>
  <c r="P25" i="1"/>
  <c r="N25" i="1"/>
  <c r="M25" i="1"/>
  <c r="K25" i="1"/>
  <c r="G72" i="1" s="1"/>
  <c r="J25" i="1"/>
  <c r="F72" i="1" s="1"/>
  <c r="I25" i="1"/>
  <c r="H25" i="1"/>
  <c r="E72" i="1" s="1"/>
  <c r="F25" i="1"/>
  <c r="G25" i="1" s="1"/>
  <c r="E25" i="1"/>
  <c r="D25" i="1"/>
  <c r="B72" i="1" s="1"/>
  <c r="C25" i="1"/>
  <c r="B25" i="1"/>
  <c r="W30" i="1" l="1"/>
  <c r="X30" i="1"/>
  <c r="U34" i="1"/>
  <c r="V34" i="1" s="1"/>
  <c r="D81" i="1"/>
  <c r="H81" i="1" s="1"/>
  <c r="I81" i="1" s="1"/>
  <c r="U25" i="1"/>
  <c r="V25" i="1" s="1"/>
  <c r="D72" i="1"/>
  <c r="H72" i="1" s="1"/>
  <c r="I72" i="1" s="1"/>
  <c r="K83" i="1"/>
  <c r="J83" i="1"/>
  <c r="U35" i="1"/>
  <c r="V35" i="1" s="1"/>
  <c r="D82" i="1"/>
  <c r="H82" i="1" s="1"/>
  <c r="I82" i="1" s="1"/>
  <c r="U29" i="1"/>
  <c r="V29" i="1" s="1"/>
  <c r="D76" i="1"/>
  <c r="H76" i="1" s="1"/>
  <c r="I76" i="1" s="1"/>
  <c r="L26" i="1"/>
  <c r="U28" i="1"/>
  <c r="V28" i="1" s="1"/>
  <c r="D75" i="1"/>
  <c r="K86" i="1"/>
  <c r="J86" i="1"/>
  <c r="I77" i="1"/>
  <c r="U31" i="1"/>
  <c r="V31" i="1" s="1"/>
  <c r="D78" i="1"/>
  <c r="H78" i="1" s="1"/>
  <c r="I78" i="1" s="1"/>
  <c r="K87" i="1"/>
  <c r="J87" i="1"/>
  <c r="X36" i="1"/>
  <c r="W36" i="1"/>
  <c r="U32" i="1"/>
  <c r="V32" i="1" s="1"/>
  <c r="D79" i="1"/>
  <c r="H79" i="1" s="1"/>
  <c r="I79" i="1" s="1"/>
  <c r="L35" i="1"/>
  <c r="G27" i="1"/>
  <c r="G38" i="1"/>
  <c r="G33" i="1"/>
  <c r="L32" i="1"/>
  <c r="G37" i="1"/>
  <c r="C79" i="1"/>
  <c r="L25" i="1"/>
  <c r="F74" i="1"/>
  <c r="I37" i="1"/>
  <c r="C72" i="1"/>
  <c r="C82" i="1"/>
  <c r="C75" i="1"/>
  <c r="E82" i="1"/>
  <c r="G26" i="1"/>
  <c r="F75" i="1"/>
  <c r="K78" i="1" l="1"/>
  <c r="J78" i="1"/>
  <c r="X31" i="1"/>
  <c r="W31" i="1"/>
  <c r="K77" i="1"/>
  <c r="J77" i="1"/>
  <c r="U26" i="1"/>
  <c r="V26" i="1" s="1"/>
  <c r="D73" i="1"/>
  <c r="H73" i="1" s="1"/>
  <c r="I73" i="1" s="1"/>
  <c r="H75" i="1"/>
  <c r="I75" i="1" s="1"/>
  <c r="X28" i="1"/>
  <c r="W28" i="1"/>
  <c r="K76" i="1"/>
  <c r="J76" i="1"/>
  <c r="W29" i="1"/>
  <c r="X29" i="1"/>
  <c r="K82" i="1"/>
  <c r="J82" i="1"/>
  <c r="X35" i="1"/>
  <c r="W35" i="1"/>
  <c r="U37" i="1"/>
  <c r="V37" i="1" s="1"/>
  <c r="D84" i="1"/>
  <c r="H84" i="1" s="1"/>
  <c r="I84" i="1" s="1"/>
  <c r="D80" i="1"/>
  <c r="H80" i="1" s="1"/>
  <c r="I80" i="1" s="1"/>
  <c r="U33" i="1"/>
  <c r="V33" i="1" s="1"/>
  <c r="K72" i="1"/>
  <c r="J72" i="1"/>
  <c r="U38" i="1"/>
  <c r="V38" i="1" s="1"/>
  <c r="D85" i="1"/>
  <c r="H85" i="1" s="1"/>
  <c r="I85" i="1" s="1"/>
  <c r="X25" i="1"/>
  <c r="W25" i="1"/>
  <c r="U27" i="1"/>
  <c r="V27" i="1" s="1"/>
  <c r="D74" i="1"/>
  <c r="H74" i="1" s="1"/>
  <c r="I74" i="1" s="1"/>
  <c r="K81" i="1"/>
  <c r="J81" i="1"/>
  <c r="X34" i="1"/>
  <c r="W34" i="1"/>
  <c r="K79" i="1"/>
  <c r="J79" i="1"/>
  <c r="X32" i="1"/>
  <c r="W32" i="1"/>
  <c r="W33" i="1" l="1"/>
  <c r="X33" i="1"/>
  <c r="K80" i="1"/>
  <c r="J80" i="1"/>
  <c r="K84" i="1"/>
  <c r="J84" i="1"/>
  <c r="X37" i="1"/>
  <c r="W37" i="1"/>
  <c r="J75" i="1"/>
  <c r="K75" i="1"/>
  <c r="K73" i="1"/>
  <c r="J73" i="1"/>
  <c r="K74" i="1"/>
  <c r="J74" i="1"/>
  <c r="X26" i="1"/>
  <c r="W26" i="1"/>
  <c r="W27" i="1"/>
  <c r="X27" i="1"/>
  <c r="K85" i="1"/>
  <c r="J85" i="1"/>
  <c r="X38" i="1"/>
  <c r="W38" i="1"/>
</calcChain>
</file>

<file path=xl/sharedStrings.xml><?xml version="1.0" encoding="utf-8"?>
<sst xmlns="http://schemas.openxmlformats.org/spreadsheetml/2006/main" count="210" uniqueCount="78">
  <si>
    <t>d:\e\iea22\hvabtest\results\doe2\21EJNA2A.WK3, February 14, 2000</t>
  </si>
  <si>
    <t>Program Name and Version (with full build detail):</t>
  </si>
  <si>
    <t>Output spreadsheet for HVAC BESTEST</t>
  </si>
  <si>
    <t>DOE2.1E Build 133</t>
  </si>
  <si>
    <t xml:space="preserve">DOE-2.1E by NREL. </t>
  </si>
  <si>
    <t>Program Version Release Date:</t>
  </si>
  <si>
    <t>Program Name for Tables and Charts:</t>
  </si>
  <si>
    <t>DOE2.1E</t>
  </si>
  <si>
    <t>INSTRUCTIONS</t>
  </si>
  <si>
    <t>Results Submission Date:</t>
  </si>
  <si>
    <t>Modeler Organization for Titles (long):</t>
  </si>
  <si>
    <t>1. Use specified units</t>
  </si>
  <si>
    <t>National Renewable Energy Laboratory/J. Neymark &amp; Associates</t>
  </si>
  <si>
    <t>Modeler Organization for Tables and Charts (short):</t>
  </si>
  <si>
    <t>NREL</t>
  </si>
  <si>
    <t xml:space="preserve">2. Data entry is restricted to columns B through T and rows 25 through 38.  The protection </t>
  </si>
  <si>
    <t xml:space="preserve">   option has been employed to help assure that data is input in the correct cells.</t>
  </si>
  <si>
    <t>3. February totals are consumption and or loads just for the month of February.  Similarly,</t>
  </si>
  <si>
    <t xml:space="preserve">   February means, maxima, and minima are those values just for the month of February.</t>
  </si>
  <si>
    <t xml:space="preserve">4. Cooling Energy Consumption, Evaporator Coil Load, Envelope Load, and COP (Coefficient </t>
  </si>
  <si>
    <t xml:space="preserve">   of Performance) are defined in the Glossary appendix.</t>
  </si>
  <si>
    <t>F e b r u a r y   T o t a l s</t>
  </si>
  <si>
    <t>February Mean</t>
  </si>
  <si>
    <t xml:space="preserve">        February Maximum</t>
  </si>
  <si>
    <t xml:space="preserve">        February Minimum</t>
  </si>
  <si>
    <t>Cooling Energy Consumption</t>
  </si>
  <si>
    <t xml:space="preserve">            Evaporator Coil Load</t>
  </si>
  <si>
    <t>Envelope Load</t>
  </si>
  <si>
    <t>Supply</t>
  </si>
  <si>
    <t>Condenser</t>
  </si>
  <si>
    <t>Humidity</t>
  </si>
  <si>
    <t>Qfan,heat</t>
  </si>
  <si>
    <t>(del Qfan)</t>
  </si>
  <si>
    <t>Cases</t>
  </si>
  <si>
    <t>Total</t>
  </si>
  <si>
    <t>Compressor</t>
  </si>
  <si>
    <t>Fan</t>
  </si>
  <si>
    <t>Sensible</t>
  </si>
  <si>
    <t>Latent</t>
  </si>
  <si>
    <t>COP</t>
  </si>
  <si>
    <t>IDB</t>
  </si>
  <si>
    <t>Ratio</t>
  </si>
  <si>
    <t>- Qfan</t>
  </si>
  <si>
    <t>/Qfan</t>
  </si>
  <si>
    <t>/Qcoil</t>
  </si>
  <si>
    <t>(kWh)</t>
  </si>
  <si>
    <t>(°C)</t>
  </si>
  <si>
    <t>(kg/kg)</t>
  </si>
  <si>
    <t>(frac)</t>
  </si>
  <si>
    <t>CE100</t>
  </si>
  <si>
    <t>CE110</t>
  </si>
  <si>
    <t>CE120</t>
  </si>
  <si>
    <t>CE130</t>
  </si>
  <si>
    <t>CE140</t>
  </si>
  <si>
    <t>CE150</t>
  </si>
  <si>
    <t>CE160</t>
  </si>
  <si>
    <t>CE165</t>
  </si>
  <si>
    <t>CE170</t>
  </si>
  <si>
    <t>CE180</t>
  </si>
  <si>
    <t>CE185</t>
  </si>
  <si>
    <t>CE190</t>
  </si>
  <si>
    <t>CE195</t>
  </si>
  <si>
    <t>CE200</t>
  </si>
  <si>
    <t>COP=(net refr effect)/(total elec)=((env sens)+(coil lat)); sens coil = (tot coil)-(lat coil); compr elec = (compr+odfan elec)-(odfan elec)</t>
  </si>
  <si>
    <t>Envelope sensible includes adjustment for simulated zone temp (delta 0-0.1 C), from "QNOW" [sensible zone extraction].</t>
  </si>
  <si>
    <t>Note: (fan elec) .NE. (total coil)-(sens coil), worsens with increasing humidity, check with jjh.</t>
  </si>
  <si>
    <t>raw data here</t>
  </si>
  <si>
    <t>Fan heat</t>
  </si>
  <si>
    <t>+ od fan</t>
  </si>
  <si>
    <t>(od) Fan</t>
  </si>
  <si>
    <t>(tot-sns-lat)</t>
  </si>
  <si>
    <t>(kBtu)</t>
  </si>
  <si>
    <t>Table "tkfanheat".  Fan Heat Discrepancy</t>
  </si>
  <si>
    <t>d:\e\iea22\hvabtest\results\doe2\21ejna2a.wk3 a:63; 31 jan 00</t>
  </si>
  <si>
    <t xml:space="preserve">                     Evaporator Coil Load</t>
  </si>
  <si>
    <t xml:space="preserve">      Envelope Load</t>
  </si>
  <si>
    <t>CE100R2EP</t>
  </si>
  <si>
    <t>CE180R2EP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</si>
</sst>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\-mmm\-yyyy"/>
    <numFmt numFmtId="165" formatCode="0_)"/>
    <numFmt numFmtId="166" formatCode="0.000_)"/>
    <numFmt numFmtId="167" formatCode="0.0_)"/>
    <numFmt numFmtId="168" formatCode="0.0000_)"/>
    <numFmt numFmtId="169" formatCode="0.00_)"/>
  </numFmts>
  <fonts count="9">
    <font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2"/>
      <color indexed="8"/>
      <name val="SWISS"/>
    </font>
    <font>
      <sz val="12"/>
      <color indexed="8"/>
      <name val="SWISS"/>
    </font>
    <font>
      <sz val="12"/>
      <name val="SWISS"/>
    </font>
    <font>
      <sz val="12"/>
      <color indexed="12"/>
      <name val="SWISS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 applyAlignment="1">
      <alignment horizontal="right"/>
    </xf>
    <xf numFmtId="0" fontId="5" fillId="0" borderId="4" xfId="0" applyFont="1" applyBorder="1"/>
    <xf numFmtId="0" fontId="6" fillId="0" borderId="5" xfId="0" applyFont="1" applyBorder="1"/>
    <xf numFmtId="0" fontId="1" fillId="0" borderId="0" xfId="0" applyFont="1"/>
    <xf numFmtId="164" fontId="3" fillId="2" borderId="6" xfId="0" applyNumberFormat="1" applyFont="1" applyFill="1" applyBorder="1" applyAlignment="1">
      <alignment horizontal="right"/>
    </xf>
    <xf numFmtId="0" fontId="7" fillId="0" borderId="0" xfId="0" applyFont="1"/>
    <xf numFmtId="0" fontId="6" fillId="0" borderId="7" xfId="0" applyFont="1" applyBorder="1"/>
    <xf numFmtId="0" fontId="6" fillId="0" borderId="8" xfId="0" applyFont="1" applyBorder="1"/>
    <xf numFmtId="0" fontId="3" fillId="2" borderId="6" xfId="0" applyFont="1" applyFill="1" applyBorder="1" applyAlignment="1">
      <alignment horizontal="right"/>
    </xf>
    <xf numFmtId="164" fontId="3" fillId="2" borderId="9" xfId="0" applyNumberFormat="1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8" fillId="0" borderId="0" xfId="0" applyFont="1" applyProtection="1">
      <protection locked="0"/>
    </xf>
    <xf numFmtId="165" fontId="8" fillId="0" borderId="0" xfId="0" applyNumberFormat="1" applyFont="1" applyProtection="1">
      <protection locked="0"/>
    </xf>
    <xf numFmtId="166" fontId="8" fillId="0" borderId="0" xfId="0" applyNumberFormat="1" applyFont="1" applyProtection="1">
      <protection locked="0"/>
    </xf>
    <xf numFmtId="167" fontId="8" fillId="0" borderId="0" xfId="0" applyNumberFormat="1" applyFont="1" applyProtection="1">
      <protection locked="0"/>
    </xf>
    <xf numFmtId="168" fontId="8" fillId="0" borderId="0" xfId="0" applyNumberFormat="1" applyFont="1" applyProtection="1">
      <protection locked="0"/>
    </xf>
    <xf numFmtId="165" fontId="7" fillId="0" borderId="0" xfId="0" applyNumberFormat="1" applyFont="1"/>
    <xf numFmtId="166" fontId="7" fillId="0" borderId="0" xfId="0" applyNumberFormat="1" applyFont="1"/>
    <xf numFmtId="169" fontId="6" fillId="0" borderId="5" xfId="0" applyNumberFormat="1" applyFont="1" applyBorder="1"/>
    <xf numFmtId="167" fontId="6" fillId="0" borderId="5" xfId="0" applyNumberFormat="1" applyFont="1" applyBorder="1"/>
    <xf numFmtId="0" fontId="6" fillId="0" borderId="10" xfId="0" applyFont="1" applyBorder="1"/>
    <xf numFmtId="0" fontId="5" fillId="0" borderId="11" xfId="0" applyFont="1" applyBorder="1"/>
    <xf numFmtId="169" fontId="7" fillId="0" borderId="0" xfId="0" applyNumberFormat="1" applyFont="1"/>
    <xf numFmtId="167" fontId="7" fillId="0" borderId="0" xfId="0" applyNumberFormat="1" applyFont="1"/>
    <xf numFmtId="0" fontId="6" fillId="0" borderId="12" xfId="0" applyFont="1" applyBorder="1"/>
    <xf numFmtId="169" fontId="6" fillId="0" borderId="8" xfId="0" applyNumberFormat="1" applyFont="1" applyBorder="1"/>
    <xf numFmtId="167" fontId="6" fillId="0" borderId="8" xfId="0" applyNumberFormat="1" applyFont="1" applyBorder="1"/>
    <xf numFmtId="0" fontId="6" fillId="0" borderId="13" xfId="0" applyFont="1" applyBorder="1"/>
    <xf numFmtId="169" fontId="8" fillId="0" borderId="0" xfId="0" applyNumberFormat="1" applyFo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09280-0F10-4629-8B69-AA6713B97F91}">
  <sheetPr transitionEvaluation="1"/>
  <dimension ref="A1:X99"/>
  <sheetViews>
    <sheetView tabSelected="1" defaultGridColor="0" colorId="22" zoomScale="87" workbookViewId="0"/>
  </sheetViews>
  <sheetFormatPr defaultColWidth="9.6640625" defaultRowHeight="15"/>
  <sheetData>
    <row r="1" spans="1:24">
      <c r="A1" t="s">
        <v>0</v>
      </c>
      <c r="G1" s="1" t="s">
        <v>1</v>
      </c>
      <c r="H1" s="2"/>
      <c r="I1" s="2"/>
      <c r="J1" s="2"/>
      <c r="K1" s="2"/>
      <c r="L1" s="3"/>
    </row>
    <row r="2" spans="1:24">
      <c r="A2" t="s">
        <v>2</v>
      </c>
      <c r="G2" s="4"/>
      <c r="H2" s="5"/>
      <c r="I2" s="5"/>
      <c r="J2" s="5"/>
      <c r="K2" s="6" t="s">
        <v>3</v>
      </c>
      <c r="L2" s="3"/>
    </row>
    <row r="3" spans="1:24" ht="15.75">
      <c r="A3" s="7" t="s">
        <v>4</v>
      </c>
      <c r="B3" s="8"/>
      <c r="C3" s="8"/>
      <c r="D3" s="8"/>
      <c r="E3" s="8"/>
      <c r="F3" s="8"/>
      <c r="G3" s="1" t="s">
        <v>5</v>
      </c>
      <c r="H3" s="2"/>
      <c r="I3" s="2"/>
      <c r="J3" s="9"/>
      <c r="K3" s="10"/>
      <c r="L3" s="3"/>
      <c r="O3" s="11"/>
      <c r="P3" s="11"/>
      <c r="Q3" s="11"/>
      <c r="R3" s="11"/>
      <c r="S3" s="11"/>
      <c r="T3" s="11"/>
      <c r="U3" s="11"/>
      <c r="V3" s="11"/>
      <c r="W3" s="11"/>
      <c r="X3" s="11"/>
    </row>
    <row r="4" spans="1:24">
      <c r="A4" s="12"/>
      <c r="B4" s="13"/>
      <c r="C4" s="13"/>
      <c r="D4" s="13"/>
      <c r="E4" s="13"/>
      <c r="F4" s="13"/>
      <c r="G4" s="1" t="s">
        <v>6</v>
      </c>
      <c r="H4" s="2"/>
      <c r="I4" s="2"/>
      <c r="J4" s="2"/>
      <c r="K4" s="14" t="s">
        <v>7</v>
      </c>
      <c r="L4" s="3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</row>
    <row r="5" spans="1:24">
      <c r="A5" t="s">
        <v>8</v>
      </c>
      <c r="G5" s="1" t="s">
        <v>9</v>
      </c>
      <c r="H5" s="2"/>
      <c r="I5" s="2"/>
      <c r="J5" s="9"/>
      <c r="K5" s="15">
        <v>36570</v>
      </c>
      <c r="L5" s="9"/>
    </row>
    <row r="6" spans="1:24">
      <c r="G6" s="1" t="s">
        <v>10</v>
      </c>
      <c r="H6" s="9"/>
      <c r="I6" s="9"/>
      <c r="J6" s="9"/>
      <c r="K6" s="16"/>
      <c r="L6" s="9"/>
    </row>
    <row r="7" spans="1:24">
      <c r="A7" t="s">
        <v>11</v>
      </c>
      <c r="G7" s="4"/>
      <c r="H7" s="5"/>
      <c r="I7" s="5"/>
      <c r="J7" s="5"/>
      <c r="K7" s="6" t="s">
        <v>12</v>
      </c>
      <c r="L7" s="9"/>
    </row>
    <row r="8" spans="1:24">
      <c r="G8" s="1" t="s">
        <v>13</v>
      </c>
      <c r="H8" s="2"/>
      <c r="I8" s="2"/>
      <c r="J8" s="2"/>
      <c r="K8" s="14" t="s">
        <v>14</v>
      </c>
      <c r="L8" s="9"/>
    </row>
    <row r="9" spans="1:24">
      <c r="A9" t="s">
        <v>15</v>
      </c>
    </row>
    <row r="10" spans="1:24">
      <c r="A10" t="s">
        <v>16</v>
      </c>
    </row>
    <row r="12" spans="1:24">
      <c r="A12" t="s">
        <v>17</v>
      </c>
    </row>
    <row r="13" spans="1:24">
      <c r="A13" t="s">
        <v>18</v>
      </c>
    </row>
    <row r="15" spans="1:24">
      <c r="A15" t="s">
        <v>19</v>
      </c>
    </row>
    <row r="16" spans="1:24">
      <c r="A16" t="s">
        <v>20</v>
      </c>
    </row>
    <row r="19" spans="1:24">
      <c r="F19" t="s">
        <v>21</v>
      </c>
      <c r="M19" t="s">
        <v>22</v>
      </c>
      <c r="O19" t="s">
        <v>23</v>
      </c>
      <c r="R19" t="s">
        <v>24</v>
      </c>
    </row>
    <row r="21" spans="1:24">
      <c r="C21" t="s">
        <v>25</v>
      </c>
      <c r="F21" t="s">
        <v>26</v>
      </c>
      <c r="J21" t="s">
        <v>27</v>
      </c>
    </row>
    <row r="22" spans="1:24">
      <c r="A22" s="11"/>
      <c r="B22" s="11"/>
      <c r="C22" s="11"/>
      <c r="D22" s="17" t="s">
        <v>28</v>
      </c>
      <c r="E22" s="17" t="s">
        <v>29</v>
      </c>
      <c r="F22" s="11"/>
      <c r="G22" s="11"/>
      <c r="H22" s="11"/>
      <c r="I22" s="11"/>
      <c r="J22" s="11"/>
      <c r="K22" s="11"/>
      <c r="L22" s="11"/>
      <c r="M22" s="11"/>
      <c r="N22" s="17" t="s">
        <v>30</v>
      </c>
      <c r="O22" s="11"/>
      <c r="P22" s="11"/>
      <c r="Q22" s="17" t="s">
        <v>30</v>
      </c>
      <c r="R22" s="11"/>
      <c r="S22" s="11"/>
      <c r="T22" s="17" t="s">
        <v>30</v>
      </c>
      <c r="U22" s="11"/>
      <c r="V22" s="17" t="s">
        <v>31</v>
      </c>
      <c r="W22" s="17" t="s">
        <v>32</v>
      </c>
      <c r="X22" s="17" t="s">
        <v>32</v>
      </c>
    </row>
    <row r="23" spans="1:24">
      <c r="A23" s="11" t="s">
        <v>33</v>
      </c>
      <c r="B23" s="17" t="s">
        <v>34</v>
      </c>
      <c r="C23" s="17" t="s">
        <v>35</v>
      </c>
      <c r="D23" s="17" t="s">
        <v>36</v>
      </c>
      <c r="E23" s="17" t="s">
        <v>36</v>
      </c>
      <c r="F23" s="17" t="s">
        <v>34</v>
      </c>
      <c r="G23" s="17" t="s">
        <v>37</v>
      </c>
      <c r="H23" s="17" t="s">
        <v>38</v>
      </c>
      <c r="I23" s="17" t="s">
        <v>34</v>
      </c>
      <c r="J23" s="17" t="s">
        <v>37</v>
      </c>
      <c r="K23" s="17" t="s">
        <v>38</v>
      </c>
      <c r="L23" s="17" t="s">
        <v>39</v>
      </c>
      <c r="M23" s="17" t="s">
        <v>40</v>
      </c>
      <c r="N23" s="17" t="s">
        <v>41</v>
      </c>
      <c r="O23" s="17" t="s">
        <v>39</v>
      </c>
      <c r="P23" s="17" t="s">
        <v>40</v>
      </c>
      <c r="Q23" s="17" t="s">
        <v>41</v>
      </c>
      <c r="R23" s="17" t="s">
        <v>39</v>
      </c>
      <c r="S23" s="17" t="s">
        <v>40</v>
      </c>
      <c r="T23" s="17" t="s">
        <v>41</v>
      </c>
      <c r="U23" s="17" t="s">
        <v>31</v>
      </c>
      <c r="V23" s="17" t="s">
        <v>42</v>
      </c>
      <c r="W23" s="17" t="s">
        <v>43</v>
      </c>
      <c r="X23" s="17" t="s">
        <v>44</v>
      </c>
    </row>
    <row r="24" spans="1:24">
      <c r="A24" s="11"/>
      <c r="B24" s="17" t="s">
        <v>45</v>
      </c>
      <c r="C24" s="17" t="s">
        <v>45</v>
      </c>
      <c r="D24" s="17" t="s">
        <v>45</v>
      </c>
      <c r="E24" s="17" t="s">
        <v>45</v>
      </c>
      <c r="F24" s="17" t="s">
        <v>45</v>
      </c>
      <c r="G24" s="17" t="s">
        <v>45</v>
      </c>
      <c r="H24" s="17" t="s">
        <v>45</v>
      </c>
      <c r="I24" s="17" t="s">
        <v>45</v>
      </c>
      <c r="J24" s="17" t="s">
        <v>45</v>
      </c>
      <c r="K24" s="17" t="s">
        <v>45</v>
      </c>
      <c r="L24" s="11"/>
      <c r="M24" s="17" t="s">
        <v>46</v>
      </c>
      <c r="N24" s="17" t="s">
        <v>47</v>
      </c>
      <c r="O24" s="11"/>
      <c r="P24" s="17" t="s">
        <v>46</v>
      </c>
      <c r="Q24" s="17" t="s">
        <v>47</v>
      </c>
      <c r="R24" s="11"/>
      <c r="S24" s="17" t="s">
        <v>46</v>
      </c>
      <c r="T24" s="17" t="s">
        <v>47</v>
      </c>
      <c r="U24" s="17" t="s">
        <v>45</v>
      </c>
      <c r="V24" s="17" t="s">
        <v>45</v>
      </c>
      <c r="W24" s="17" t="s">
        <v>48</v>
      </c>
      <c r="X24" s="17" t="s">
        <v>48</v>
      </c>
    </row>
    <row r="25" spans="1:24">
      <c r="A25" s="11" t="s">
        <v>49</v>
      </c>
      <c r="B25" s="18">
        <f t="shared" ref="B25:B38" si="0">C25+D25+E25</f>
        <v>1519</v>
      </c>
      <c r="C25" s="18">
        <f t="shared" ref="C25:C38" si="1">C48-E48</f>
        <v>1311</v>
      </c>
      <c r="D25" s="18">
        <f t="shared" ref="D25:E38" si="2">D48</f>
        <v>141</v>
      </c>
      <c r="E25" s="18">
        <f t="shared" si="2"/>
        <v>67</v>
      </c>
      <c r="F25" s="19">
        <f t="shared" ref="F25:F38" si="3">F48/3.412</f>
        <v>3793.9624853458381</v>
      </c>
      <c r="G25" s="19">
        <f t="shared" ref="G25:G38" si="4">F25-H25</f>
        <v>3793.9624853458381</v>
      </c>
      <c r="H25" s="19">
        <f t="shared" ref="H25:H38" si="5">H48/3.412</f>
        <v>0</v>
      </c>
      <c r="I25" s="19">
        <f t="shared" ref="I25:I38" si="6">J25+K25</f>
        <v>3655.3341148886284</v>
      </c>
      <c r="J25" s="19">
        <f t="shared" ref="J25:K38" si="7">J48/3.412</f>
        <v>3655.3341148886284</v>
      </c>
      <c r="K25" s="19">
        <f t="shared" si="7"/>
        <v>0</v>
      </c>
      <c r="L25" s="20">
        <f>(J25+H25)/B25</f>
        <v>2.4064082388996897</v>
      </c>
      <c r="M25" s="21">
        <f t="shared" ref="M25:M38" si="8">(M48-32)/180*100</f>
        <v>22.333333333333336</v>
      </c>
      <c r="N25" s="18">
        <f t="shared" ref="N25:N38" si="9">N48</f>
        <v>7.4000000000000003E-3</v>
      </c>
      <c r="O25" s="20">
        <v>2.407</v>
      </c>
      <c r="P25" s="21">
        <f t="shared" ref="P25:P38" si="10">(P48-32)/180*100</f>
        <v>22.333333333333336</v>
      </c>
      <c r="Q25" s="18">
        <f t="shared" ref="Q25:Q38" si="11">Q48</f>
        <v>7.4000000000000003E-3</v>
      </c>
      <c r="R25" s="20">
        <v>2.4039999999999999</v>
      </c>
      <c r="S25" s="21">
        <f t="shared" ref="S25:S38" si="12">(S48-32)/180*100</f>
        <v>22.333333333333336</v>
      </c>
      <c r="T25" s="22">
        <f t="shared" ref="T25:T38" si="13">T48</f>
        <v>7.4000000000000003E-3</v>
      </c>
      <c r="U25" s="23">
        <f t="shared" ref="U25:U38" si="14">G25-J25</f>
        <v>138.62837045720971</v>
      </c>
      <c r="V25" s="23">
        <f t="shared" ref="V25:V38" si="15">U25-D25</f>
        <v>-2.3716295427902878</v>
      </c>
      <c r="W25" s="24">
        <f t="shared" ref="W25:W38" si="16">V25/U25</f>
        <v>-1.7107822410148986E-2</v>
      </c>
      <c r="X25" s="24">
        <f t="shared" ref="X25:X38" si="17">V25/F25</f>
        <v>-6.2510621861726248E-4</v>
      </c>
    </row>
    <row r="26" spans="1:24">
      <c r="A26" s="11" t="s">
        <v>50</v>
      </c>
      <c r="B26" s="18">
        <f t="shared" si="0"/>
        <v>1065</v>
      </c>
      <c r="C26" s="18">
        <f t="shared" si="1"/>
        <v>883</v>
      </c>
      <c r="D26" s="18">
        <f t="shared" si="2"/>
        <v>122</v>
      </c>
      <c r="E26" s="18">
        <f t="shared" si="2"/>
        <v>60</v>
      </c>
      <c r="F26" s="19">
        <f t="shared" si="3"/>
        <v>3755.5685814771396</v>
      </c>
      <c r="G26" s="19">
        <f t="shared" si="4"/>
        <v>3755.5685814771396</v>
      </c>
      <c r="H26" s="19">
        <f t="shared" si="5"/>
        <v>0</v>
      </c>
      <c r="I26" s="19">
        <f t="shared" si="6"/>
        <v>3636.5767878077377</v>
      </c>
      <c r="J26" s="19">
        <f t="shared" si="7"/>
        <v>3636.5767878077377</v>
      </c>
      <c r="K26" s="19">
        <f t="shared" si="7"/>
        <v>0</v>
      </c>
      <c r="L26" s="20">
        <f>(J26+H26)/B26</f>
        <v>3.4146260918382514</v>
      </c>
      <c r="M26" s="21">
        <f t="shared" si="8"/>
        <v>22.277777777777775</v>
      </c>
      <c r="N26" s="18">
        <f t="shared" si="9"/>
        <v>6.4000000000000003E-3</v>
      </c>
      <c r="O26" s="20">
        <v>3.4169999999999998</v>
      </c>
      <c r="P26" s="21">
        <f t="shared" si="10"/>
        <v>22.277777777777775</v>
      </c>
      <c r="Q26" s="18">
        <f t="shared" si="11"/>
        <v>6.4000000000000003E-3</v>
      </c>
      <c r="R26" s="20">
        <v>3.4129999999999998</v>
      </c>
      <c r="S26" s="21">
        <f t="shared" si="12"/>
        <v>22.277777777777775</v>
      </c>
      <c r="T26" s="22">
        <f t="shared" si="13"/>
        <v>6.4000000000000003E-3</v>
      </c>
      <c r="U26" s="23">
        <f t="shared" si="14"/>
        <v>118.99179366940189</v>
      </c>
      <c r="V26" s="23">
        <f t="shared" si="15"/>
        <v>-3.0082063305981137</v>
      </c>
      <c r="W26" s="24">
        <f t="shared" si="16"/>
        <v>-2.5280788177341831E-2</v>
      </c>
      <c r="X26" s="24">
        <f t="shared" si="17"/>
        <v>-8.0099890744504167E-4</v>
      </c>
    </row>
    <row r="27" spans="1:24">
      <c r="A27" s="11" t="s">
        <v>51</v>
      </c>
      <c r="B27" s="18">
        <f t="shared" si="0"/>
        <v>1003</v>
      </c>
      <c r="C27" s="18">
        <f t="shared" si="1"/>
        <v>838</v>
      </c>
      <c r="D27" s="18">
        <f t="shared" si="2"/>
        <v>110</v>
      </c>
      <c r="E27" s="18">
        <f t="shared" si="2"/>
        <v>55</v>
      </c>
      <c r="F27" s="19">
        <f t="shared" si="3"/>
        <v>3739.1559202813601</v>
      </c>
      <c r="G27" s="19">
        <f t="shared" si="4"/>
        <v>3739.1559202813601</v>
      </c>
      <c r="H27" s="19">
        <f t="shared" si="5"/>
        <v>0</v>
      </c>
      <c r="I27" s="19">
        <f t="shared" si="6"/>
        <v>3631.594372801876</v>
      </c>
      <c r="J27" s="19">
        <f t="shared" si="7"/>
        <v>3631.594372801876</v>
      </c>
      <c r="K27" s="19">
        <f t="shared" si="7"/>
        <v>0</v>
      </c>
      <c r="L27" s="20">
        <v>3.6230000000000002</v>
      </c>
      <c r="M27" s="21">
        <f t="shared" si="8"/>
        <v>26.722222222222218</v>
      </c>
      <c r="N27" s="18">
        <f t="shared" si="9"/>
        <v>7.7999999999999996E-3</v>
      </c>
      <c r="O27" s="20">
        <v>3.625</v>
      </c>
      <c r="P27" s="21">
        <f t="shared" si="10"/>
        <v>26.722222222222218</v>
      </c>
      <c r="Q27" s="18">
        <f t="shared" si="11"/>
        <v>7.7999999999999996E-3</v>
      </c>
      <c r="R27" s="20">
        <v>3.621</v>
      </c>
      <c r="S27" s="21">
        <f t="shared" si="12"/>
        <v>26.722222222222218</v>
      </c>
      <c r="T27" s="22">
        <f t="shared" si="13"/>
        <v>7.7999999999999996E-3</v>
      </c>
      <c r="U27" s="23">
        <f t="shared" si="14"/>
        <v>107.56154747948403</v>
      </c>
      <c r="V27" s="23">
        <f t="shared" si="15"/>
        <v>-2.4384525205159662</v>
      </c>
      <c r="W27" s="24">
        <f t="shared" si="16"/>
        <v>-2.2670299727521763E-2</v>
      </c>
      <c r="X27" s="24">
        <f t="shared" si="17"/>
        <v>-6.5213983382979117E-4</v>
      </c>
    </row>
    <row r="28" spans="1:24">
      <c r="A28" s="11" t="s">
        <v>52</v>
      </c>
      <c r="B28" s="18">
        <f t="shared" si="0"/>
        <v>106</v>
      </c>
      <c r="C28" s="18">
        <f t="shared" si="1"/>
        <v>93</v>
      </c>
      <c r="D28" s="18">
        <f t="shared" si="2"/>
        <v>8</v>
      </c>
      <c r="E28" s="18">
        <f t="shared" si="2"/>
        <v>5</v>
      </c>
      <c r="F28" s="19">
        <f t="shared" si="3"/>
        <v>215.12309495896835</v>
      </c>
      <c r="G28" s="19">
        <f t="shared" si="4"/>
        <v>215.12309495896835</v>
      </c>
      <c r="H28" s="19">
        <f t="shared" si="5"/>
        <v>0</v>
      </c>
      <c r="I28" s="19">
        <f t="shared" si="6"/>
        <v>207.50293083235638</v>
      </c>
      <c r="J28" s="19">
        <f t="shared" si="7"/>
        <v>207.50293083235638</v>
      </c>
      <c r="K28" s="19">
        <f t="shared" si="7"/>
        <v>0</v>
      </c>
      <c r="L28" s="20">
        <v>1.9530000000000001</v>
      </c>
      <c r="M28" s="21">
        <f t="shared" si="8"/>
        <v>22.111111111111111</v>
      </c>
      <c r="N28" s="18">
        <f t="shared" si="9"/>
        <v>7.3000000000000001E-3</v>
      </c>
      <c r="O28" s="20">
        <v>1.9610000000000001</v>
      </c>
      <c r="P28" s="21">
        <f t="shared" si="10"/>
        <v>22.111111111111111</v>
      </c>
      <c r="Q28" s="18">
        <f t="shared" si="11"/>
        <v>7.3000000000000001E-3</v>
      </c>
      <c r="R28" s="20">
        <v>1.944</v>
      </c>
      <c r="S28" s="21">
        <f t="shared" si="12"/>
        <v>22.111111111111111</v>
      </c>
      <c r="T28" s="22">
        <f t="shared" si="13"/>
        <v>7.3000000000000001E-3</v>
      </c>
      <c r="U28" s="23">
        <f t="shared" si="14"/>
        <v>7.620164126611968</v>
      </c>
      <c r="V28" s="23">
        <f t="shared" si="15"/>
        <v>-0.37983587338803204</v>
      </c>
      <c r="W28" s="24">
        <f t="shared" si="16"/>
        <v>-4.9846153846152444E-2</v>
      </c>
      <c r="X28" s="24">
        <f t="shared" si="17"/>
        <v>-1.7656675749318329E-3</v>
      </c>
    </row>
    <row r="29" spans="1:24">
      <c r="A29" s="11" t="s">
        <v>53</v>
      </c>
      <c r="B29" s="18">
        <f t="shared" si="0"/>
        <v>66</v>
      </c>
      <c r="C29" s="18">
        <f t="shared" si="1"/>
        <v>56</v>
      </c>
      <c r="D29" s="18">
        <f t="shared" si="2"/>
        <v>6</v>
      </c>
      <c r="E29" s="18">
        <f t="shared" si="2"/>
        <v>4</v>
      </c>
      <c r="F29" s="19">
        <f t="shared" si="3"/>
        <v>194.60726846424384</v>
      </c>
      <c r="G29" s="19">
        <f t="shared" si="4"/>
        <v>194.60726846424384</v>
      </c>
      <c r="H29" s="19">
        <f t="shared" si="5"/>
        <v>0</v>
      </c>
      <c r="I29" s="19">
        <f t="shared" si="6"/>
        <v>188.45252051582651</v>
      </c>
      <c r="J29" s="19">
        <f t="shared" si="7"/>
        <v>188.45252051582651</v>
      </c>
      <c r="K29" s="19">
        <f t="shared" si="7"/>
        <v>0</v>
      </c>
      <c r="L29" s="20">
        <v>2.8540000000000001</v>
      </c>
      <c r="M29" s="21">
        <f t="shared" si="8"/>
        <v>22.111111111111111</v>
      </c>
      <c r="N29" s="18">
        <f t="shared" si="9"/>
        <v>6.4000000000000003E-3</v>
      </c>
      <c r="O29" s="20">
        <v>2.8820000000000001</v>
      </c>
      <c r="P29" s="21">
        <f t="shared" si="10"/>
        <v>22.111111111111111</v>
      </c>
      <c r="Q29" s="18">
        <f t="shared" si="11"/>
        <v>6.4000000000000003E-3</v>
      </c>
      <c r="R29" s="20">
        <v>2.8279999999999998</v>
      </c>
      <c r="S29" s="21">
        <f t="shared" si="12"/>
        <v>22.111111111111111</v>
      </c>
      <c r="T29" s="22">
        <f t="shared" si="13"/>
        <v>6.4000000000000003E-3</v>
      </c>
      <c r="U29" s="23">
        <f t="shared" si="14"/>
        <v>6.154747948417338</v>
      </c>
      <c r="V29" s="23">
        <f t="shared" si="15"/>
        <v>0.15474794841733797</v>
      </c>
      <c r="W29" s="24">
        <f t="shared" si="16"/>
        <v>2.5142857142855152E-2</v>
      </c>
      <c r="X29" s="24">
        <f t="shared" si="17"/>
        <v>7.9518072289150169E-4</v>
      </c>
    </row>
    <row r="30" spans="1:24">
      <c r="A30" s="11" t="s">
        <v>54</v>
      </c>
      <c r="B30" s="18">
        <f t="shared" si="0"/>
        <v>1183</v>
      </c>
      <c r="C30" s="18">
        <f t="shared" si="1"/>
        <v>982</v>
      </c>
      <c r="D30" s="18">
        <f t="shared" si="2"/>
        <v>136</v>
      </c>
      <c r="E30" s="18">
        <f t="shared" si="2"/>
        <v>65</v>
      </c>
      <c r="F30" s="19">
        <f t="shared" si="3"/>
        <v>4527.5498241500591</v>
      </c>
      <c r="G30" s="19">
        <f t="shared" si="4"/>
        <v>3786.0492379835878</v>
      </c>
      <c r="H30" s="19">
        <f t="shared" si="5"/>
        <v>741.50058616647129</v>
      </c>
      <c r="I30" s="19">
        <f t="shared" si="6"/>
        <v>4376.0257913247369</v>
      </c>
      <c r="J30" s="19">
        <f t="shared" si="7"/>
        <v>3636.5767878077377</v>
      </c>
      <c r="K30" s="19">
        <f t="shared" si="7"/>
        <v>739.4490035169988</v>
      </c>
      <c r="L30" s="20">
        <v>3.7</v>
      </c>
      <c r="M30" s="21">
        <f t="shared" si="8"/>
        <v>22.333333333333336</v>
      </c>
      <c r="N30" s="18">
        <f t="shared" si="9"/>
        <v>8.3000000000000001E-3</v>
      </c>
      <c r="O30" s="20">
        <v>3.7090000000000001</v>
      </c>
      <c r="P30" s="21">
        <f t="shared" si="10"/>
        <v>22.333333333333336</v>
      </c>
      <c r="Q30" s="18">
        <f t="shared" si="11"/>
        <v>8.3000000000000001E-3</v>
      </c>
      <c r="R30" s="20">
        <v>3.6909999999999998</v>
      </c>
      <c r="S30" s="21">
        <f t="shared" si="12"/>
        <v>22.333333333333336</v>
      </c>
      <c r="T30" s="22">
        <f t="shared" si="13"/>
        <v>8.3000000000000001E-3</v>
      </c>
      <c r="U30" s="23">
        <f t="shared" si="14"/>
        <v>149.4724501758501</v>
      </c>
      <c r="V30" s="23">
        <f t="shared" si="15"/>
        <v>13.472450175850099</v>
      </c>
      <c r="W30" s="24">
        <f t="shared" si="16"/>
        <v>9.0133333333334301E-2</v>
      </c>
      <c r="X30" s="24">
        <f t="shared" si="17"/>
        <v>2.9756602796478853E-3</v>
      </c>
    </row>
    <row r="31" spans="1:24">
      <c r="A31" s="11" t="s">
        <v>55</v>
      </c>
      <c r="B31" s="18">
        <f t="shared" si="0"/>
        <v>1107</v>
      </c>
      <c r="C31" s="18">
        <f t="shared" si="1"/>
        <v>926</v>
      </c>
      <c r="D31" s="18">
        <f t="shared" si="2"/>
        <v>121</v>
      </c>
      <c r="E31" s="18">
        <f t="shared" si="2"/>
        <v>60</v>
      </c>
      <c r="F31" s="19">
        <f t="shared" si="3"/>
        <v>4508.4994138335287</v>
      </c>
      <c r="G31" s="19">
        <f t="shared" si="4"/>
        <v>3769.0504103165299</v>
      </c>
      <c r="H31" s="19">
        <f t="shared" si="5"/>
        <v>739.4490035169988</v>
      </c>
      <c r="I31" s="19">
        <f t="shared" si="6"/>
        <v>4371.0433763188748</v>
      </c>
      <c r="J31" s="19">
        <f t="shared" si="7"/>
        <v>3631.594372801876</v>
      </c>
      <c r="K31" s="19">
        <f t="shared" si="7"/>
        <v>739.4490035169988</v>
      </c>
      <c r="L31" s="20">
        <v>3.95</v>
      </c>
      <c r="M31" s="21">
        <f t="shared" si="8"/>
        <v>26.722222222222218</v>
      </c>
      <c r="N31" s="18">
        <f t="shared" si="9"/>
        <v>9.9000000000000008E-3</v>
      </c>
      <c r="O31" s="20">
        <v>3.9569999999999999</v>
      </c>
      <c r="P31" s="21">
        <f t="shared" si="10"/>
        <v>26.722222222222218</v>
      </c>
      <c r="Q31" s="18">
        <f t="shared" si="11"/>
        <v>9.9000000000000008E-3</v>
      </c>
      <c r="R31" s="20">
        <v>3.944</v>
      </c>
      <c r="S31" s="21">
        <f t="shared" si="12"/>
        <v>26.722222222222218</v>
      </c>
      <c r="T31" s="22">
        <f t="shared" si="13"/>
        <v>9.7999999999999997E-3</v>
      </c>
      <c r="U31" s="23">
        <f t="shared" si="14"/>
        <v>137.45603751465387</v>
      </c>
      <c r="V31" s="23">
        <f t="shared" si="15"/>
        <v>16.456037514653872</v>
      </c>
      <c r="W31" s="24">
        <f t="shared" si="16"/>
        <v>0.11971855010660795</v>
      </c>
      <c r="X31" s="24">
        <f t="shared" si="17"/>
        <v>3.6500032503412215E-3</v>
      </c>
    </row>
    <row r="32" spans="1:24">
      <c r="A32" s="11" t="s">
        <v>56</v>
      </c>
      <c r="B32" s="18">
        <f t="shared" si="0"/>
        <v>1470</v>
      </c>
      <c r="C32" s="18">
        <f t="shared" si="1"/>
        <v>1256</v>
      </c>
      <c r="D32" s="18">
        <f t="shared" si="2"/>
        <v>145</v>
      </c>
      <c r="E32" s="18">
        <f t="shared" si="2"/>
        <v>69</v>
      </c>
      <c r="F32" s="19">
        <f t="shared" si="3"/>
        <v>4548.9449003517002</v>
      </c>
      <c r="G32" s="19">
        <f t="shared" si="4"/>
        <v>3808.6166471277847</v>
      </c>
      <c r="H32" s="19">
        <f t="shared" si="5"/>
        <v>740.32825322391557</v>
      </c>
      <c r="I32" s="19">
        <f t="shared" si="6"/>
        <v>4387.4560375146539</v>
      </c>
      <c r="J32" s="19">
        <f t="shared" si="7"/>
        <v>3648.0070339976555</v>
      </c>
      <c r="K32" s="19">
        <f t="shared" si="7"/>
        <v>739.4490035169988</v>
      </c>
      <c r="L32" s="20">
        <f>(J32+H32)/B32</f>
        <v>2.9852621001507287</v>
      </c>
      <c r="M32" s="21">
        <f t="shared" si="8"/>
        <v>23.444444444444446</v>
      </c>
      <c r="N32" s="18">
        <f t="shared" si="9"/>
        <v>9.1999999999999998E-3</v>
      </c>
      <c r="O32" s="20">
        <v>2.9889999999999999</v>
      </c>
      <c r="P32" s="21">
        <f t="shared" si="10"/>
        <v>23.444444444444446</v>
      </c>
      <c r="Q32" s="18">
        <f t="shared" si="11"/>
        <v>9.1999999999999998E-3</v>
      </c>
      <c r="R32" s="20">
        <v>2.9809999999999999</v>
      </c>
      <c r="S32" s="21">
        <f t="shared" si="12"/>
        <v>23.444444444444446</v>
      </c>
      <c r="T32" s="22">
        <f t="shared" si="13"/>
        <v>9.1999999999999998E-3</v>
      </c>
      <c r="U32" s="23">
        <f t="shared" si="14"/>
        <v>160.60961313012922</v>
      </c>
      <c r="V32" s="23">
        <f t="shared" si="15"/>
        <v>15.609613130129219</v>
      </c>
      <c r="W32" s="24">
        <f t="shared" si="16"/>
        <v>9.7189781021899291E-2</v>
      </c>
      <c r="X32" s="24">
        <f t="shared" si="17"/>
        <v>3.4314799304169122E-3</v>
      </c>
    </row>
    <row r="33" spans="1:24">
      <c r="A33" s="11" t="s">
        <v>57</v>
      </c>
      <c r="B33" s="18">
        <f t="shared" si="0"/>
        <v>620</v>
      </c>
      <c r="C33" s="18">
        <f t="shared" si="1"/>
        <v>523</v>
      </c>
      <c r="D33" s="18">
        <f t="shared" si="2"/>
        <v>63</v>
      </c>
      <c r="E33" s="18">
        <f t="shared" si="2"/>
        <v>34</v>
      </c>
      <c r="F33" s="19">
        <f t="shared" si="3"/>
        <v>2236.5181711606097</v>
      </c>
      <c r="G33" s="19">
        <f t="shared" si="4"/>
        <v>1497.6553341148888</v>
      </c>
      <c r="H33" s="19">
        <f t="shared" si="5"/>
        <v>738.86283704572099</v>
      </c>
      <c r="I33" s="19">
        <f t="shared" si="6"/>
        <v>2157.9718640093788</v>
      </c>
      <c r="J33" s="19">
        <f t="shared" si="7"/>
        <v>1418.5228604923798</v>
      </c>
      <c r="K33" s="19">
        <f t="shared" si="7"/>
        <v>739.4490035169988</v>
      </c>
      <c r="L33" s="20">
        <v>3.4769999999999999</v>
      </c>
      <c r="M33" s="21">
        <f t="shared" si="8"/>
        <v>22.222222222222221</v>
      </c>
      <c r="N33" s="18">
        <f t="shared" si="9"/>
        <v>1.0500000000000001E-2</v>
      </c>
      <c r="O33" s="20">
        <v>3.4849999999999999</v>
      </c>
      <c r="P33" s="21">
        <f t="shared" si="10"/>
        <v>22.222222222222221</v>
      </c>
      <c r="Q33" s="18">
        <f t="shared" si="11"/>
        <v>1.0500000000000001E-2</v>
      </c>
      <c r="R33" s="20">
        <v>3.4710000000000001</v>
      </c>
      <c r="S33" s="21">
        <f t="shared" si="12"/>
        <v>22.222222222222221</v>
      </c>
      <c r="T33" s="22">
        <f t="shared" si="13"/>
        <v>1.0500000000000001E-2</v>
      </c>
      <c r="U33" s="23">
        <f t="shared" si="14"/>
        <v>79.132473622508996</v>
      </c>
      <c r="V33" s="23">
        <f t="shared" si="15"/>
        <v>16.132473622508996</v>
      </c>
      <c r="W33" s="24">
        <f t="shared" si="16"/>
        <v>0.20386666666666872</v>
      </c>
      <c r="X33" s="24">
        <f t="shared" si="17"/>
        <v>7.2132092779453143E-3</v>
      </c>
    </row>
    <row r="34" spans="1:24">
      <c r="A34" s="11" t="s">
        <v>58</v>
      </c>
      <c r="B34" s="18">
        <f t="shared" si="0"/>
        <v>1080</v>
      </c>
      <c r="C34" s="18">
        <f t="shared" si="1"/>
        <v>912</v>
      </c>
      <c r="D34" s="18">
        <f t="shared" si="2"/>
        <v>112</v>
      </c>
      <c r="E34" s="18">
        <f t="shared" si="2"/>
        <v>56</v>
      </c>
      <c r="F34" s="19">
        <f t="shared" si="3"/>
        <v>4534.5838218053932</v>
      </c>
      <c r="G34" s="19">
        <f t="shared" si="4"/>
        <v>1606.6822977725678</v>
      </c>
      <c r="H34" s="19">
        <f t="shared" si="5"/>
        <v>2927.9015240328254</v>
      </c>
      <c r="I34" s="19">
        <f t="shared" si="6"/>
        <v>4376.025791324736</v>
      </c>
      <c r="J34" s="19">
        <f t="shared" si="7"/>
        <v>1418.5228604923798</v>
      </c>
      <c r="K34" s="19">
        <f t="shared" si="7"/>
        <v>2957.5029308323565</v>
      </c>
      <c r="L34" s="20">
        <v>4.0259999999999998</v>
      </c>
      <c r="M34" s="21">
        <f t="shared" si="8"/>
        <v>22.277777777777775</v>
      </c>
      <c r="N34" s="18">
        <f t="shared" si="9"/>
        <v>1.6400000000000001E-2</v>
      </c>
      <c r="O34" s="20">
        <v>4.0529999999999999</v>
      </c>
      <c r="P34" s="21">
        <f t="shared" si="10"/>
        <v>22.277777777777775</v>
      </c>
      <c r="Q34" s="18">
        <f t="shared" si="11"/>
        <v>1.6500000000000001E-2</v>
      </c>
      <c r="R34" s="20">
        <v>4.0140000000000002</v>
      </c>
      <c r="S34" s="21">
        <f t="shared" si="12"/>
        <v>22.277777777777775</v>
      </c>
      <c r="T34" s="22">
        <f t="shared" si="13"/>
        <v>1.6299999999999999E-2</v>
      </c>
      <c r="U34" s="23">
        <f t="shared" si="14"/>
        <v>188.15943728018806</v>
      </c>
      <c r="V34" s="23">
        <f t="shared" si="15"/>
        <v>76.159437280188058</v>
      </c>
      <c r="W34" s="24">
        <f t="shared" si="16"/>
        <v>0.40476012461059341</v>
      </c>
      <c r="X34" s="24">
        <f t="shared" si="17"/>
        <v>1.6795243019648503E-2</v>
      </c>
    </row>
    <row r="35" spans="1:24">
      <c r="A35" s="11" t="s">
        <v>59</v>
      </c>
      <c r="B35" s="18">
        <f t="shared" si="0"/>
        <v>1547</v>
      </c>
      <c r="C35" s="18">
        <f t="shared" si="1"/>
        <v>1344</v>
      </c>
      <c r="D35" s="18">
        <f t="shared" si="2"/>
        <v>137</v>
      </c>
      <c r="E35" s="18">
        <f t="shared" si="2"/>
        <v>66</v>
      </c>
      <c r="F35" s="19">
        <f t="shared" si="3"/>
        <v>4582.6494724501763</v>
      </c>
      <c r="G35" s="19">
        <f t="shared" si="4"/>
        <v>1652.6963657678784</v>
      </c>
      <c r="H35" s="19">
        <f t="shared" si="5"/>
        <v>2929.9531066822979</v>
      </c>
      <c r="I35" s="19">
        <f t="shared" si="6"/>
        <v>4394.7831184056276</v>
      </c>
      <c r="J35" s="19">
        <f t="shared" si="7"/>
        <v>1437.280187573271</v>
      </c>
      <c r="K35" s="19">
        <f t="shared" si="7"/>
        <v>2957.5029308323565</v>
      </c>
      <c r="L35" s="20">
        <f>(J35+H35)/B35</f>
        <v>2.8230338036558296</v>
      </c>
      <c r="M35" s="21">
        <f t="shared" si="8"/>
        <v>22.333333333333336</v>
      </c>
      <c r="N35" s="18">
        <f t="shared" si="9"/>
        <v>1.6199999999999999E-2</v>
      </c>
      <c r="O35" s="20">
        <v>2.8439999999999999</v>
      </c>
      <c r="P35" s="21">
        <f t="shared" si="10"/>
        <v>22.333333333333336</v>
      </c>
      <c r="Q35" s="18">
        <f t="shared" si="11"/>
        <v>1.6299999999999999E-2</v>
      </c>
      <c r="R35" s="20">
        <v>2.8149999999999999</v>
      </c>
      <c r="S35" s="21">
        <f t="shared" si="12"/>
        <v>22.333333333333336</v>
      </c>
      <c r="T35" s="22">
        <f t="shared" si="13"/>
        <v>1.61E-2</v>
      </c>
      <c r="U35" s="23">
        <f t="shared" si="14"/>
        <v>215.41617819460748</v>
      </c>
      <c r="V35" s="23">
        <f t="shared" si="15"/>
        <v>78.416178194607483</v>
      </c>
      <c r="W35" s="24">
        <f t="shared" si="16"/>
        <v>0.36402176870748365</v>
      </c>
      <c r="X35" s="24">
        <f t="shared" si="17"/>
        <v>1.7111537477615804E-2</v>
      </c>
    </row>
    <row r="36" spans="1:24">
      <c r="A36" s="11" t="s">
        <v>60</v>
      </c>
      <c r="B36" s="18">
        <f t="shared" si="0"/>
        <v>160</v>
      </c>
      <c r="C36" s="18">
        <f t="shared" si="1"/>
        <v>138</v>
      </c>
      <c r="D36" s="18">
        <f t="shared" si="2"/>
        <v>14</v>
      </c>
      <c r="E36" s="18">
        <f t="shared" si="2"/>
        <v>8</v>
      </c>
      <c r="F36" s="19">
        <f t="shared" si="3"/>
        <v>578.54630715123096</v>
      </c>
      <c r="G36" s="19">
        <f t="shared" si="4"/>
        <v>212.19226260257915</v>
      </c>
      <c r="H36" s="19">
        <f t="shared" si="5"/>
        <v>366.35404454865181</v>
      </c>
      <c r="I36" s="19">
        <f t="shared" si="6"/>
        <v>558.03048065650648</v>
      </c>
      <c r="J36" s="19">
        <f t="shared" si="7"/>
        <v>188.45252051582651</v>
      </c>
      <c r="K36" s="19">
        <f t="shared" si="7"/>
        <v>369.57796014067998</v>
      </c>
      <c r="L36" s="20">
        <v>3.4569999999999999</v>
      </c>
      <c r="M36" s="21">
        <f t="shared" si="8"/>
        <v>22.111111111111111</v>
      </c>
      <c r="N36" s="18">
        <f t="shared" si="9"/>
        <v>1.5900000000000001E-2</v>
      </c>
      <c r="O36" s="20">
        <v>3.4889999999999999</v>
      </c>
      <c r="P36" s="21">
        <f t="shared" si="10"/>
        <v>22.111111111111111</v>
      </c>
      <c r="Q36" s="18">
        <f t="shared" si="11"/>
        <v>1.61E-2</v>
      </c>
      <c r="R36" s="20">
        <v>3.4239999999999999</v>
      </c>
      <c r="S36" s="21">
        <f t="shared" si="12"/>
        <v>22.111111111111111</v>
      </c>
      <c r="T36" s="22">
        <f t="shared" si="13"/>
        <v>1.5800000000000002E-2</v>
      </c>
      <c r="U36" s="23">
        <f t="shared" si="14"/>
        <v>23.739742086752642</v>
      </c>
      <c r="V36" s="23">
        <f t="shared" si="15"/>
        <v>9.7397420867526421</v>
      </c>
      <c r="W36" s="24">
        <f t="shared" si="16"/>
        <v>0.41027160493827169</v>
      </c>
      <c r="X36" s="24">
        <f t="shared" si="17"/>
        <v>1.6834853090172245E-2</v>
      </c>
    </row>
    <row r="37" spans="1:24">
      <c r="A37" s="11" t="s">
        <v>61</v>
      </c>
      <c r="B37" s="18">
        <f t="shared" si="0"/>
        <v>246</v>
      </c>
      <c r="C37" s="18">
        <f t="shared" si="1"/>
        <v>217</v>
      </c>
      <c r="D37" s="18">
        <f t="shared" si="2"/>
        <v>18</v>
      </c>
      <c r="E37" s="18">
        <f t="shared" si="2"/>
        <v>11</v>
      </c>
      <c r="F37" s="19">
        <f t="shared" si="3"/>
        <v>601.69988276670574</v>
      </c>
      <c r="G37" s="19">
        <f t="shared" si="4"/>
        <v>235.05275498241497</v>
      </c>
      <c r="H37" s="19">
        <f t="shared" si="5"/>
        <v>366.64712778429077</v>
      </c>
      <c r="I37" s="19">
        <f t="shared" si="6"/>
        <v>577.08089097303639</v>
      </c>
      <c r="J37" s="19">
        <f t="shared" si="7"/>
        <v>207.50293083235638</v>
      </c>
      <c r="K37" s="19">
        <f t="shared" si="7"/>
        <v>369.57796014067998</v>
      </c>
      <c r="L37" s="20">
        <v>2.3370000000000002</v>
      </c>
      <c r="M37" s="21">
        <f t="shared" si="8"/>
        <v>22.111111111111111</v>
      </c>
      <c r="N37" s="18">
        <f t="shared" si="9"/>
        <v>1.55E-2</v>
      </c>
      <c r="O37" s="20">
        <v>2.36</v>
      </c>
      <c r="P37" s="21">
        <f t="shared" si="10"/>
        <v>22.111111111111111</v>
      </c>
      <c r="Q37" s="18">
        <f t="shared" si="11"/>
        <v>1.5599999999999999E-2</v>
      </c>
      <c r="R37" s="20">
        <v>2.3210000000000002</v>
      </c>
      <c r="S37" s="21">
        <f t="shared" si="12"/>
        <v>22.111111111111111</v>
      </c>
      <c r="T37" s="22">
        <f t="shared" si="13"/>
        <v>1.5299999999999999E-2</v>
      </c>
      <c r="U37" s="23">
        <f t="shared" si="14"/>
        <v>27.549824150058583</v>
      </c>
      <c r="V37" s="23">
        <f t="shared" si="15"/>
        <v>9.5498241500585834</v>
      </c>
      <c r="W37" s="24">
        <f t="shared" si="16"/>
        <v>0.34663829787233963</v>
      </c>
      <c r="X37" s="24">
        <f t="shared" si="17"/>
        <v>1.5871407696054499E-2</v>
      </c>
    </row>
    <row r="38" spans="1:24">
      <c r="A38" s="11" t="s">
        <v>62</v>
      </c>
      <c r="B38" s="18">
        <f t="shared" si="0"/>
        <v>1440</v>
      </c>
      <c r="C38" s="18">
        <f t="shared" si="1"/>
        <v>1218</v>
      </c>
      <c r="D38" s="18">
        <f t="shared" si="2"/>
        <v>151</v>
      </c>
      <c r="E38" s="18">
        <f t="shared" si="2"/>
        <v>71</v>
      </c>
      <c r="F38" s="19">
        <f t="shared" si="3"/>
        <v>5521.9812426729195</v>
      </c>
      <c r="G38" s="19">
        <f t="shared" si="4"/>
        <v>4302.7549824150065</v>
      </c>
      <c r="H38" s="19">
        <f t="shared" si="5"/>
        <v>1219.2262602579133</v>
      </c>
      <c r="I38" s="19">
        <f t="shared" si="6"/>
        <v>5342.9073856975383</v>
      </c>
      <c r="J38" s="19">
        <f t="shared" si="7"/>
        <v>4121.6295427901523</v>
      </c>
      <c r="K38" s="19">
        <f t="shared" si="7"/>
        <v>1221.2778429073858</v>
      </c>
      <c r="L38" s="20">
        <v>3.7080000000000002</v>
      </c>
      <c r="M38" s="21">
        <f t="shared" si="8"/>
        <v>26.777777777777779</v>
      </c>
      <c r="N38" s="18">
        <f t="shared" si="9"/>
        <v>1.11E-2</v>
      </c>
      <c r="O38" s="20">
        <v>3.7170000000000001</v>
      </c>
      <c r="P38" s="21">
        <f t="shared" si="10"/>
        <v>26.777777777777779</v>
      </c>
      <c r="Q38" s="18">
        <f t="shared" si="11"/>
        <v>1.11E-2</v>
      </c>
      <c r="R38" s="20">
        <v>3.698</v>
      </c>
      <c r="S38" s="21">
        <f t="shared" si="12"/>
        <v>26.777777777777779</v>
      </c>
      <c r="T38" s="22">
        <f t="shared" si="13"/>
        <v>1.0999999999999999E-2</v>
      </c>
      <c r="U38" s="23">
        <f t="shared" si="14"/>
        <v>181.12543962485415</v>
      </c>
      <c r="V38" s="23">
        <f t="shared" si="15"/>
        <v>30.125439624854152</v>
      </c>
      <c r="W38" s="24">
        <f t="shared" si="16"/>
        <v>0.16632362459547245</v>
      </c>
      <c r="X38" s="24">
        <f t="shared" si="17"/>
        <v>5.4555490685209047E-3</v>
      </c>
    </row>
    <row r="39" spans="1:24" ht="15.75">
      <c r="A39" s="7" t="s">
        <v>63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25"/>
      <c r="M39" s="26"/>
      <c r="N39" s="27"/>
      <c r="O39" s="11"/>
      <c r="P39" s="11"/>
      <c r="Q39" s="11"/>
      <c r="R39" s="11"/>
      <c r="S39" s="11"/>
      <c r="T39" s="11"/>
      <c r="U39" s="11"/>
      <c r="V39" s="11"/>
      <c r="W39" s="11"/>
      <c r="X39" s="11"/>
    </row>
    <row r="40" spans="1:24" ht="15.75">
      <c r="A40" s="28" t="s">
        <v>64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29"/>
      <c r="M40" s="30"/>
      <c r="N40" s="31"/>
      <c r="O40" s="11"/>
      <c r="P40" s="11"/>
      <c r="Q40" s="11"/>
      <c r="R40" s="11"/>
      <c r="S40" s="11"/>
      <c r="T40" s="11"/>
      <c r="U40" s="11"/>
      <c r="V40" s="11"/>
      <c r="W40" s="11"/>
      <c r="X40" s="11"/>
    </row>
    <row r="41" spans="1:24">
      <c r="A41" s="12" t="s">
        <v>65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32"/>
      <c r="M41" s="33"/>
      <c r="N41" s="34"/>
      <c r="O41" s="11"/>
      <c r="P41" s="11"/>
      <c r="Q41" s="11"/>
      <c r="R41" s="11"/>
      <c r="S41" s="11"/>
      <c r="T41" s="11"/>
      <c r="U41" s="11"/>
      <c r="V41" s="11"/>
      <c r="W41" s="11"/>
      <c r="X41" s="11"/>
    </row>
    <row r="42" spans="1:24">
      <c r="A42" s="11" t="s">
        <v>66</v>
      </c>
      <c r="B42" s="11"/>
      <c r="C42" s="11"/>
      <c r="D42" s="11"/>
      <c r="E42" s="11"/>
      <c r="F42" s="11" t="s">
        <v>21</v>
      </c>
      <c r="G42" s="11"/>
      <c r="H42" s="11"/>
      <c r="I42" s="11"/>
      <c r="J42" s="11"/>
      <c r="K42" s="11"/>
      <c r="L42" s="29"/>
      <c r="M42" s="11" t="s">
        <v>22</v>
      </c>
      <c r="N42" s="11"/>
      <c r="O42" s="11" t="s">
        <v>23</v>
      </c>
      <c r="P42" s="11"/>
      <c r="Q42" s="11"/>
      <c r="R42" s="11" t="s">
        <v>24</v>
      </c>
      <c r="S42" s="11"/>
      <c r="T42" s="11"/>
      <c r="U42" s="11"/>
      <c r="V42" s="11"/>
      <c r="W42" s="11"/>
      <c r="X42" s="11"/>
    </row>
    <row r="43" spans="1:24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29"/>
      <c r="M43" s="30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</row>
    <row r="44" spans="1:24">
      <c r="A44" s="11"/>
      <c r="B44" s="11"/>
      <c r="C44" s="11" t="s">
        <v>25</v>
      </c>
      <c r="D44" s="11"/>
      <c r="E44" s="11"/>
      <c r="F44" s="11" t="s">
        <v>26</v>
      </c>
      <c r="G44" s="11"/>
      <c r="H44" s="11"/>
      <c r="I44" s="11"/>
      <c r="J44" s="11" t="s">
        <v>27</v>
      </c>
      <c r="K44" s="11"/>
      <c r="L44" s="29"/>
      <c r="M44" s="30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</row>
    <row r="45" spans="1:24">
      <c r="A45" s="11" t="s">
        <v>8</v>
      </c>
      <c r="B45" s="11"/>
      <c r="C45" s="17" t="s">
        <v>35</v>
      </c>
      <c r="D45" s="17" t="s">
        <v>28</v>
      </c>
      <c r="E45" s="17" t="s">
        <v>29</v>
      </c>
      <c r="F45" s="11"/>
      <c r="G45" s="17" t="s">
        <v>67</v>
      </c>
      <c r="H45" s="11"/>
      <c r="I45" s="11"/>
      <c r="J45" s="11"/>
      <c r="K45" s="11"/>
      <c r="L45" s="29"/>
      <c r="M45" s="30"/>
      <c r="N45" s="17" t="s">
        <v>30</v>
      </c>
      <c r="O45" s="11"/>
      <c r="P45" s="11"/>
      <c r="Q45" s="17" t="s">
        <v>30</v>
      </c>
      <c r="R45" s="11"/>
      <c r="S45" s="11"/>
      <c r="T45" s="17" t="s">
        <v>30</v>
      </c>
      <c r="U45" s="11"/>
      <c r="V45" s="11"/>
      <c r="W45" s="11"/>
      <c r="X45" s="11"/>
    </row>
    <row r="46" spans="1:24">
      <c r="A46" s="11" t="s">
        <v>33</v>
      </c>
      <c r="B46" s="17" t="s">
        <v>34</v>
      </c>
      <c r="C46" s="17" t="s">
        <v>68</v>
      </c>
      <c r="D46" s="17" t="s">
        <v>36</v>
      </c>
      <c r="E46" s="17" t="s">
        <v>69</v>
      </c>
      <c r="F46" s="17" t="s">
        <v>34</v>
      </c>
      <c r="G46" s="17" t="s">
        <v>70</v>
      </c>
      <c r="H46" s="17" t="s">
        <v>38</v>
      </c>
      <c r="I46" s="17" t="s">
        <v>34</v>
      </c>
      <c r="J46" s="17" t="s">
        <v>37</v>
      </c>
      <c r="K46" s="17" t="s">
        <v>38</v>
      </c>
      <c r="L46" s="17" t="s">
        <v>39</v>
      </c>
      <c r="M46" s="17" t="s">
        <v>40</v>
      </c>
      <c r="N46" s="17" t="s">
        <v>41</v>
      </c>
      <c r="O46" s="17" t="s">
        <v>39</v>
      </c>
      <c r="P46" s="17" t="s">
        <v>40</v>
      </c>
      <c r="Q46" s="17" t="s">
        <v>41</v>
      </c>
      <c r="R46" s="17" t="s">
        <v>39</v>
      </c>
      <c r="S46" s="17" t="s">
        <v>40</v>
      </c>
      <c r="T46" s="17" t="s">
        <v>41</v>
      </c>
      <c r="U46" s="11"/>
      <c r="V46" s="11"/>
      <c r="W46" s="11"/>
      <c r="X46" s="11"/>
    </row>
    <row r="47" spans="1:24">
      <c r="A47" s="11"/>
      <c r="B47" s="17" t="s">
        <v>45</v>
      </c>
      <c r="C47" s="17" t="s">
        <v>45</v>
      </c>
      <c r="D47" s="17" t="s">
        <v>45</v>
      </c>
      <c r="E47" s="17" t="s">
        <v>45</v>
      </c>
      <c r="F47" s="17" t="s">
        <v>71</v>
      </c>
      <c r="G47" s="17" t="s">
        <v>45</v>
      </c>
      <c r="H47" s="17" t="s">
        <v>71</v>
      </c>
      <c r="I47" s="17" t="s">
        <v>71</v>
      </c>
      <c r="J47" s="17" t="s">
        <v>71</v>
      </c>
      <c r="K47" s="17" t="s">
        <v>71</v>
      </c>
      <c r="L47" s="29"/>
      <c r="M47" s="17" t="s">
        <v>46</v>
      </c>
      <c r="N47" s="17" t="s">
        <v>47</v>
      </c>
      <c r="O47" s="11"/>
      <c r="P47" s="17" t="s">
        <v>46</v>
      </c>
      <c r="Q47" s="17" t="s">
        <v>47</v>
      </c>
      <c r="R47" s="11"/>
      <c r="S47" s="17" t="s">
        <v>46</v>
      </c>
      <c r="T47" s="17" t="s">
        <v>47</v>
      </c>
      <c r="U47" s="11"/>
      <c r="V47" s="11"/>
      <c r="W47" s="11"/>
      <c r="X47" s="11"/>
    </row>
    <row r="48" spans="1:24">
      <c r="A48" s="11" t="s">
        <v>49</v>
      </c>
      <c r="B48" s="11"/>
      <c r="C48" s="18">
        <v>1378</v>
      </c>
      <c r="D48" s="18">
        <v>141</v>
      </c>
      <c r="E48" s="18">
        <v>67</v>
      </c>
      <c r="F48" s="18">
        <v>12945</v>
      </c>
      <c r="G48" s="23">
        <f t="shared" ref="G48:G61" si="18">(F48-J48-H48)/3.412</f>
        <v>138.62837045720985</v>
      </c>
      <c r="H48" s="18">
        <v>0</v>
      </c>
      <c r="I48" s="11"/>
      <c r="J48" s="18">
        <v>12472</v>
      </c>
      <c r="K48" s="18">
        <v>0</v>
      </c>
      <c r="L48" s="11"/>
      <c r="M48" s="21">
        <v>72.2</v>
      </c>
      <c r="N48" s="18">
        <v>7.4000000000000003E-3</v>
      </c>
      <c r="O48" s="11"/>
      <c r="P48" s="21">
        <v>72.2</v>
      </c>
      <c r="Q48" s="18">
        <v>7.4000000000000003E-3</v>
      </c>
      <c r="R48" s="11"/>
      <c r="S48" s="21">
        <v>72.2</v>
      </c>
      <c r="T48" s="22">
        <v>7.4000000000000003E-3</v>
      </c>
      <c r="U48" s="11"/>
      <c r="V48" s="11"/>
      <c r="W48" s="11"/>
      <c r="X48" s="11"/>
    </row>
    <row r="49" spans="1:24">
      <c r="A49" s="11" t="s">
        <v>50</v>
      </c>
      <c r="B49" s="11"/>
      <c r="C49" s="18">
        <v>943</v>
      </c>
      <c r="D49" s="18">
        <v>122</v>
      </c>
      <c r="E49" s="18">
        <v>60</v>
      </c>
      <c r="F49" s="18">
        <v>12814</v>
      </c>
      <c r="G49" s="23">
        <f t="shared" si="18"/>
        <v>118.99179366940211</v>
      </c>
      <c r="H49" s="18">
        <v>0</v>
      </c>
      <c r="I49" s="11"/>
      <c r="J49" s="18">
        <v>12408</v>
      </c>
      <c r="K49" s="18">
        <v>0</v>
      </c>
      <c r="L49" s="11"/>
      <c r="M49" s="21">
        <v>72.099999999999994</v>
      </c>
      <c r="N49" s="18">
        <v>6.4000000000000003E-3</v>
      </c>
      <c r="O49" s="11"/>
      <c r="P49" s="21">
        <v>72.099999999999994</v>
      </c>
      <c r="Q49" s="18">
        <v>6.4000000000000003E-3</v>
      </c>
      <c r="R49" s="11"/>
      <c r="S49" s="21">
        <v>72.099999999999994</v>
      </c>
      <c r="T49" s="22">
        <v>6.4000000000000003E-3</v>
      </c>
      <c r="U49" s="11"/>
      <c r="V49" s="11"/>
      <c r="W49" s="11"/>
      <c r="X49" s="11"/>
    </row>
    <row r="50" spans="1:24">
      <c r="A50" s="11" t="s">
        <v>51</v>
      </c>
      <c r="B50" s="11"/>
      <c r="C50" s="18">
        <v>893</v>
      </c>
      <c r="D50" s="18">
        <v>110</v>
      </c>
      <c r="E50" s="18">
        <v>55</v>
      </c>
      <c r="F50" s="18">
        <v>12758</v>
      </c>
      <c r="G50" s="23">
        <f t="shared" si="18"/>
        <v>107.56154747948418</v>
      </c>
      <c r="H50" s="18">
        <v>0</v>
      </c>
      <c r="I50" s="11"/>
      <c r="J50" s="18">
        <v>12391</v>
      </c>
      <c r="K50" s="18">
        <v>0</v>
      </c>
      <c r="L50" s="11"/>
      <c r="M50" s="21">
        <v>80.099999999999994</v>
      </c>
      <c r="N50" s="18">
        <v>7.7999999999999996E-3</v>
      </c>
      <c r="O50" s="11"/>
      <c r="P50" s="21">
        <v>80.099999999999994</v>
      </c>
      <c r="Q50" s="18">
        <v>7.7999999999999996E-3</v>
      </c>
      <c r="R50" s="11"/>
      <c r="S50" s="21">
        <v>80.099999999999994</v>
      </c>
      <c r="T50" s="22">
        <v>7.7999999999999996E-3</v>
      </c>
      <c r="U50" s="11"/>
      <c r="V50" s="11"/>
      <c r="W50" s="11"/>
      <c r="X50" s="11"/>
    </row>
    <row r="51" spans="1:24">
      <c r="A51" s="11" t="s">
        <v>52</v>
      </c>
      <c r="B51" s="11"/>
      <c r="C51" s="18">
        <v>98</v>
      </c>
      <c r="D51" s="18">
        <v>8</v>
      </c>
      <c r="E51" s="18">
        <v>5</v>
      </c>
      <c r="F51" s="18">
        <v>734</v>
      </c>
      <c r="G51" s="23">
        <f t="shared" si="18"/>
        <v>7.6201641266119582</v>
      </c>
      <c r="H51" s="18">
        <v>0</v>
      </c>
      <c r="I51" s="11"/>
      <c r="J51" s="18">
        <v>708</v>
      </c>
      <c r="K51" s="18">
        <v>0</v>
      </c>
      <c r="L51" s="11"/>
      <c r="M51" s="21">
        <v>71.8</v>
      </c>
      <c r="N51" s="18">
        <v>7.3000000000000001E-3</v>
      </c>
      <c r="O51" s="11"/>
      <c r="P51" s="21">
        <v>71.8</v>
      </c>
      <c r="Q51" s="18">
        <v>7.3000000000000001E-3</v>
      </c>
      <c r="R51" s="11"/>
      <c r="S51" s="21">
        <v>71.8</v>
      </c>
      <c r="T51" s="22">
        <v>7.3000000000000001E-3</v>
      </c>
      <c r="U51" s="11"/>
      <c r="V51" s="11"/>
      <c r="W51" s="11"/>
      <c r="X51" s="11"/>
    </row>
    <row r="52" spans="1:24">
      <c r="A52" s="11" t="s">
        <v>53</v>
      </c>
      <c r="B52" s="11"/>
      <c r="C52" s="18">
        <v>60</v>
      </c>
      <c r="D52" s="18">
        <v>6</v>
      </c>
      <c r="E52" s="18">
        <v>4</v>
      </c>
      <c r="F52" s="18">
        <v>664</v>
      </c>
      <c r="G52" s="23">
        <f t="shared" si="18"/>
        <v>6.1547479484173504</v>
      </c>
      <c r="H52" s="18">
        <v>0</v>
      </c>
      <c r="I52" s="11"/>
      <c r="J52" s="18">
        <v>643</v>
      </c>
      <c r="K52" s="18">
        <v>0</v>
      </c>
      <c r="L52" s="11"/>
      <c r="M52" s="21">
        <v>71.8</v>
      </c>
      <c r="N52" s="18">
        <v>6.4000000000000003E-3</v>
      </c>
      <c r="O52" s="11"/>
      <c r="P52" s="21">
        <v>71.8</v>
      </c>
      <c r="Q52" s="18">
        <v>6.4000000000000003E-3</v>
      </c>
      <c r="R52" s="11"/>
      <c r="S52" s="21">
        <v>71.8</v>
      </c>
      <c r="T52" s="22">
        <v>6.4000000000000003E-3</v>
      </c>
      <c r="U52" s="11"/>
      <c r="V52" s="11"/>
      <c r="W52" s="11"/>
      <c r="X52" s="11"/>
    </row>
    <row r="53" spans="1:24">
      <c r="A53" s="11" t="s">
        <v>54</v>
      </c>
      <c r="B53" s="11"/>
      <c r="C53" s="18">
        <v>1047</v>
      </c>
      <c r="D53" s="18">
        <v>136</v>
      </c>
      <c r="E53" s="18">
        <v>65</v>
      </c>
      <c r="F53" s="18">
        <v>15448</v>
      </c>
      <c r="G53" s="23">
        <f t="shared" si="18"/>
        <v>149.47245017584996</v>
      </c>
      <c r="H53" s="18">
        <v>2530</v>
      </c>
      <c r="I53" s="11"/>
      <c r="J53" s="18">
        <v>12408</v>
      </c>
      <c r="K53" s="18">
        <v>2523</v>
      </c>
      <c r="L53" s="11"/>
      <c r="M53" s="21">
        <v>72.2</v>
      </c>
      <c r="N53" s="18">
        <v>8.3000000000000001E-3</v>
      </c>
      <c r="O53" s="11"/>
      <c r="P53" s="21">
        <v>72.2</v>
      </c>
      <c r="Q53" s="18">
        <v>8.3000000000000001E-3</v>
      </c>
      <c r="R53" s="11"/>
      <c r="S53" s="21">
        <v>72.2</v>
      </c>
      <c r="T53" s="22">
        <v>8.3000000000000001E-3</v>
      </c>
      <c r="U53" s="11"/>
      <c r="V53" s="11"/>
      <c r="W53" s="11"/>
      <c r="X53" s="11"/>
    </row>
    <row r="54" spans="1:24">
      <c r="A54" s="11" t="s">
        <v>55</v>
      </c>
      <c r="B54" s="11"/>
      <c r="C54" s="18">
        <v>986</v>
      </c>
      <c r="D54" s="18">
        <v>121</v>
      </c>
      <c r="E54" s="18">
        <v>60</v>
      </c>
      <c r="F54" s="18">
        <v>15383</v>
      </c>
      <c r="G54" s="23">
        <f t="shared" si="18"/>
        <v>137.45603751465416</v>
      </c>
      <c r="H54" s="18">
        <v>2523</v>
      </c>
      <c r="I54" s="11"/>
      <c r="J54" s="18">
        <v>12391</v>
      </c>
      <c r="K54" s="18">
        <v>2523</v>
      </c>
      <c r="L54" s="11"/>
      <c r="M54" s="21">
        <v>80.099999999999994</v>
      </c>
      <c r="N54" s="18">
        <v>9.9000000000000008E-3</v>
      </c>
      <c r="O54" s="11"/>
      <c r="P54" s="21">
        <v>80.099999999999994</v>
      </c>
      <c r="Q54" s="18">
        <v>9.9000000000000008E-3</v>
      </c>
      <c r="R54" s="11"/>
      <c r="S54" s="21">
        <v>80.099999999999994</v>
      </c>
      <c r="T54" s="22">
        <v>9.7999999999999997E-3</v>
      </c>
      <c r="U54" s="11"/>
      <c r="V54" s="11"/>
      <c r="W54" s="11"/>
      <c r="X54" s="11"/>
    </row>
    <row r="55" spans="1:24">
      <c r="A55" s="11" t="s">
        <v>56</v>
      </c>
      <c r="B55" s="11"/>
      <c r="C55" s="18">
        <v>1325</v>
      </c>
      <c r="D55" s="18">
        <v>145</v>
      </c>
      <c r="E55" s="18">
        <v>69</v>
      </c>
      <c r="F55" s="18">
        <v>15521</v>
      </c>
      <c r="G55" s="23">
        <f t="shared" si="18"/>
        <v>160.60961313012896</v>
      </c>
      <c r="H55" s="18">
        <v>2526</v>
      </c>
      <c r="I55" s="11"/>
      <c r="J55" s="18">
        <v>12447</v>
      </c>
      <c r="K55" s="18">
        <v>2523</v>
      </c>
      <c r="L55" s="11"/>
      <c r="M55" s="21">
        <v>74.2</v>
      </c>
      <c r="N55" s="18">
        <v>9.1999999999999998E-3</v>
      </c>
      <c r="O55" s="11"/>
      <c r="P55" s="21">
        <v>74.2</v>
      </c>
      <c r="Q55" s="18">
        <v>9.1999999999999998E-3</v>
      </c>
      <c r="R55" s="11"/>
      <c r="S55" s="21">
        <v>74.2</v>
      </c>
      <c r="T55" s="22">
        <v>9.1999999999999998E-3</v>
      </c>
      <c r="U55" s="11"/>
      <c r="V55" s="11"/>
      <c r="W55" s="11"/>
      <c r="X55" s="11"/>
    </row>
    <row r="56" spans="1:24">
      <c r="A56" s="11" t="s">
        <v>57</v>
      </c>
      <c r="B56" s="11"/>
      <c r="C56" s="18">
        <v>557</v>
      </c>
      <c r="D56" s="18">
        <v>63</v>
      </c>
      <c r="E56" s="18">
        <v>34</v>
      </c>
      <c r="F56" s="18">
        <v>7631</v>
      </c>
      <c r="G56" s="23">
        <f t="shared" si="18"/>
        <v>79.132473622508797</v>
      </c>
      <c r="H56" s="18">
        <v>2521</v>
      </c>
      <c r="I56" s="11"/>
      <c r="J56" s="18">
        <v>4840</v>
      </c>
      <c r="K56" s="18">
        <v>2523</v>
      </c>
      <c r="L56" s="11"/>
      <c r="M56" s="21">
        <v>72</v>
      </c>
      <c r="N56" s="18">
        <v>1.0500000000000001E-2</v>
      </c>
      <c r="O56" s="11"/>
      <c r="P56" s="21">
        <v>72</v>
      </c>
      <c r="Q56" s="18">
        <v>1.0500000000000001E-2</v>
      </c>
      <c r="R56" s="11"/>
      <c r="S56" s="21">
        <v>72</v>
      </c>
      <c r="T56" s="22">
        <v>1.0500000000000001E-2</v>
      </c>
      <c r="U56" s="11"/>
      <c r="V56" s="11"/>
      <c r="W56" s="11"/>
      <c r="X56" s="11"/>
    </row>
    <row r="57" spans="1:24">
      <c r="A57" s="11" t="s">
        <v>58</v>
      </c>
      <c r="B57" s="11"/>
      <c r="C57" s="18">
        <v>968</v>
      </c>
      <c r="D57" s="18">
        <v>112</v>
      </c>
      <c r="E57" s="18">
        <v>56</v>
      </c>
      <c r="F57" s="18">
        <v>15472</v>
      </c>
      <c r="G57" s="23">
        <f t="shared" si="18"/>
        <v>188.15943728018757</v>
      </c>
      <c r="H57" s="18">
        <v>9990</v>
      </c>
      <c r="I57" s="11"/>
      <c r="J57" s="18">
        <v>4840</v>
      </c>
      <c r="K57" s="18">
        <v>10091</v>
      </c>
      <c r="L57" s="11"/>
      <c r="M57" s="21">
        <v>72.099999999999994</v>
      </c>
      <c r="N57" s="18">
        <v>1.6400000000000001E-2</v>
      </c>
      <c r="O57" s="11"/>
      <c r="P57" s="21">
        <v>72.099999999999994</v>
      </c>
      <c r="Q57" s="18">
        <v>1.6500000000000001E-2</v>
      </c>
      <c r="R57" s="11"/>
      <c r="S57" s="21">
        <v>72.099999999999994</v>
      </c>
      <c r="T57" s="22">
        <v>1.6299999999999999E-2</v>
      </c>
      <c r="U57" s="11"/>
      <c r="V57" s="11"/>
      <c r="W57" s="11"/>
      <c r="X57" s="11"/>
    </row>
    <row r="58" spans="1:24">
      <c r="A58" s="11" t="s">
        <v>59</v>
      </c>
      <c r="B58" s="11"/>
      <c r="C58" s="18">
        <v>1410</v>
      </c>
      <c r="D58" s="18">
        <v>137</v>
      </c>
      <c r="E58" s="18">
        <v>66</v>
      </c>
      <c r="F58" s="18">
        <v>15636</v>
      </c>
      <c r="G58" s="23">
        <f t="shared" si="18"/>
        <v>215.41617819460728</v>
      </c>
      <c r="H58" s="18">
        <v>9997</v>
      </c>
      <c r="I58" s="11"/>
      <c r="J58" s="18">
        <v>4904</v>
      </c>
      <c r="K58" s="18">
        <v>10091</v>
      </c>
      <c r="L58" s="11"/>
      <c r="M58" s="21">
        <v>72.2</v>
      </c>
      <c r="N58" s="18">
        <v>1.6199999999999999E-2</v>
      </c>
      <c r="O58" s="11"/>
      <c r="P58" s="21">
        <v>72.2</v>
      </c>
      <c r="Q58" s="18">
        <v>1.6299999999999999E-2</v>
      </c>
      <c r="R58" s="11"/>
      <c r="S58" s="21">
        <v>72.2</v>
      </c>
      <c r="T58" s="22">
        <v>1.61E-2</v>
      </c>
      <c r="U58" s="11"/>
      <c r="V58" s="11"/>
      <c r="W58" s="11"/>
      <c r="X58" s="11"/>
    </row>
    <row r="59" spans="1:24">
      <c r="A59" s="11" t="s">
        <v>60</v>
      </c>
      <c r="B59" s="11"/>
      <c r="C59" s="18">
        <v>146</v>
      </c>
      <c r="D59" s="18">
        <v>14</v>
      </c>
      <c r="E59" s="18">
        <v>8</v>
      </c>
      <c r="F59" s="18">
        <v>1974</v>
      </c>
      <c r="G59" s="23">
        <f t="shared" si="18"/>
        <v>23.739742086752639</v>
      </c>
      <c r="H59" s="18">
        <v>1250</v>
      </c>
      <c r="I59" s="11"/>
      <c r="J59" s="18">
        <v>643</v>
      </c>
      <c r="K59" s="18">
        <v>1261</v>
      </c>
      <c r="L59" s="11"/>
      <c r="M59" s="21">
        <v>71.8</v>
      </c>
      <c r="N59" s="18">
        <v>1.5900000000000001E-2</v>
      </c>
      <c r="O59" s="11"/>
      <c r="P59" s="21">
        <v>71.8</v>
      </c>
      <c r="Q59" s="18">
        <v>1.61E-2</v>
      </c>
      <c r="R59" s="11"/>
      <c r="S59" s="21">
        <v>71.8</v>
      </c>
      <c r="T59" s="22">
        <v>1.5800000000000002E-2</v>
      </c>
      <c r="U59" s="11"/>
      <c r="V59" s="11"/>
      <c r="W59" s="11"/>
      <c r="X59" s="11"/>
    </row>
    <row r="60" spans="1:24">
      <c r="A60" s="11" t="s">
        <v>61</v>
      </c>
      <c r="B60" s="11"/>
      <c r="C60" s="18">
        <v>228</v>
      </c>
      <c r="D60" s="18">
        <v>18</v>
      </c>
      <c r="E60" s="18">
        <v>11</v>
      </c>
      <c r="F60" s="18">
        <v>2053</v>
      </c>
      <c r="G60" s="23">
        <f t="shared" si="18"/>
        <v>27.549824150058619</v>
      </c>
      <c r="H60" s="18">
        <v>1251</v>
      </c>
      <c r="I60" s="11"/>
      <c r="J60" s="18">
        <v>708</v>
      </c>
      <c r="K60" s="18">
        <v>1261</v>
      </c>
      <c r="L60" s="11"/>
      <c r="M60" s="21">
        <v>71.8</v>
      </c>
      <c r="N60" s="18">
        <v>1.55E-2</v>
      </c>
      <c r="O60" s="11"/>
      <c r="P60" s="21">
        <v>71.8</v>
      </c>
      <c r="Q60" s="18">
        <v>1.5599999999999999E-2</v>
      </c>
      <c r="R60" s="11"/>
      <c r="S60" s="21">
        <v>71.8</v>
      </c>
      <c r="T60" s="22">
        <v>1.5299999999999999E-2</v>
      </c>
      <c r="U60" s="11"/>
      <c r="V60" s="11"/>
      <c r="W60" s="11"/>
      <c r="X60" s="11"/>
    </row>
    <row r="61" spans="1:24">
      <c r="A61" s="11" t="s">
        <v>62</v>
      </c>
      <c r="B61" s="11"/>
      <c r="C61" s="18">
        <v>1289</v>
      </c>
      <c r="D61" s="18">
        <v>151</v>
      </c>
      <c r="E61" s="18">
        <v>71</v>
      </c>
      <c r="F61" s="18">
        <v>18841</v>
      </c>
      <c r="G61" s="23">
        <f t="shared" si="18"/>
        <v>181.12543962485347</v>
      </c>
      <c r="H61" s="18">
        <v>4160</v>
      </c>
      <c r="I61" s="11"/>
      <c r="J61" s="18">
        <v>14063</v>
      </c>
      <c r="K61" s="18">
        <v>4167</v>
      </c>
      <c r="L61" s="11"/>
      <c r="M61" s="21">
        <v>80.2</v>
      </c>
      <c r="N61" s="18">
        <v>1.11E-2</v>
      </c>
      <c r="O61" s="11"/>
      <c r="P61" s="21">
        <v>80.2</v>
      </c>
      <c r="Q61" s="18">
        <v>1.11E-2</v>
      </c>
      <c r="R61" s="11"/>
      <c r="S61" s="21">
        <v>80.2</v>
      </c>
      <c r="T61" s="22">
        <v>1.0999999999999999E-2</v>
      </c>
      <c r="U61" s="11"/>
      <c r="V61" s="11"/>
      <c r="W61" s="11"/>
      <c r="X61" s="11"/>
    </row>
    <row r="64" spans="1:24">
      <c r="B64" t="s">
        <v>72</v>
      </c>
    </row>
    <row r="65" spans="1:24">
      <c r="A65" s="11"/>
      <c r="B65" s="11"/>
      <c r="C65" s="19"/>
      <c r="D65" s="19"/>
      <c r="E65" s="11"/>
      <c r="F65" s="35"/>
      <c r="G65" s="35"/>
      <c r="H65" s="11" t="s">
        <v>73</v>
      </c>
      <c r="I65" s="35"/>
      <c r="J65" s="35"/>
      <c r="K65" s="35"/>
      <c r="L65" s="11"/>
      <c r="M65" s="18"/>
      <c r="N65" s="18"/>
      <c r="O65" s="11"/>
      <c r="P65" s="11"/>
      <c r="Q65" s="11"/>
      <c r="R65" s="11"/>
      <c r="S65" s="11"/>
      <c r="T65" s="11"/>
      <c r="U65" s="11"/>
      <c r="V65" s="11"/>
      <c r="W65" s="11"/>
      <c r="X65" s="11"/>
    </row>
    <row r="66" spans="1:24">
      <c r="A66" s="11"/>
      <c r="B66" s="11"/>
      <c r="C66" s="19"/>
      <c r="D66" s="19"/>
      <c r="E66" s="11"/>
      <c r="F66" s="11" t="s">
        <v>21</v>
      </c>
      <c r="G66" s="35"/>
      <c r="H66" s="35"/>
      <c r="I66" s="35"/>
      <c r="J66" s="35"/>
      <c r="K66" s="35"/>
      <c r="L66" s="11"/>
      <c r="M66" s="18"/>
      <c r="N66" s="18"/>
      <c r="O66" s="11"/>
      <c r="P66" s="11"/>
      <c r="Q66" s="11"/>
      <c r="R66" s="11"/>
      <c r="S66" s="11"/>
      <c r="T66" s="11"/>
      <c r="U66" s="11"/>
      <c r="V66" s="11"/>
      <c r="W66" s="11"/>
      <c r="X66" s="11"/>
    </row>
    <row r="67" spans="1:24">
      <c r="A67" s="11"/>
      <c r="B67" s="11"/>
      <c r="C67" s="19"/>
      <c r="D67" s="19"/>
      <c r="E67" s="11"/>
      <c r="F67" s="35"/>
      <c r="G67" s="35"/>
      <c r="H67" s="35"/>
      <c r="I67" s="35"/>
      <c r="J67" s="35"/>
      <c r="K67" s="35"/>
      <c r="L67" s="11"/>
      <c r="M67" s="18"/>
      <c r="N67" s="18"/>
      <c r="O67" s="11"/>
      <c r="P67" s="11"/>
      <c r="Q67" s="11"/>
      <c r="R67" s="11"/>
      <c r="S67" s="11"/>
      <c r="T67" s="11"/>
      <c r="U67" s="11"/>
      <c r="V67" s="11"/>
      <c r="W67" s="11"/>
      <c r="X67" s="11"/>
    </row>
    <row r="68" spans="1:24">
      <c r="A68" s="11"/>
      <c r="B68" s="11"/>
      <c r="C68" s="19"/>
      <c r="D68" s="19"/>
      <c r="E68" s="11"/>
      <c r="F68" s="35"/>
      <c r="G68" s="35"/>
      <c r="H68" s="35"/>
      <c r="I68" s="35"/>
      <c r="J68" s="35"/>
      <c r="K68" s="35"/>
      <c r="L68" s="11"/>
      <c r="M68" s="18"/>
      <c r="N68" s="18"/>
      <c r="O68" s="11"/>
      <c r="P68" s="11"/>
      <c r="Q68" s="11"/>
      <c r="R68" s="11"/>
      <c r="S68" s="11"/>
      <c r="T68" s="11"/>
      <c r="U68" s="11"/>
      <c r="V68" s="11"/>
      <c r="W68" s="11"/>
      <c r="X68" s="11"/>
    </row>
    <row r="69" spans="1:24">
      <c r="A69" s="11"/>
      <c r="B69" s="17" t="s">
        <v>28</v>
      </c>
      <c r="C69" s="11" t="s">
        <v>74</v>
      </c>
      <c r="D69" s="19"/>
      <c r="E69" s="11"/>
      <c r="F69" s="17" t="s">
        <v>75</v>
      </c>
      <c r="G69" s="35"/>
      <c r="H69" s="35"/>
      <c r="I69" s="17" t="s">
        <v>31</v>
      </c>
      <c r="J69" s="17" t="s">
        <v>32</v>
      </c>
      <c r="K69" s="17" t="s">
        <v>32</v>
      </c>
      <c r="L69" s="11"/>
      <c r="M69" s="18"/>
      <c r="N69" s="18"/>
      <c r="O69" s="11"/>
      <c r="P69" s="11"/>
      <c r="Q69" s="11"/>
      <c r="R69" s="11"/>
      <c r="S69" s="11"/>
      <c r="T69" s="11"/>
      <c r="U69" s="11"/>
      <c r="V69" s="11"/>
      <c r="W69" s="11"/>
      <c r="X69" s="11"/>
    </row>
    <row r="70" spans="1:24">
      <c r="A70" s="11" t="s">
        <v>33</v>
      </c>
      <c r="B70" s="17" t="s">
        <v>36</v>
      </c>
      <c r="C70" s="17" t="s">
        <v>34</v>
      </c>
      <c r="D70" s="17" t="s">
        <v>37</v>
      </c>
      <c r="E70" s="17" t="s">
        <v>38</v>
      </c>
      <c r="F70" s="17" t="s">
        <v>37</v>
      </c>
      <c r="G70" s="17" t="s">
        <v>38</v>
      </c>
      <c r="H70" s="17" t="s">
        <v>31</v>
      </c>
      <c r="I70" s="17" t="s">
        <v>42</v>
      </c>
      <c r="J70" s="17" t="s">
        <v>43</v>
      </c>
      <c r="K70" s="17" t="s">
        <v>44</v>
      </c>
      <c r="L70" s="11"/>
      <c r="M70" s="18"/>
      <c r="N70" s="18"/>
      <c r="O70" s="11"/>
      <c r="P70" s="11"/>
      <c r="Q70" s="11"/>
      <c r="R70" s="11"/>
      <c r="S70" s="11"/>
      <c r="T70" s="11"/>
      <c r="U70" s="11"/>
      <c r="V70" s="11"/>
      <c r="W70" s="11"/>
      <c r="X70" s="11"/>
    </row>
    <row r="71" spans="1:24">
      <c r="A71" s="11" t="s">
        <v>55</v>
      </c>
      <c r="B71" s="17" t="s">
        <v>45</v>
      </c>
      <c r="C71" s="17" t="s">
        <v>45</v>
      </c>
      <c r="D71" s="17" t="s">
        <v>45</v>
      </c>
      <c r="E71" s="17" t="s">
        <v>45</v>
      </c>
      <c r="F71" s="17" t="s">
        <v>45</v>
      </c>
      <c r="G71" s="17" t="s">
        <v>45</v>
      </c>
      <c r="H71" s="17" t="s">
        <v>45</v>
      </c>
      <c r="I71" s="17" t="s">
        <v>45</v>
      </c>
      <c r="J71" s="17" t="s">
        <v>48</v>
      </c>
      <c r="K71" s="17" t="s">
        <v>48</v>
      </c>
      <c r="L71" s="11"/>
      <c r="M71" s="18"/>
      <c r="N71" s="22"/>
      <c r="O71" s="11"/>
      <c r="P71" s="11"/>
      <c r="Q71" s="11"/>
      <c r="R71" s="11"/>
      <c r="S71" s="11"/>
      <c r="T71" s="11"/>
      <c r="U71" s="11"/>
      <c r="V71" s="11"/>
      <c r="W71" s="11"/>
      <c r="X71" s="11"/>
    </row>
    <row r="72" spans="1:24">
      <c r="A72" s="11" t="s">
        <v>49</v>
      </c>
      <c r="B72" s="19">
        <f t="shared" ref="B72:B85" si="19">D25</f>
        <v>141</v>
      </c>
      <c r="C72" s="19">
        <f t="shared" ref="C72:E85" si="20">F25</f>
        <v>3793.9624853458381</v>
      </c>
      <c r="D72" s="19">
        <f t="shared" si="20"/>
        <v>3793.9624853458381</v>
      </c>
      <c r="E72" s="19">
        <f t="shared" si="20"/>
        <v>0</v>
      </c>
      <c r="F72" s="19">
        <f t="shared" ref="F72:G85" si="21">J25</f>
        <v>3655.3341148886284</v>
      </c>
      <c r="G72" s="19">
        <f t="shared" si="21"/>
        <v>0</v>
      </c>
      <c r="H72" s="23">
        <f t="shared" ref="H72:H87" si="22">D72-F72</f>
        <v>138.62837045720971</v>
      </c>
      <c r="I72" s="23">
        <f t="shared" ref="I72:I87" si="23">H72-B72</f>
        <v>-2.3716295427902878</v>
      </c>
      <c r="J72" s="24">
        <f t="shared" ref="J72:J87" si="24">I72/H72</f>
        <v>-1.7107822410148986E-2</v>
      </c>
      <c r="K72" s="24">
        <f t="shared" ref="K72:K87" si="25">I72/C72</f>
        <v>-6.2510621861726248E-4</v>
      </c>
      <c r="L72" s="11"/>
      <c r="M72" s="18"/>
      <c r="N72" s="22"/>
      <c r="O72" s="11"/>
      <c r="P72" s="11"/>
      <c r="Q72" s="11"/>
      <c r="R72" s="11"/>
      <c r="S72" s="11"/>
      <c r="T72" s="11"/>
      <c r="U72" s="11"/>
      <c r="V72" s="11"/>
      <c r="W72" s="11"/>
      <c r="X72" s="11"/>
    </row>
    <row r="73" spans="1:24">
      <c r="A73" s="11" t="s">
        <v>50</v>
      </c>
      <c r="B73" s="19">
        <f t="shared" si="19"/>
        <v>122</v>
      </c>
      <c r="C73" s="19">
        <f t="shared" si="20"/>
        <v>3755.5685814771396</v>
      </c>
      <c r="D73" s="19">
        <f t="shared" si="20"/>
        <v>3755.5685814771396</v>
      </c>
      <c r="E73" s="19">
        <f t="shared" si="20"/>
        <v>0</v>
      </c>
      <c r="F73" s="19">
        <f t="shared" si="21"/>
        <v>3636.5767878077377</v>
      </c>
      <c r="G73" s="19">
        <f t="shared" si="21"/>
        <v>0</v>
      </c>
      <c r="H73" s="23">
        <f t="shared" si="22"/>
        <v>118.99179366940189</v>
      </c>
      <c r="I73" s="23">
        <f t="shared" si="23"/>
        <v>-3.0082063305981137</v>
      </c>
      <c r="J73" s="24">
        <f t="shared" si="24"/>
        <v>-2.5280788177341831E-2</v>
      </c>
      <c r="K73" s="24">
        <f t="shared" si="25"/>
        <v>-8.0099890744504167E-4</v>
      </c>
      <c r="L73" s="11"/>
      <c r="M73" s="21"/>
      <c r="N73" s="22"/>
      <c r="O73" s="11"/>
      <c r="P73" s="11"/>
      <c r="Q73" s="11"/>
      <c r="R73" s="11"/>
      <c r="S73" s="11"/>
      <c r="T73" s="11"/>
      <c r="U73" s="11"/>
      <c r="V73" s="11"/>
      <c r="W73" s="11"/>
      <c r="X73" s="11"/>
    </row>
    <row r="74" spans="1:24">
      <c r="A74" s="11" t="s">
        <v>51</v>
      </c>
      <c r="B74" s="19">
        <f t="shared" si="19"/>
        <v>110</v>
      </c>
      <c r="C74" s="19">
        <f t="shared" si="20"/>
        <v>3739.1559202813601</v>
      </c>
      <c r="D74" s="19">
        <f t="shared" si="20"/>
        <v>3739.1559202813601</v>
      </c>
      <c r="E74" s="19">
        <f t="shared" si="20"/>
        <v>0</v>
      </c>
      <c r="F74" s="19">
        <f t="shared" si="21"/>
        <v>3631.594372801876</v>
      </c>
      <c r="G74" s="19">
        <f t="shared" si="21"/>
        <v>0</v>
      </c>
      <c r="H74" s="23">
        <f t="shared" si="22"/>
        <v>107.56154747948403</v>
      </c>
      <c r="I74" s="23">
        <f t="shared" si="23"/>
        <v>-2.4384525205159662</v>
      </c>
      <c r="J74" s="24">
        <f t="shared" si="24"/>
        <v>-2.2670299727521763E-2</v>
      </c>
      <c r="K74" s="24">
        <f t="shared" si="25"/>
        <v>-6.5213983382979117E-4</v>
      </c>
      <c r="L74" s="11"/>
      <c r="M74" s="21"/>
      <c r="N74" s="22"/>
      <c r="O74" s="11"/>
      <c r="P74" s="11"/>
      <c r="Q74" s="11"/>
      <c r="R74" s="11"/>
      <c r="S74" s="11"/>
      <c r="T74" s="11"/>
      <c r="U74" s="11"/>
      <c r="V74" s="11"/>
      <c r="W74" s="11"/>
      <c r="X74" s="11"/>
    </row>
    <row r="75" spans="1:24">
      <c r="A75" s="11" t="s">
        <v>52</v>
      </c>
      <c r="B75" s="19">
        <f t="shared" si="19"/>
        <v>8</v>
      </c>
      <c r="C75" s="19">
        <f t="shared" si="20"/>
        <v>215.12309495896835</v>
      </c>
      <c r="D75" s="19">
        <f t="shared" si="20"/>
        <v>215.12309495896835</v>
      </c>
      <c r="E75" s="19">
        <f t="shared" si="20"/>
        <v>0</v>
      </c>
      <c r="F75" s="19">
        <f t="shared" si="21"/>
        <v>207.50293083235638</v>
      </c>
      <c r="G75" s="19">
        <f t="shared" si="21"/>
        <v>0</v>
      </c>
      <c r="H75" s="23">
        <f t="shared" si="22"/>
        <v>7.620164126611968</v>
      </c>
      <c r="I75" s="23">
        <f t="shared" si="23"/>
        <v>-0.37983587338803204</v>
      </c>
      <c r="J75" s="24">
        <f t="shared" si="24"/>
        <v>-4.9846153846152444E-2</v>
      </c>
      <c r="K75" s="24">
        <f t="shared" si="25"/>
        <v>-1.7656675749318329E-3</v>
      </c>
      <c r="L75" s="11"/>
      <c r="M75" s="21"/>
      <c r="N75" s="22"/>
      <c r="O75" s="11"/>
      <c r="P75" s="11"/>
      <c r="Q75" s="11"/>
      <c r="R75" s="11"/>
      <c r="S75" s="11"/>
      <c r="T75" s="11"/>
      <c r="U75" s="11"/>
      <c r="V75" s="11"/>
      <c r="W75" s="11"/>
      <c r="X75" s="11"/>
    </row>
    <row r="76" spans="1:24">
      <c r="A76" s="11" t="s">
        <v>53</v>
      </c>
      <c r="B76" s="19">
        <f t="shared" si="19"/>
        <v>6</v>
      </c>
      <c r="C76" s="19">
        <f t="shared" si="20"/>
        <v>194.60726846424384</v>
      </c>
      <c r="D76" s="19">
        <f t="shared" si="20"/>
        <v>194.60726846424384</v>
      </c>
      <c r="E76" s="19">
        <f t="shared" si="20"/>
        <v>0</v>
      </c>
      <c r="F76" s="19">
        <f t="shared" si="21"/>
        <v>188.45252051582651</v>
      </c>
      <c r="G76" s="19">
        <f t="shared" si="21"/>
        <v>0</v>
      </c>
      <c r="H76" s="23">
        <f t="shared" si="22"/>
        <v>6.154747948417338</v>
      </c>
      <c r="I76" s="23">
        <f t="shared" si="23"/>
        <v>0.15474794841733797</v>
      </c>
      <c r="J76" s="24">
        <f t="shared" si="24"/>
        <v>2.5142857142855152E-2</v>
      </c>
      <c r="K76" s="24">
        <f t="shared" si="25"/>
        <v>7.9518072289150169E-4</v>
      </c>
      <c r="L76" s="11"/>
      <c r="M76" s="21"/>
      <c r="N76" s="22"/>
      <c r="O76" s="11"/>
      <c r="P76" s="11"/>
      <c r="Q76" s="11"/>
      <c r="R76" s="11"/>
      <c r="S76" s="11"/>
      <c r="T76" s="11"/>
      <c r="U76" s="11"/>
      <c r="V76" s="11"/>
      <c r="W76" s="11"/>
      <c r="X76" s="11"/>
    </row>
    <row r="77" spans="1:24">
      <c r="A77" s="11" t="s">
        <v>54</v>
      </c>
      <c r="B77" s="19">
        <f t="shared" si="19"/>
        <v>136</v>
      </c>
      <c r="C77" s="19">
        <f t="shared" si="20"/>
        <v>4527.5498241500591</v>
      </c>
      <c r="D77" s="19">
        <f t="shared" si="20"/>
        <v>3786.0492379835878</v>
      </c>
      <c r="E77" s="19">
        <f t="shared" si="20"/>
        <v>741.50058616647129</v>
      </c>
      <c r="F77" s="19">
        <f t="shared" si="21"/>
        <v>3636.5767878077377</v>
      </c>
      <c r="G77" s="19">
        <f t="shared" si="21"/>
        <v>739.4490035169988</v>
      </c>
      <c r="H77" s="23">
        <f t="shared" si="22"/>
        <v>149.4724501758501</v>
      </c>
      <c r="I77" s="23">
        <f t="shared" si="23"/>
        <v>13.472450175850099</v>
      </c>
      <c r="J77" s="24">
        <f t="shared" si="24"/>
        <v>9.0133333333334301E-2</v>
      </c>
      <c r="K77" s="24">
        <f t="shared" si="25"/>
        <v>2.9756602796478853E-3</v>
      </c>
      <c r="L77" s="11"/>
      <c r="M77" s="21"/>
      <c r="N77" s="22"/>
      <c r="O77" s="11"/>
      <c r="P77" s="11"/>
      <c r="Q77" s="11"/>
      <c r="R77" s="11"/>
      <c r="S77" s="11"/>
      <c r="T77" s="11"/>
      <c r="U77" s="11"/>
      <c r="V77" s="11"/>
      <c r="W77" s="11"/>
      <c r="X77" s="11"/>
    </row>
    <row r="78" spans="1:24">
      <c r="A78" s="11" t="s">
        <v>55</v>
      </c>
      <c r="B78" s="19">
        <f t="shared" si="19"/>
        <v>121</v>
      </c>
      <c r="C78" s="19">
        <f t="shared" si="20"/>
        <v>4508.4994138335287</v>
      </c>
      <c r="D78" s="19">
        <f t="shared" si="20"/>
        <v>3769.0504103165299</v>
      </c>
      <c r="E78" s="19">
        <f t="shared" si="20"/>
        <v>739.4490035169988</v>
      </c>
      <c r="F78" s="19">
        <f t="shared" si="21"/>
        <v>3631.594372801876</v>
      </c>
      <c r="G78" s="19">
        <f t="shared" si="21"/>
        <v>739.4490035169988</v>
      </c>
      <c r="H78" s="23">
        <f t="shared" si="22"/>
        <v>137.45603751465387</v>
      </c>
      <c r="I78" s="23">
        <f t="shared" si="23"/>
        <v>16.456037514653872</v>
      </c>
      <c r="J78" s="24">
        <f t="shared" si="24"/>
        <v>0.11971855010660795</v>
      </c>
      <c r="K78" s="24">
        <f t="shared" si="25"/>
        <v>3.6500032503412215E-3</v>
      </c>
      <c r="L78" s="11"/>
      <c r="M78" s="21"/>
      <c r="N78" s="18"/>
      <c r="O78" s="11"/>
      <c r="P78" s="11"/>
      <c r="Q78" s="11"/>
      <c r="R78" s="11"/>
      <c r="S78" s="11"/>
      <c r="T78" s="11"/>
      <c r="U78" s="11"/>
      <c r="V78" s="11"/>
      <c r="W78" s="11"/>
      <c r="X78" s="11"/>
    </row>
    <row r="79" spans="1:24">
      <c r="A79" s="11" t="s">
        <v>56</v>
      </c>
      <c r="B79" s="19">
        <f t="shared" si="19"/>
        <v>145</v>
      </c>
      <c r="C79" s="19">
        <f t="shared" si="20"/>
        <v>4548.9449003517002</v>
      </c>
      <c r="D79" s="19">
        <f t="shared" si="20"/>
        <v>3808.6166471277847</v>
      </c>
      <c r="E79" s="19">
        <f t="shared" si="20"/>
        <v>740.32825322391557</v>
      </c>
      <c r="F79" s="19">
        <f t="shared" si="21"/>
        <v>3648.0070339976555</v>
      </c>
      <c r="G79" s="19">
        <f t="shared" si="21"/>
        <v>739.4490035169988</v>
      </c>
      <c r="H79" s="23">
        <f t="shared" si="22"/>
        <v>160.60961313012922</v>
      </c>
      <c r="I79" s="23">
        <f t="shared" si="23"/>
        <v>15.609613130129219</v>
      </c>
      <c r="J79" s="24">
        <f t="shared" si="24"/>
        <v>9.7189781021899291E-2</v>
      </c>
      <c r="K79" s="24">
        <f t="shared" si="25"/>
        <v>3.4314799304169122E-3</v>
      </c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</row>
    <row r="80" spans="1:24">
      <c r="A80" s="11" t="s">
        <v>57</v>
      </c>
      <c r="B80" s="19">
        <f t="shared" si="19"/>
        <v>63</v>
      </c>
      <c r="C80" s="19">
        <f t="shared" si="20"/>
        <v>2236.5181711606097</v>
      </c>
      <c r="D80" s="19">
        <f t="shared" si="20"/>
        <v>1497.6553341148888</v>
      </c>
      <c r="E80" s="19">
        <f t="shared" si="20"/>
        <v>738.86283704572099</v>
      </c>
      <c r="F80" s="19">
        <f t="shared" si="21"/>
        <v>1418.5228604923798</v>
      </c>
      <c r="G80" s="19">
        <f t="shared" si="21"/>
        <v>739.4490035169988</v>
      </c>
      <c r="H80" s="23">
        <f t="shared" si="22"/>
        <v>79.132473622508996</v>
      </c>
      <c r="I80" s="23">
        <f t="shared" si="23"/>
        <v>16.132473622508996</v>
      </c>
      <c r="J80" s="24">
        <f t="shared" si="24"/>
        <v>0.20386666666666872</v>
      </c>
      <c r="K80" s="24">
        <f t="shared" si="25"/>
        <v>7.2132092779453143E-3</v>
      </c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</row>
    <row r="81" spans="1:24">
      <c r="A81" s="11" t="s">
        <v>58</v>
      </c>
      <c r="B81" s="19">
        <f t="shared" si="19"/>
        <v>112</v>
      </c>
      <c r="C81" s="19">
        <f t="shared" si="20"/>
        <v>4534.5838218053932</v>
      </c>
      <c r="D81" s="19">
        <f t="shared" si="20"/>
        <v>1606.6822977725678</v>
      </c>
      <c r="E81" s="19">
        <f t="shared" si="20"/>
        <v>2927.9015240328254</v>
      </c>
      <c r="F81" s="19">
        <f t="shared" si="21"/>
        <v>1418.5228604923798</v>
      </c>
      <c r="G81" s="19">
        <f t="shared" si="21"/>
        <v>2957.5029308323565</v>
      </c>
      <c r="H81" s="23">
        <f t="shared" si="22"/>
        <v>188.15943728018806</v>
      </c>
      <c r="I81" s="23">
        <f t="shared" si="23"/>
        <v>76.159437280188058</v>
      </c>
      <c r="J81" s="24">
        <f t="shared" si="24"/>
        <v>0.40476012461059341</v>
      </c>
      <c r="K81" s="24">
        <f t="shared" si="25"/>
        <v>1.6795243019648503E-2</v>
      </c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</row>
    <row r="82" spans="1:24">
      <c r="A82" s="11" t="s">
        <v>59</v>
      </c>
      <c r="B82" s="19">
        <f t="shared" si="19"/>
        <v>137</v>
      </c>
      <c r="C82" s="19">
        <f t="shared" si="20"/>
        <v>4582.6494724501763</v>
      </c>
      <c r="D82" s="19">
        <f t="shared" si="20"/>
        <v>1652.6963657678784</v>
      </c>
      <c r="E82" s="19">
        <f t="shared" si="20"/>
        <v>2929.9531066822979</v>
      </c>
      <c r="F82" s="19">
        <f t="shared" si="21"/>
        <v>1437.280187573271</v>
      </c>
      <c r="G82" s="19">
        <f t="shared" si="21"/>
        <v>2957.5029308323565</v>
      </c>
      <c r="H82" s="23">
        <f t="shared" si="22"/>
        <v>215.41617819460748</v>
      </c>
      <c r="I82" s="23">
        <f t="shared" si="23"/>
        <v>78.416178194607483</v>
      </c>
      <c r="J82" s="24">
        <f t="shared" si="24"/>
        <v>0.36402176870748365</v>
      </c>
      <c r="K82" s="24">
        <f t="shared" si="25"/>
        <v>1.7111537477615804E-2</v>
      </c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</row>
    <row r="83" spans="1:24">
      <c r="A83" s="11" t="s">
        <v>60</v>
      </c>
      <c r="B83" s="19">
        <f t="shared" si="19"/>
        <v>14</v>
      </c>
      <c r="C83" s="19">
        <f t="shared" si="20"/>
        <v>578.54630715123096</v>
      </c>
      <c r="D83" s="19">
        <f t="shared" si="20"/>
        <v>212.19226260257915</v>
      </c>
      <c r="E83" s="19">
        <f t="shared" si="20"/>
        <v>366.35404454865181</v>
      </c>
      <c r="F83" s="19">
        <f t="shared" si="21"/>
        <v>188.45252051582651</v>
      </c>
      <c r="G83" s="19">
        <f t="shared" si="21"/>
        <v>369.57796014067998</v>
      </c>
      <c r="H83" s="23">
        <f t="shared" si="22"/>
        <v>23.739742086752642</v>
      </c>
      <c r="I83" s="23">
        <f t="shared" si="23"/>
        <v>9.7397420867526421</v>
      </c>
      <c r="J83" s="24">
        <f t="shared" si="24"/>
        <v>0.41027160493827169</v>
      </c>
      <c r="K83" s="24">
        <f t="shared" si="25"/>
        <v>1.6834853090172245E-2</v>
      </c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</row>
    <row r="84" spans="1:24">
      <c r="A84" s="11" t="s">
        <v>61</v>
      </c>
      <c r="B84" s="19">
        <f t="shared" si="19"/>
        <v>18</v>
      </c>
      <c r="C84" s="19">
        <f t="shared" si="20"/>
        <v>601.69988276670574</v>
      </c>
      <c r="D84" s="19">
        <f t="shared" si="20"/>
        <v>235.05275498241497</v>
      </c>
      <c r="E84" s="19">
        <f t="shared" si="20"/>
        <v>366.64712778429077</v>
      </c>
      <c r="F84" s="19">
        <f t="shared" si="21"/>
        <v>207.50293083235638</v>
      </c>
      <c r="G84" s="19">
        <f t="shared" si="21"/>
        <v>369.57796014067998</v>
      </c>
      <c r="H84" s="23">
        <f t="shared" si="22"/>
        <v>27.549824150058583</v>
      </c>
      <c r="I84" s="23">
        <f t="shared" si="23"/>
        <v>9.5498241500585834</v>
      </c>
      <c r="J84" s="24">
        <f t="shared" si="24"/>
        <v>0.34663829787233963</v>
      </c>
      <c r="K84" s="24">
        <f t="shared" si="25"/>
        <v>1.5871407696054499E-2</v>
      </c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</row>
    <row r="85" spans="1:24">
      <c r="A85" s="11" t="s">
        <v>62</v>
      </c>
      <c r="B85" s="19">
        <f t="shared" si="19"/>
        <v>151</v>
      </c>
      <c r="C85" s="19">
        <f t="shared" si="20"/>
        <v>5521.9812426729195</v>
      </c>
      <c r="D85" s="19">
        <f t="shared" si="20"/>
        <v>4302.7549824150065</v>
      </c>
      <c r="E85" s="19">
        <f t="shared" si="20"/>
        <v>1219.2262602579133</v>
      </c>
      <c r="F85" s="19">
        <f t="shared" si="21"/>
        <v>4121.6295427901523</v>
      </c>
      <c r="G85" s="19">
        <f t="shared" si="21"/>
        <v>1221.2778429073858</v>
      </c>
      <c r="H85" s="23">
        <f t="shared" si="22"/>
        <v>181.12543962485415</v>
      </c>
      <c r="I85" s="23">
        <f t="shared" si="23"/>
        <v>30.125439624854152</v>
      </c>
      <c r="J85" s="24">
        <f t="shared" si="24"/>
        <v>0.16632362459547245</v>
      </c>
      <c r="K85" s="24">
        <f t="shared" si="25"/>
        <v>5.4555490685209047E-3</v>
      </c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</row>
    <row r="86" spans="1:24">
      <c r="A86" s="11" t="s">
        <v>76</v>
      </c>
      <c r="B86" s="11">
        <v>141</v>
      </c>
      <c r="C86" s="23">
        <f>12946/3.412</f>
        <v>3794.2555685814773</v>
      </c>
      <c r="D86" s="23">
        <f>C86-E86</f>
        <v>3794.2555685814773</v>
      </c>
      <c r="E86" s="23">
        <v>0</v>
      </c>
      <c r="F86" s="23">
        <f>12472/3.412</f>
        <v>3655.3341148886284</v>
      </c>
      <c r="G86" s="23">
        <v>0</v>
      </c>
      <c r="H86" s="23">
        <f t="shared" si="22"/>
        <v>138.9214536928489</v>
      </c>
      <c r="I86" s="23">
        <f t="shared" si="23"/>
        <v>-2.0785463071511003</v>
      </c>
      <c r="J86" s="24">
        <f t="shared" si="24"/>
        <v>-1.4962025316454741E-2</v>
      </c>
      <c r="K86" s="24">
        <f t="shared" si="25"/>
        <v>-5.4781399660123239E-4</v>
      </c>
      <c r="L86" s="35"/>
      <c r="M86" s="21"/>
      <c r="N86" s="22"/>
      <c r="O86" s="19"/>
      <c r="P86" s="11"/>
      <c r="Q86" s="11"/>
      <c r="R86" s="11"/>
      <c r="S86" s="11"/>
      <c r="T86" s="11"/>
      <c r="U86" s="11"/>
      <c r="V86" s="11"/>
      <c r="W86" s="11"/>
      <c r="X86" s="11"/>
    </row>
    <row r="87" spans="1:24">
      <c r="A87" s="11" t="s">
        <v>77</v>
      </c>
      <c r="B87" s="11">
        <v>112</v>
      </c>
      <c r="C87" s="23">
        <f>15473/3.412</f>
        <v>4534.8769050410319</v>
      </c>
      <c r="D87" s="23">
        <f>C87-E87</f>
        <v>1606.9753810082066</v>
      </c>
      <c r="E87" s="23">
        <f>9990/3.412</f>
        <v>2927.9015240328254</v>
      </c>
      <c r="F87" s="23">
        <f>4840/3.412</f>
        <v>1418.5228604923798</v>
      </c>
      <c r="G87" s="23">
        <f>10091/3.412</f>
        <v>2957.5029308323565</v>
      </c>
      <c r="H87" s="23">
        <f t="shared" si="22"/>
        <v>188.45252051582679</v>
      </c>
      <c r="I87" s="23">
        <f t="shared" si="23"/>
        <v>76.452520515826791</v>
      </c>
      <c r="J87" s="24">
        <f t="shared" si="24"/>
        <v>0.4056858475894255</v>
      </c>
      <c r="K87" s="24">
        <f t="shared" si="25"/>
        <v>1.6858786272862469E-2</v>
      </c>
      <c r="L87" s="35"/>
      <c r="M87" s="21"/>
      <c r="N87" s="22"/>
      <c r="O87" s="19"/>
      <c r="P87" s="11"/>
      <c r="Q87" s="11"/>
      <c r="R87" s="11"/>
      <c r="S87" s="11"/>
      <c r="T87" s="11"/>
      <c r="U87" s="11"/>
      <c r="V87" s="11"/>
      <c r="W87" s="11"/>
      <c r="X87" s="11"/>
    </row>
    <row r="88" spans="1:24">
      <c r="A88" s="11"/>
      <c r="B88" s="19"/>
      <c r="C88" s="11"/>
      <c r="D88" s="19"/>
      <c r="E88" s="11"/>
      <c r="F88" s="19"/>
      <c r="G88" s="19"/>
      <c r="H88" s="19"/>
      <c r="I88" s="19"/>
      <c r="J88" s="19"/>
      <c r="K88" s="19"/>
      <c r="L88" s="35"/>
      <c r="M88" s="21"/>
      <c r="N88" s="22"/>
      <c r="O88" s="19"/>
      <c r="P88" s="11"/>
      <c r="Q88" s="11"/>
      <c r="R88" s="11"/>
      <c r="S88" s="11"/>
      <c r="T88" s="11"/>
      <c r="U88" s="11"/>
      <c r="V88" s="11"/>
      <c r="W88" s="11"/>
      <c r="X88" s="11"/>
    </row>
    <row r="89" spans="1:24">
      <c r="A89" s="11"/>
      <c r="B89" s="19"/>
      <c r="C89" s="11"/>
      <c r="D89" s="19"/>
      <c r="E89" s="11"/>
      <c r="F89" s="19"/>
      <c r="G89" s="19"/>
      <c r="H89" s="19"/>
      <c r="I89" s="19"/>
      <c r="J89" s="19"/>
      <c r="K89" s="19"/>
      <c r="L89" s="35"/>
      <c r="M89" s="21"/>
      <c r="N89" s="22"/>
      <c r="O89" s="19"/>
      <c r="P89" s="11"/>
      <c r="Q89" s="11"/>
      <c r="R89" s="11"/>
      <c r="S89" s="11"/>
      <c r="T89" s="11"/>
      <c r="U89" s="11"/>
      <c r="V89" s="11"/>
      <c r="W89" s="11"/>
      <c r="X89" s="11"/>
    </row>
    <row r="90" spans="1:24">
      <c r="A90" s="11"/>
      <c r="B90" s="19"/>
      <c r="C90" s="11"/>
      <c r="D90" s="19"/>
      <c r="E90" s="11"/>
      <c r="F90" s="19"/>
      <c r="G90" s="19"/>
      <c r="H90" s="19"/>
      <c r="I90" s="19"/>
      <c r="J90" s="19"/>
      <c r="K90" s="19"/>
      <c r="L90" s="35"/>
      <c r="M90" s="21"/>
      <c r="N90" s="22"/>
      <c r="O90" s="19"/>
      <c r="P90" s="11"/>
      <c r="Q90" s="11"/>
      <c r="R90" s="11"/>
      <c r="S90" s="11"/>
      <c r="T90" s="11"/>
      <c r="U90" s="11"/>
      <c r="V90" s="11"/>
      <c r="W90" s="11"/>
      <c r="X90" s="11"/>
    </row>
    <row r="91" spans="1:24">
      <c r="A91" s="11"/>
      <c r="B91" s="19"/>
      <c r="C91" s="11"/>
      <c r="D91" s="19"/>
      <c r="E91" s="11"/>
      <c r="F91" s="19"/>
      <c r="G91" s="19"/>
      <c r="H91" s="19"/>
      <c r="I91" s="19"/>
      <c r="J91" s="19"/>
      <c r="K91" s="19"/>
      <c r="L91" s="35"/>
      <c r="M91" s="21"/>
      <c r="N91" s="22"/>
      <c r="O91" s="19"/>
      <c r="P91" s="11"/>
      <c r="Q91" s="11"/>
      <c r="R91" s="11"/>
      <c r="S91" s="11"/>
      <c r="T91" s="11"/>
      <c r="U91" s="11"/>
      <c r="V91" s="11"/>
      <c r="W91" s="11"/>
      <c r="X91" s="11"/>
    </row>
    <row r="92" spans="1:24">
      <c r="A92" s="11"/>
      <c r="B92" s="19"/>
      <c r="C92" s="11"/>
      <c r="D92" s="19"/>
      <c r="E92" s="11"/>
      <c r="F92" s="19"/>
      <c r="G92" s="19"/>
      <c r="H92" s="19"/>
      <c r="I92" s="19"/>
      <c r="J92" s="19"/>
      <c r="K92" s="19"/>
      <c r="L92" s="35"/>
      <c r="M92" s="21"/>
      <c r="N92" s="22"/>
      <c r="O92" s="19"/>
      <c r="P92" s="11"/>
      <c r="Q92" s="11"/>
      <c r="R92" s="11"/>
      <c r="S92" s="11"/>
      <c r="T92" s="11"/>
      <c r="U92" s="11"/>
      <c r="V92" s="11"/>
      <c r="W92" s="11"/>
      <c r="X92" s="11"/>
    </row>
    <row r="93" spans="1:24">
      <c r="A93" s="11"/>
      <c r="B93" s="19"/>
      <c r="C93" s="11"/>
      <c r="D93" s="19"/>
      <c r="E93" s="11"/>
      <c r="F93" s="19"/>
      <c r="G93" s="19"/>
      <c r="H93" s="19"/>
      <c r="I93" s="19"/>
      <c r="J93" s="19"/>
      <c r="K93" s="19"/>
      <c r="L93" s="35"/>
      <c r="M93" s="21"/>
      <c r="N93" s="22"/>
      <c r="O93" s="19"/>
      <c r="P93" s="11"/>
      <c r="Q93" s="11"/>
      <c r="R93" s="11"/>
      <c r="S93" s="11"/>
      <c r="T93" s="11"/>
      <c r="U93" s="11"/>
      <c r="V93" s="11"/>
      <c r="W93" s="11"/>
      <c r="X93" s="11"/>
    </row>
    <row r="94" spans="1:24">
      <c r="A94" s="11"/>
      <c r="B94" s="19"/>
      <c r="C94" s="11"/>
      <c r="D94" s="19"/>
      <c r="E94" s="11"/>
      <c r="F94" s="19"/>
      <c r="G94" s="19"/>
      <c r="H94" s="19"/>
      <c r="I94" s="19"/>
      <c r="J94" s="19"/>
      <c r="K94" s="19"/>
      <c r="L94" s="35"/>
      <c r="M94" s="21"/>
      <c r="N94" s="22"/>
      <c r="O94" s="19"/>
      <c r="P94" s="11"/>
      <c r="Q94" s="11"/>
      <c r="R94" s="11"/>
      <c r="S94" s="11"/>
      <c r="T94" s="11"/>
      <c r="U94" s="11"/>
      <c r="V94" s="11"/>
      <c r="W94" s="11"/>
      <c r="X94" s="11"/>
    </row>
    <row r="95" spans="1:24">
      <c r="A95" s="11"/>
      <c r="B95" s="19"/>
      <c r="C95" s="11"/>
      <c r="D95" s="19"/>
      <c r="E95" s="11"/>
      <c r="F95" s="19"/>
      <c r="G95" s="19"/>
      <c r="H95" s="19"/>
      <c r="I95" s="19"/>
      <c r="J95" s="19"/>
      <c r="K95" s="19"/>
      <c r="L95" s="35"/>
      <c r="M95" s="21"/>
      <c r="N95" s="22"/>
      <c r="O95" s="19"/>
      <c r="P95" s="11"/>
      <c r="Q95" s="11"/>
      <c r="R95" s="11"/>
      <c r="S95" s="11"/>
      <c r="T95" s="11"/>
      <c r="U95" s="11"/>
      <c r="V95" s="11"/>
      <c r="W95" s="11"/>
      <c r="X95" s="11"/>
    </row>
    <row r="96" spans="1:24">
      <c r="A96" s="11"/>
      <c r="B96" s="19"/>
      <c r="C96" s="11"/>
      <c r="D96" s="19"/>
      <c r="E96" s="11"/>
      <c r="F96" s="19"/>
      <c r="G96" s="19"/>
      <c r="H96" s="19"/>
      <c r="I96" s="19"/>
      <c r="J96" s="19"/>
      <c r="K96" s="19"/>
      <c r="L96" s="35"/>
      <c r="M96" s="21"/>
      <c r="N96" s="22"/>
      <c r="O96" s="19"/>
      <c r="P96" s="11"/>
      <c r="Q96" s="11"/>
      <c r="R96" s="11"/>
      <c r="S96" s="11"/>
      <c r="T96" s="11"/>
      <c r="U96" s="11"/>
      <c r="V96" s="11"/>
      <c r="W96" s="11"/>
      <c r="X96" s="11"/>
    </row>
    <row r="97" spans="1:24">
      <c r="A97" s="11"/>
      <c r="B97" s="19"/>
      <c r="C97" s="11"/>
      <c r="D97" s="19"/>
      <c r="E97" s="11"/>
      <c r="F97" s="19"/>
      <c r="G97" s="19"/>
      <c r="H97" s="19"/>
      <c r="I97" s="19"/>
      <c r="J97" s="19"/>
      <c r="K97" s="19"/>
      <c r="L97" s="35"/>
      <c r="M97" s="21"/>
      <c r="N97" s="22"/>
      <c r="O97" s="19"/>
      <c r="P97" s="11"/>
      <c r="Q97" s="11"/>
      <c r="R97" s="11"/>
      <c r="S97" s="11"/>
      <c r="T97" s="11"/>
      <c r="U97" s="11"/>
      <c r="V97" s="11"/>
      <c r="W97" s="11"/>
      <c r="X97" s="11"/>
    </row>
    <row r="98" spans="1:24">
      <c r="A98" s="11"/>
      <c r="B98" s="19"/>
      <c r="C98" s="11"/>
      <c r="D98" s="19"/>
      <c r="E98" s="11"/>
      <c r="F98" s="19"/>
      <c r="G98" s="19"/>
      <c r="H98" s="19"/>
      <c r="I98" s="19"/>
      <c r="J98" s="19"/>
      <c r="K98" s="19"/>
      <c r="L98" s="35"/>
      <c r="M98" s="21"/>
      <c r="N98" s="22"/>
      <c r="O98" s="19"/>
      <c r="P98" s="11"/>
      <c r="Q98" s="11"/>
      <c r="R98" s="11"/>
      <c r="S98" s="11"/>
      <c r="T98" s="11"/>
      <c r="U98" s="11"/>
      <c r="V98" s="11"/>
      <c r="W98" s="11"/>
      <c r="X98" s="11"/>
    </row>
    <row r="99" spans="1:24">
      <c r="A99" s="11"/>
      <c r="B99" s="19"/>
      <c r="C99" s="11"/>
      <c r="D99" s="19"/>
      <c r="E99" s="11"/>
      <c r="F99" s="19"/>
      <c r="G99" s="19"/>
      <c r="H99" s="19"/>
      <c r="I99" s="19"/>
      <c r="J99" s="19"/>
      <c r="K99" s="19"/>
      <c r="L99" s="35"/>
      <c r="M99" s="21"/>
      <c r="N99" s="22"/>
      <c r="O99" s="19"/>
      <c r="P99" s="11"/>
      <c r="Q99" s="11"/>
      <c r="R99" s="11"/>
      <c r="S99" s="11"/>
      <c r="T99" s="11"/>
      <c r="U99" s="11"/>
      <c r="V99" s="11"/>
      <c r="W99" s="11"/>
      <c r="X99" s="11"/>
    </row>
  </sheetData>
  <pageMargins left="0.75" right="0.5" top="0.8" bottom="0.55000000000000004" header="0.5" footer="0.5"/>
  <pageSetup scale="68" orientation="portrait" horizontalDpi="4294967292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Glazer</dc:creator>
  <cp:lastModifiedBy>Jason Glazer</cp:lastModifiedBy>
  <dcterms:created xsi:type="dcterms:W3CDTF">2024-09-10T14:32:57Z</dcterms:created>
  <dcterms:modified xsi:type="dcterms:W3CDTF">2024-09-10T14:43:36Z</dcterms:modified>
</cp:coreProperties>
</file>