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ersionTests\"/>
    </mc:Choice>
  </mc:AlternateContent>
  <xr:revisionPtr revIDLastSave="0" documentId="8_{43BDD9D6-4D29-45D3-A30E-DC5B9179360A}" xr6:coauthVersionLast="47" xr6:coauthVersionMax="47" xr10:uidLastSave="{00000000-0000-0000-0000-000000000000}"/>
  <bookViews>
    <workbookView xWindow="-24150" yWindow="1785" windowWidth="23250" windowHeight="12450" tabRatio="614" firstSheet="37" activeTab="3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A24" i="75"/>
  <c r="B38" i="75" s="1"/>
  <c r="A23" i="75"/>
  <c r="A20" i="75"/>
  <c r="A19" i="75"/>
  <c r="A14" i="75"/>
  <c r="A21" i="75"/>
  <c r="C18" i="56"/>
  <c r="C25" i="2"/>
  <c r="D25" i="2"/>
  <c r="E25" i="2"/>
  <c r="F25" i="2"/>
  <c r="C72" i="2" s="1"/>
  <c r="H25" i="2"/>
  <c r="E72" i="2" s="1"/>
  <c r="I25" i="2"/>
  <c r="J25" i="2"/>
  <c r="F72" i="2" s="1"/>
  <c r="K25" i="2"/>
  <c r="M25" i="2"/>
  <c r="N25" i="2"/>
  <c r="P25" i="2"/>
  <c r="Q25" i="2"/>
  <c r="S25" i="2"/>
  <c r="T25" i="2"/>
  <c r="C26" i="2"/>
  <c r="D26" i="2"/>
  <c r="B73" i="2" s="1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B46" i="1" s="1"/>
  <c r="D28" i="2"/>
  <c r="B75" i="2" s="1"/>
  <c r="E28" i="2"/>
  <c r="F28" i="2"/>
  <c r="C75" i="2" s="1"/>
  <c r="H28" i="2"/>
  <c r="E75" i="2" s="1"/>
  <c r="J28" i="2"/>
  <c r="K28" i="2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B31" i="2" s="1"/>
  <c r="B29" i="1" s="1"/>
  <c r="F16" i="17" s="1"/>
  <c r="E16" i="36" s="1"/>
  <c r="D31" i="2"/>
  <c r="B78" i="2" s="1"/>
  <c r="E31" i="2"/>
  <c r="F31" i="2"/>
  <c r="C78" i="2" s="1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C81" i="2" s="1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E82" i="2" s="1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B85" i="2" s="1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G72" i="2"/>
  <c r="C73" i="2"/>
  <c r="E73" i="2"/>
  <c r="F73" i="2"/>
  <c r="G73" i="2"/>
  <c r="C74" i="2"/>
  <c r="F74" i="2"/>
  <c r="G75" i="2"/>
  <c r="B76" i="2"/>
  <c r="C77" i="2"/>
  <c r="F77" i="2"/>
  <c r="E78" i="2"/>
  <c r="G78" i="2"/>
  <c r="B79" i="2"/>
  <c r="F82" i="2"/>
  <c r="E83" i="2"/>
  <c r="B84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 s="1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 s="1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 s="1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/>
  <c r="L19" i="36" s="1"/>
  <c r="C33" i="1"/>
  <c r="E20" i="17" s="1"/>
  <c r="D20" i="36" s="1"/>
  <c r="D33" i="1"/>
  <c r="D20" i="17" s="1"/>
  <c r="C20" i="36" s="1"/>
  <c r="E33" i="1"/>
  <c r="H21" i="68" s="1"/>
  <c r="F33" i="1"/>
  <c r="I20" i="17" s="1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 s="1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C46" i="1"/>
  <c r="E30" i="17" s="1"/>
  <c r="D30" i="36" s="1"/>
  <c r="D46" i="1"/>
  <c r="D30" i="17" s="1"/>
  <c r="C30" i="36" s="1"/>
  <c r="E46" i="1"/>
  <c r="H30" i="17" s="1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 s="1"/>
  <c r="E32" i="36" s="1"/>
  <c r="C48" i="1"/>
  <c r="E32" i="17" s="1"/>
  <c r="D32" i="36" s="1"/>
  <c r="D48" i="1"/>
  <c r="D33" i="68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3" i="68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 s="1"/>
  <c r="I35" i="36" s="1"/>
  <c r="H51" i="1"/>
  <c r="I51" i="1"/>
  <c r="O36" i="68"/>
  <c r="J51" i="1"/>
  <c r="C35" i="17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 s="1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 s="1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 s="1"/>
  <c r="C54" i="1"/>
  <c r="E38" i="17" s="1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L529" i="1" s="1"/>
  <c r="B55" i="1"/>
  <c r="F39" i="17" s="1"/>
  <c r="E39" i="36" s="1"/>
  <c r="C55" i="1"/>
  <c r="E40" i="68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Q40" i="17"/>
  <c r="L40" i="36" s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 s="1"/>
  <c r="K63" i="1"/>
  <c r="G44" i="17" s="1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 s="1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 s="1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 s="1"/>
  <c r="L49" i="36" s="1"/>
  <c r="B69" i="1"/>
  <c r="F50" i="17" s="1"/>
  <c r="E50" i="36" s="1"/>
  <c r="C69" i="1"/>
  <c r="E50" i="17" s="1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 s="1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 s="1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 s="1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H552" i="1" s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 s="1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K562" i="1" s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K558" i="1" s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K560" i="1" s="1"/>
  <c r="L86" i="1"/>
  <c r="Q64" i="17" s="1"/>
  <c r="L64" i="36" s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 s="1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O84" i="71" s="1"/>
  <c r="J89" i="1"/>
  <c r="C67" i="17" s="1"/>
  <c r="K89" i="1"/>
  <c r="L89" i="1"/>
  <c r="Q67" i="17" s="1"/>
  <c r="L67" i="36" s="1"/>
  <c r="B90" i="1"/>
  <c r="F69" i="68" s="1"/>
  <c r="F68" i="17"/>
  <c r="E68" i="36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K571" i="1" s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/>
  <c r="E76" i="26" s="1"/>
  <c r="C104" i="1"/>
  <c r="BG82" i="17" s="1"/>
  <c r="D76" i="26" s="1"/>
  <c r="D104" i="1"/>
  <c r="BF82" i="17" s="1"/>
  <c r="C76" i="26" s="1"/>
  <c r="E104" i="1"/>
  <c r="BJ82" i="17" s="1"/>
  <c r="G76" i="26" s="1"/>
  <c r="F104" i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 s="1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 s="1"/>
  <c r="H112" i="1"/>
  <c r="I112" i="1"/>
  <c r="I588" i="1" s="1"/>
  <c r="J112" i="1"/>
  <c r="BE90" i="17" s="1"/>
  <c r="K112" i="1"/>
  <c r="BI90" i="17" s="1"/>
  <c r="F84" i="26" s="1"/>
  <c r="L112" i="1"/>
  <c r="BS90" i="17" s="1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 s="1"/>
  <c r="L114" i="1"/>
  <c r="BS92" i="17" s="1"/>
  <c r="L86" i="26" s="1"/>
  <c r="B115" i="1"/>
  <c r="BH93" i="17" s="1"/>
  <c r="E87" i="26" s="1"/>
  <c r="C115" i="1"/>
  <c r="BG93" i="17" s="1"/>
  <c r="D87" i="26" s="1"/>
  <c r="D115" i="1"/>
  <c r="BF93" i="17" s="1"/>
  <c r="C87" i="26"/>
  <c r="E115" i="1"/>
  <c r="BJ93" i="17" s="1"/>
  <c r="G87" i="26" s="1"/>
  <c r="F115" i="1"/>
  <c r="BK93" i="17" s="1"/>
  <c r="H87" i="26" s="1"/>
  <c r="G115" i="1"/>
  <c r="H115" i="1"/>
  <c r="H592" i="1" s="1"/>
  <c r="I115" i="1"/>
  <c r="O23" i="69" s="1"/>
  <c r="J115" i="1"/>
  <c r="BE93" i="17" s="1"/>
  <c r="K115" i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/>
  <c r="D123" i="1"/>
  <c r="BF98" i="17" s="1"/>
  <c r="E123" i="1"/>
  <c r="BJ98" i="17" s="1"/>
  <c r="F123" i="1"/>
  <c r="BK98" i="17" s="1"/>
  <c r="G123" i="1"/>
  <c r="H123" i="1"/>
  <c r="I123" i="1"/>
  <c r="O28" i="69" s="1"/>
  <c r="J123" i="1"/>
  <c r="BE98" i="17"/>
  <c r="K123" i="1"/>
  <c r="BI98" i="17" s="1"/>
  <c r="L123" i="1"/>
  <c r="BS98" i="17"/>
  <c r="C124" i="1"/>
  <c r="BG99" i="17" s="1"/>
  <c r="D124" i="1"/>
  <c r="BF99" i="17" s="1"/>
  <c r="E124" i="1"/>
  <c r="BJ99" i="17"/>
  <c r="F124" i="1"/>
  <c r="BK99" i="17" s="1"/>
  <c r="G124" i="1"/>
  <c r="H124" i="1"/>
  <c r="I124" i="1"/>
  <c r="I602" i="1" s="1"/>
  <c r="J124" i="1"/>
  <c r="BE99" i="17" s="1"/>
  <c r="K124" i="1"/>
  <c r="BI99" i="17" s="1"/>
  <c r="L124" i="1"/>
  <c r="BS99" i="17" s="1"/>
  <c r="C125" i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 s="1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E128" i="1"/>
  <c r="BJ103" i="17" s="1"/>
  <c r="F128" i="1"/>
  <c r="BK103" i="17" s="1"/>
  <c r="G128" i="1"/>
  <c r="H128" i="1"/>
  <c r="H602" i="1" s="1"/>
  <c r="DO545" i="17" s="1"/>
  <c r="J145" i="34" s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 s="1"/>
  <c r="K129" i="1"/>
  <c r="BI104" i="17" s="1"/>
  <c r="L129" i="1"/>
  <c r="BS104" i="17" s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I604" i="1" s="1"/>
  <c r="J130" i="1"/>
  <c r="BE105" i="17" s="1"/>
  <c r="K130" i="1"/>
  <c r="BI105" i="17"/>
  <c r="L130" i="1"/>
  <c r="BS105" i="17" s="1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05" i="26" s="1"/>
  <c r="L141" i="1"/>
  <c r="L142" i="1"/>
  <c r="B143" i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617" i="1" s="1"/>
  <c r="DG562" i="17" s="1"/>
  <c r="E162" i="34" s="1"/>
  <c r="C144" i="1"/>
  <c r="BG116" i="17" s="1"/>
  <c r="D144" i="1"/>
  <c r="BF116" i="17" s="1"/>
  <c r="E144" i="1"/>
  <c r="F144" i="1"/>
  <c r="BK116" i="17" s="1"/>
  <c r="G144" i="1"/>
  <c r="H144" i="1"/>
  <c r="H617" i="1" s="1"/>
  <c r="I144" i="1"/>
  <c r="J144" i="1"/>
  <c r="BE116" i="17" s="1"/>
  <c r="K144" i="1"/>
  <c r="BI116" i="17" s="1"/>
  <c r="L144" i="1"/>
  <c r="BS116" i="17" s="1"/>
  <c r="L110" i="26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H622" i="1" s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H628" i="1" s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CJ144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K155" i="1"/>
  <c r="BI127" i="17" s="1"/>
  <c r="L155" i="1"/>
  <c r="BS127" i="17" s="1"/>
  <c r="B156" i="1"/>
  <c r="BH128" i="17" s="1"/>
  <c r="C156" i="1"/>
  <c r="BG128" i="17"/>
  <c r="D156" i="1"/>
  <c r="BF128" i="17" s="1"/>
  <c r="E156" i="1"/>
  <c r="BJ128" i="17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J83" i="17" s="1"/>
  <c r="L7" i="26" s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J88" i="17" s="1"/>
  <c r="L12" i="26" s="1"/>
  <c r="C171" i="1"/>
  <c r="BX89" i="17" s="1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BW93" i="17" s="1"/>
  <c r="C17" i="26" s="1"/>
  <c r="E175" i="1"/>
  <c r="F175" i="1"/>
  <c r="CB93" i="17" s="1"/>
  <c r="H17" i="26" s="1"/>
  <c r="G175" i="1"/>
  <c r="H175" i="1"/>
  <c r="I175" i="1"/>
  <c r="J175" i="1"/>
  <c r="K175" i="1"/>
  <c r="L175" i="1"/>
  <c r="Q23" i="70" s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N33" i="70" s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CH104" i="17" s="1"/>
  <c r="K28" i="26" s="1"/>
  <c r="J189" i="1"/>
  <c r="K189" i="1"/>
  <c r="L189" i="1"/>
  <c r="CJ104" i="17" s="1"/>
  <c r="L28" i="26" s="1"/>
  <c r="B190" i="1"/>
  <c r="C190" i="1"/>
  <c r="D190" i="1"/>
  <c r="BW105" i="17" s="1"/>
  <c r="C29" i="26" s="1"/>
  <c r="E190" i="1"/>
  <c r="CA105" i="17" s="1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 s="1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 s="1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CJ116" i="17" s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CJ120" i="17" s="1"/>
  <c r="B209" i="1"/>
  <c r="C209" i="1"/>
  <c r="D209" i="1"/>
  <c r="E209" i="1"/>
  <c r="F209" i="1"/>
  <c r="G209" i="1"/>
  <c r="H209" i="1"/>
  <c r="I209" i="1"/>
  <c r="J209" i="1"/>
  <c r="BV121" i="17"/>
  <c r="B45" i="26" s="1"/>
  <c r="K209" i="1"/>
  <c r="BZ121" i="17" s="1"/>
  <c r="F45" i="26" s="1"/>
  <c r="L209" i="1"/>
  <c r="Q51" i="70" s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CF123" i="17" s="1"/>
  <c r="I47" i="26" s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CG124" i="17" s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CH125" i="17" s="1"/>
  <c r="K49" i="26" s="1"/>
  <c r="J213" i="1"/>
  <c r="BV125" i="17" s="1"/>
  <c r="K213" i="1"/>
  <c r="BZ125" i="17" s="1"/>
  <c r="F49" i="26" s="1"/>
  <c r="L213" i="1"/>
  <c r="CJ125" i="17" s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CJ127" i="17" s="1"/>
  <c r="L51" i="26" s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H52" i="26" s="1"/>
  <c r="G216" i="1"/>
  <c r="H216" i="1"/>
  <c r="N58" i="70" s="1"/>
  <c r="I216" i="1"/>
  <c r="J216" i="1"/>
  <c r="K216" i="1"/>
  <c r="L216" i="1"/>
  <c r="CJ128" i="17"/>
  <c r="L221" i="1"/>
  <c r="L222" i="1"/>
  <c r="C223" i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L223" i="1"/>
  <c r="L466" i="1" s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G407" i="1" s="1"/>
  <c r="H224" i="1"/>
  <c r="N190" i="17" s="1"/>
  <c r="J6" i="31" s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7" i="31" s="1"/>
  <c r="D225" i="1"/>
  <c r="D191" i="17" s="1"/>
  <c r="C7" i="31" s="1"/>
  <c r="E225" i="1"/>
  <c r="F225" i="1"/>
  <c r="I191" i="17" s="1"/>
  <c r="H7" i="31" s="1"/>
  <c r="G225" i="1"/>
  <c r="M13" i="73"/>
  <c r="H225" i="1"/>
  <c r="H467" i="1" s="1"/>
  <c r="N12" i="72" s="1"/>
  <c r="I225" i="1"/>
  <c r="J225" i="1"/>
  <c r="C191" i="17" s="1"/>
  <c r="K225" i="1"/>
  <c r="G191" i="17" s="1"/>
  <c r="F7" i="31" s="1"/>
  <c r="L225" i="1"/>
  <c r="B226" i="1"/>
  <c r="F192" i="17" s="1"/>
  <c r="E8" i="31" s="1"/>
  <c r="C226" i="1"/>
  <c r="E192" i="17"/>
  <c r="D8" i="31" s="1"/>
  <c r="D226" i="1"/>
  <c r="D192" i="17" s="1"/>
  <c r="C8" i="31" s="1"/>
  <c r="E226" i="1"/>
  <c r="E483" i="1" s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G471" i="1" s="1"/>
  <c r="H227" i="1"/>
  <c r="H470" i="1" s="1"/>
  <c r="I227" i="1"/>
  <c r="J227" i="1"/>
  <c r="C193" i="17" s="1"/>
  <c r="K227" i="1"/>
  <c r="G193" i="17" s="1"/>
  <c r="F9" i="31" s="1"/>
  <c r="L227" i="1"/>
  <c r="L470" i="1" s="1"/>
  <c r="B228" i="1"/>
  <c r="C228" i="1"/>
  <c r="D228" i="1"/>
  <c r="D194" i="17" s="1"/>
  <c r="C10" i="31" s="1"/>
  <c r="E228" i="1"/>
  <c r="H194" i="17" s="1"/>
  <c r="G10" i="31" s="1"/>
  <c r="F228" i="1"/>
  <c r="G228" i="1"/>
  <c r="H228" i="1"/>
  <c r="H472" i="1" s="1"/>
  <c r="I228" i="1"/>
  <c r="J228" i="1"/>
  <c r="C194" i="17" s="1"/>
  <c r="K228" i="1"/>
  <c r="G194" i="17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412" i="1" s="1"/>
  <c r="D212" i="17" s="1"/>
  <c r="C28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/>
  <c r="L229" i="1"/>
  <c r="C230" i="1"/>
  <c r="E196" i="17" s="1"/>
  <c r="D12" i="31" s="1"/>
  <c r="D230" i="1"/>
  <c r="D196" i="17" s="1"/>
  <c r="C12" i="31" s="1"/>
  <c r="E230" i="1"/>
  <c r="E413" i="1" s="1"/>
  <c r="H213" i="17" s="1"/>
  <c r="G29" i="31" s="1"/>
  <c r="F230" i="1"/>
  <c r="I196" i="17" s="1"/>
  <c r="H12" i="31" s="1"/>
  <c r="G230" i="1"/>
  <c r="H230" i="1"/>
  <c r="N18" i="73" s="1"/>
  <c r="I230" i="1"/>
  <c r="I413" i="1" s="1"/>
  <c r="J230" i="1"/>
  <c r="C196" i="17" s="1"/>
  <c r="K230" i="1"/>
  <c r="G196" i="17"/>
  <c r="F12" i="31" s="1"/>
  <c r="L230" i="1"/>
  <c r="Q196" i="17" s="1"/>
  <c r="L12" i="31" s="1"/>
  <c r="B231" i="1"/>
  <c r="F197" i="17" s="1"/>
  <c r="E13" i="31" s="1"/>
  <c r="C231" i="1"/>
  <c r="E197" i="17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I475" i="1" s="1"/>
  <c r="DP504" i="17" s="1"/>
  <c r="K104" i="34" s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F476" i="1" s="1"/>
  <c r="DJ505" i="17" s="1"/>
  <c r="H105" i="34" s="1"/>
  <c r="I198" i="17"/>
  <c r="H14" i="31" s="1"/>
  <c r="G232" i="1"/>
  <c r="G477" i="1" s="1"/>
  <c r="H232" i="1"/>
  <c r="I232" i="1"/>
  <c r="J232" i="1"/>
  <c r="C198" i="17" s="1"/>
  <c r="K232" i="1"/>
  <c r="K415" i="1" s="1"/>
  <c r="G215" i="17" s="1"/>
  <c r="F31" i="31" s="1"/>
  <c r="L232" i="1"/>
  <c r="Q198" i="17" s="1"/>
  <c r="L14" i="31" s="1"/>
  <c r="C233" i="1"/>
  <c r="E199" i="17" s="1"/>
  <c r="D15" i="31" s="1"/>
  <c r="D233" i="1"/>
  <c r="E233" i="1"/>
  <c r="H199" i="17" s="1"/>
  <c r="G15" i="31" s="1"/>
  <c r="F233" i="1"/>
  <c r="I199" i="17" s="1"/>
  <c r="H15" i="31" s="1"/>
  <c r="G233" i="1"/>
  <c r="G478" i="1" s="1"/>
  <c r="H233" i="1"/>
  <c r="H416" i="1" s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F479" i="1" s="1"/>
  <c r="G234" i="1"/>
  <c r="H234" i="1"/>
  <c r="N22" i="73" s="1"/>
  <c r="I234" i="1"/>
  <c r="J234" i="1"/>
  <c r="C200" i="17" s="1"/>
  <c r="K234" i="1"/>
  <c r="G200" i="17" s="1"/>
  <c r="F16" i="31" s="1"/>
  <c r="L234" i="1"/>
  <c r="B235" i="1"/>
  <c r="B483" i="1" s="1"/>
  <c r="C235" i="1"/>
  <c r="D235" i="1"/>
  <c r="D201" i="17" s="1"/>
  <c r="C17" i="31" s="1"/>
  <c r="E235" i="1"/>
  <c r="H201" i="17"/>
  <c r="G17" i="31" s="1"/>
  <c r="F235" i="1"/>
  <c r="F481" i="1" s="1"/>
  <c r="DJ510" i="17" s="1"/>
  <c r="H110" i="34" s="1"/>
  <c r="G235" i="1"/>
  <c r="H235" i="1"/>
  <c r="I235" i="1"/>
  <c r="I483" i="1" s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G11" i="74" s="1"/>
  <c r="L243" i="1"/>
  <c r="B244" i="1"/>
  <c r="B427" i="1" s="1"/>
  <c r="BH255" i="17" s="1"/>
  <c r="E28" i="19" s="1"/>
  <c r="C244" i="1"/>
  <c r="C427" i="1" s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C428" i="1" s="1"/>
  <c r="E30" i="74" s="1"/>
  <c r="D245" i="1"/>
  <c r="D428" i="1" s="1"/>
  <c r="E245" i="1"/>
  <c r="E428" i="1" s="1"/>
  <c r="BJ256" i="17" s="1"/>
  <c r="G29" i="19" s="1"/>
  <c r="F245" i="1"/>
  <c r="G245" i="1"/>
  <c r="H245" i="1"/>
  <c r="I245" i="1"/>
  <c r="J245" i="1"/>
  <c r="K245" i="1"/>
  <c r="L245" i="1"/>
  <c r="B246" i="1"/>
  <c r="BH240" i="17" s="1"/>
  <c r="E13" i="19" s="1"/>
  <c r="C246" i="1"/>
  <c r="D246" i="1"/>
  <c r="D429" i="1" s="1"/>
  <c r="E246" i="1"/>
  <c r="F246" i="1"/>
  <c r="G246" i="1"/>
  <c r="H246" i="1"/>
  <c r="I246" i="1"/>
  <c r="J246" i="1"/>
  <c r="J429" i="1" s="1"/>
  <c r="K246" i="1"/>
  <c r="L246" i="1"/>
  <c r="B247" i="1"/>
  <c r="B430" i="1" s="1"/>
  <c r="C247" i="1"/>
  <c r="BG241" i="17" s="1"/>
  <c r="D14" i="19" s="1"/>
  <c r="D247" i="1"/>
  <c r="E247" i="1"/>
  <c r="F247" i="1"/>
  <c r="F430" i="1" s="1"/>
  <c r="G247" i="1"/>
  <c r="H247" i="1"/>
  <c r="I247" i="1"/>
  <c r="J247" i="1"/>
  <c r="BE241" i="17" s="1"/>
  <c r="K247" i="1"/>
  <c r="K430" i="1" s="1"/>
  <c r="BI258" i="17" s="1"/>
  <c r="F31" i="19" s="1"/>
  <c r="L247" i="1"/>
  <c r="Q15" i="74" s="1"/>
  <c r="B248" i="1"/>
  <c r="C248" i="1"/>
  <c r="BG242" i="17" s="1"/>
  <c r="D15" i="19" s="1"/>
  <c r="D248" i="1"/>
  <c r="D16" i="74" s="1"/>
  <c r="E248" i="1"/>
  <c r="F248" i="1"/>
  <c r="G248" i="1"/>
  <c r="G431" i="1" s="1"/>
  <c r="H248" i="1"/>
  <c r="I248" i="1"/>
  <c r="J248" i="1"/>
  <c r="K248" i="1"/>
  <c r="L248" i="1"/>
  <c r="B249" i="1"/>
  <c r="C249" i="1"/>
  <c r="D249" i="1"/>
  <c r="E249" i="1"/>
  <c r="F249" i="1"/>
  <c r="G249" i="1"/>
  <c r="G432" i="1" s="1"/>
  <c r="H249" i="1"/>
  <c r="H432" i="1" s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H433" i="1" s="1"/>
  <c r="I250" i="1"/>
  <c r="J250" i="1"/>
  <c r="K250" i="1"/>
  <c r="L250" i="1"/>
  <c r="BS244" i="17" s="1"/>
  <c r="L17" i="19" s="1"/>
  <c r="B251" i="1"/>
  <c r="C251" i="1"/>
  <c r="C434" i="1" s="1"/>
  <c r="D251" i="1"/>
  <c r="E251" i="1"/>
  <c r="F251" i="1"/>
  <c r="G251" i="1"/>
  <c r="BO245" i="17" s="1"/>
  <c r="I18" i="19" s="1"/>
  <c r="H251" i="1"/>
  <c r="I251" i="1"/>
  <c r="J251" i="1"/>
  <c r="K251" i="1"/>
  <c r="L251" i="1"/>
  <c r="BS245" i="17" s="1"/>
  <c r="L18" i="19" s="1"/>
  <c r="B252" i="1"/>
  <c r="C252" i="1"/>
  <c r="D252" i="1"/>
  <c r="D435" i="1" s="1"/>
  <c r="E252" i="1"/>
  <c r="F252" i="1"/>
  <c r="G252" i="1"/>
  <c r="G435" i="1" s="1"/>
  <c r="H252" i="1"/>
  <c r="BP246" i="17" s="1"/>
  <c r="J19" i="19" s="1"/>
  <c r="I252" i="1"/>
  <c r="J252" i="1"/>
  <c r="C20" i="74" s="1"/>
  <c r="K252" i="1"/>
  <c r="L252" i="1"/>
  <c r="B253" i="1"/>
  <c r="C253" i="1"/>
  <c r="D253" i="1"/>
  <c r="D436" i="1" s="1"/>
  <c r="E253" i="1"/>
  <c r="E436" i="1" s="1"/>
  <c r="BJ264" i="17" s="1"/>
  <c r="G37" i="19" s="1"/>
  <c r="F253" i="1"/>
  <c r="G253" i="1"/>
  <c r="H253" i="1"/>
  <c r="I253" i="1"/>
  <c r="BQ247" i="17" s="1"/>
  <c r="K20" i="19" s="1"/>
  <c r="J253" i="1"/>
  <c r="K253" i="1"/>
  <c r="L253" i="1"/>
  <c r="B254" i="1"/>
  <c r="C254" i="1"/>
  <c r="D254" i="1"/>
  <c r="E254" i="1"/>
  <c r="E437" i="1" s="1"/>
  <c r="F254" i="1"/>
  <c r="F437" i="1" s="1"/>
  <c r="BK265" i="17" s="1"/>
  <c r="H38" i="19" s="1"/>
  <c r="G254" i="1"/>
  <c r="H254" i="1"/>
  <c r="I254" i="1"/>
  <c r="J254" i="1"/>
  <c r="BE248" i="17" s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BI249" i="17" s="1"/>
  <c r="F22" i="19" s="1"/>
  <c r="L255" i="1"/>
  <c r="B256" i="1"/>
  <c r="C256" i="1"/>
  <c r="C439" i="1" s="1"/>
  <c r="BG250" i="17"/>
  <c r="D23" i="19" s="1"/>
  <c r="D256" i="1"/>
  <c r="E256" i="1"/>
  <c r="F256" i="1"/>
  <c r="G256" i="1"/>
  <c r="G439" i="1" s="1"/>
  <c r="H256" i="1"/>
  <c r="I256" i="1"/>
  <c r="J256" i="1"/>
  <c r="K256" i="1"/>
  <c r="K439" i="1" s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J446" i="1" s="1"/>
  <c r="K263" i="1"/>
  <c r="L263" i="1"/>
  <c r="B264" i="1"/>
  <c r="C264" i="1"/>
  <c r="C447" i="1" s="1"/>
  <c r="D264" i="1"/>
  <c r="E264" i="1"/>
  <c r="F264" i="1"/>
  <c r="G264" i="1"/>
  <c r="H264" i="1"/>
  <c r="I264" i="1"/>
  <c r="J264" i="1"/>
  <c r="K264" i="1"/>
  <c r="K447" i="1" s="1"/>
  <c r="L264" i="1"/>
  <c r="B265" i="1"/>
  <c r="B448" i="1" s="1"/>
  <c r="C265" i="1"/>
  <c r="D265" i="1"/>
  <c r="E265" i="1"/>
  <c r="F265" i="1"/>
  <c r="G265" i="1"/>
  <c r="M49" i="74" s="1"/>
  <c r="H265" i="1"/>
  <c r="H448" i="1" s="1"/>
  <c r="I265" i="1"/>
  <c r="J265" i="1"/>
  <c r="K265" i="1"/>
  <c r="L265" i="1"/>
  <c r="L448" i="1" s="1"/>
  <c r="B266" i="1"/>
  <c r="C266" i="1"/>
  <c r="C449" i="1" s="1"/>
  <c r="D266" i="1"/>
  <c r="E266" i="1"/>
  <c r="E449" i="1" s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F450" i="1" s="1"/>
  <c r="G267" i="1"/>
  <c r="H267" i="1"/>
  <c r="I267" i="1"/>
  <c r="J267" i="1"/>
  <c r="J450" i="1" s="1"/>
  <c r="K267" i="1"/>
  <c r="L267" i="1"/>
  <c r="BS277" i="17" s="1"/>
  <c r="L50" i="19" s="1"/>
  <c r="B268" i="1"/>
  <c r="C268" i="1"/>
  <c r="C451" i="1" s="1"/>
  <c r="D268" i="1"/>
  <c r="E268" i="1"/>
  <c r="E451" i="1" s="1"/>
  <c r="BJ295" i="17" s="1"/>
  <c r="G68" i="19" s="1"/>
  <c r="F268" i="1"/>
  <c r="G268" i="1"/>
  <c r="G451" i="1" s="1"/>
  <c r="H268" i="1"/>
  <c r="I268" i="1"/>
  <c r="J268" i="1"/>
  <c r="BE278" i="17"/>
  <c r="K268" i="1"/>
  <c r="L268" i="1"/>
  <c r="B269" i="1"/>
  <c r="C269" i="1"/>
  <c r="E53" i="74" s="1"/>
  <c r="D269" i="1"/>
  <c r="E269" i="1"/>
  <c r="H53" i="74" s="1"/>
  <c r="F269" i="1"/>
  <c r="G269" i="1"/>
  <c r="H269" i="1"/>
  <c r="I269" i="1"/>
  <c r="J269" i="1"/>
  <c r="K269" i="1"/>
  <c r="L269" i="1"/>
  <c r="BS279" i="17" s="1"/>
  <c r="L52" i="19" s="1"/>
  <c r="B270" i="1"/>
  <c r="C270" i="1"/>
  <c r="D270" i="1"/>
  <c r="E270" i="1"/>
  <c r="F270" i="1"/>
  <c r="I54" i="74" s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S282" i="17" s="1"/>
  <c r="L55" i="19" s="1"/>
  <c r="B273" i="1"/>
  <c r="C273" i="1"/>
  <c r="D273" i="1"/>
  <c r="E273" i="1"/>
  <c r="F273" i="1"/>
  <c r="G273" i="1"/>
  <c r="M57" i="74" s="1"/>
  <c r="H273" i="1"/>
  <c r="I273" i="1"/>
  <c r="BQ283" i="17" s="1"/>
  <c r="K56" i="19" s="1"/>
  <c r="J273" i="1"/>
  <c r="K273" i="1"/>
  <c r="L273" i="1"/>
  <c r="Q57" i="74" s="1"/>
  <c r="B274" i="1"/>
  <c r="C274" i="1"/>
  <c r="D274" i="1"/>
  <c r="E274" i="1"/>
  <c r="F274" i="1"/>
  <c r="G274" i="1"/>
  <c r="H274" i="1"/>
  <c r="I274" i="1"/>
  <c r="O58" i="74" s="1"/>
  <c r="J274" i="1"/>
  <c r="C58" i="74" s="1"/>
  <c r="K274" i="1"/>
  <c r="L274" i="1"/>
  <c r="B275" i="1"/>
  <c r="C275" i="1"/>
  <c r="D275" i="1"/>
  <c r="E275" i="1"/>
  <c r="F275" i="1"/>
  <c r="G275" i="1"/>
  <c r="H275" i="1"/>
  <c r="I275" i="1"/>
  <c r="J275" i="1"/>
  <c r="K275" i="1"/>
  <c r="BI285" i="17" s="1"/>
  <c r="F58" i="19" s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Q60" i="74" s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E407" i="1" s="1"/>
  <c r="H207" i="17" s="1"/>
  <c r="G23" i="31" s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C409" i="1" s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G412" i="1" s="1"/>
  <c r="H289" i="1"/>
  <c r="I289" i="1"/>
  <c r="J289" i="1"/>
  <c r="K289" i="1"/>
  <c r="K412" i="1" s="1"/>
  <c r="G212" i="17" s="1"/>
  <c r="F28" i="31" s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B415" i="1" s="1"/>
  <c r="F215" i="17" s="1"/>
  <c r="E31" i="31" s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E418" i="1" s="1"/>
  <c r="H218" i="17" s="1"/>
  <c r="G34" i="31" s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H419" i="1" s="1"/>
  <c r="I296" i="1"/>
  <c r="J296" i="1"/>
  <c r="K296" i="1"/>
  <c r="L296" i="1"/>
  <c r="L301" i="1"/>
  <c r="L302" i="1"/>
  <c r="B303" i="1"/>
  <c r="C303" i="1"/>
  <c r="D303" i="1"/>
  <c r="E303" i="1"/>
  <c r="F303" i="1"/>
  <c r="G303" i="1"/>
  <c r="G426" i="1" s="1"/>
  <c r="H303" i="1"/>
  <c r="I303" i="1"/>
  <c r="J303" i="1"/>
  <c r="K303" i="1"/>
  <c r="L303" i="1"/>
  <c r="B304" i="1"/>
  <c r="C304" i="1"/>
  <c r="D304" i="1"/>
  <c r="E304" i="1"/>
  <c r="F304" i="1"/>
  <c r="G304" i="1"/>
  <c r="H304" i="1"/>
  <c r="H427" i="1" s="1"/>
  <c r="N29" i="74" s="1"/>
  <c r="I304" i="1"/>
  <c r="J304" i="1"/>
  <c r="K304" i="1"/>
  <c r="L304" i="1"/>
  <c r="B305" i="1"/>
  <c r="B428" i="1" s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E429" i="1" s="1"/>
  <c r="F306" i="1"/>
  <c r="G306" i="1"/>
  <c r="H306" i="1"/>
  <c r="I306" i="1"/>
  <c r="J306" i="1"/>
  <c r="K306" i="1"/>
  <c r="L306" i="1"/>
  <c r="B307" i="1"/>
  <c r="C307" i="1"/>
  <c r="D307" i="1"/>
  <c r="E307" i="1"/>
  <c r="E430" i="1" s="1"/>
  <c r="F307" i="1"/>
  <c r="G307" i="1"/>
  <c r="H307" i="1"/>
  <c r="I307" i="1"/>
  <c r="J307" i="1"/>
  <c r="K307" i="1"/>
  <c r="L307" i="1"/>
  <c r="B308" i="1"/>
  <c r="C308" i="1"/>
  <c r="D308" i="1"/>
  <c r="E308" i="1"/>
  <c r="F308" i="1"/>
  <c r="F431" i="1" s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G433" i="1" s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I434" i="1" s="1"/>
  <c r="J311" i="1"/>
  <c r="K311" i="1"/>
  <c r="L311" i="1"/>
  <c r="B312" i="1"/>
  <c r="C312" i="1"/>
  <c r="D312" i="1"/>
  <c r="E312" i="1"/>
  <c r="F312" i="1"/>
  <c r="G312" i="1"/>
  <c r="H312" i="1"/>
  <c r="I312" i="1"/>
  <c r="I435" i="1" s="1"/>
  <c r="J312" i="1"/>
  <c r="K312" i="1"/>
  <c r="L312" i="1"/>
  <c r="B313" i="1"/>
  <c r="C313" i="1"/>
  <c r="D313" i="1"/>
  <c r="E313" i="1"/>
  <c r="F313" i="1"/>
  <c r="G313" i="1"/>
  <c r="G436" i="1" s="1"/>
  <c r="H313" i="1"/>
  <c r="I313" i="1"/>
  <c r="J313" i="1"/>
  <c r="K313" i="1"/>
  <c r="L313" i="1"/>
  <c r="L436" i="1" s="1"/>
  <c r="B314" i="1"/>
  <c r="C314" i="1"/>
  <c r="D314" i="1"/>
  <c r="D437" i="1" s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G438" i="1" s="1"/>
  <c r="M40" i="74" s="1"/>
  <c r="H315" i="1"/>
  <c r="I315" i="1"/>
  <c r="J315" i="1"/>
  <c r="J438" i="1" s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E446" i="1" s="1"/>
  <c r="F323" i="1"/>
  <c r="G323" i="1"/>
  <c r="H323" i="1"/>
  <c r="I323" i="1"/>
  <c r="J323" i="1"/>
  <c r="K323" i="1"/>
  <c r="L323" i="1"/>
  <c r="B324" i="1"/>
  <c r="C324" i="1"/>
  <c r="D324" i="1"/>
  <c r="E324" i="1"/>
  <c r="F324" i="1"/>
  <c r="F447" i="1" s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I448" i="1" s="1"/>
  <c r="J325" i="1"/>
  <c r="K325" i="1"/>
  <c r="L325" i="1"/>
  <c r="B326" i="1"/>
  <c r="C326" i="1"/>
  <c r="D326" i="1"/>
  <c r="E326" i="1"/>
  <c r="F326" i="1"/>
  <c r="G326" i="1"/>
  <c r="H326" i="1"/>
  <c r="I326" i="1"/>
  <c r="J326" i="1"/>
  <c r="J449" i="1" s="1"/>
  <c r="C67" i="74" s="1"/>
  <c r="K326" i="1"/>
  <c r="L326" i="1"/>
  <c r="B327" i="1"/>
  <c r="C327" i="1"/>
  <c r="D327" i="1"/>
  <c r="E327" i="1"/>
  <c r="F327" i="1"/>
  <c r="G327" i="1"/>
  <c r="H327" i="1"/>
  <c r="I327" i="1"/>
  <c r="I450" i="1" s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L451" i="1" s="1"/>
  <c r="B329" i="1"/>
  <c r="C329" i="1"/>
  <c r="D329" i="1"/>
  <c r="E329" i="1"/>
  <c r="F329" i="1"/>
  <c r="G329" i="1"/>
  <c r="H329" i="1"/>
  <c r="I329" i="1"/>
  <c r="J329" i="1"/>
  <c r="K329" i="1"/>
  <c r="K452" i="1" s="1"/>
  <c r="L329" i="1"/>
  <c r="L452" i="1" s="1"/>
  <c r="B330" i="1"/>
  <c r="C330" i="1"/>
  <c r="D330" i="1"/>
  <c r="E330" i="1"/>
  <c r="F330" i="1"/>
  <c r="G330" i="1"/>
  <c r="H330" i="1"/>
  <c r="H453" i="1" s="1"/>
  <c r="I330" i="1"/>
  <c r="I453" i="1" s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J455" i="1" s="1"/>
  <c r="K332" i="1"/>
  <c r="L332" i="1"/>
  <c r="B333" i="1"/>
  <c r="C333" i="1"/>
  <c r="C456" i="1" s="1"/>
  <c r="D333" i="1"/>
  <c r="E333" i="1"/>
  <c r="F333" i="1"/>
  <c r="G333" i="1"/>
  <c r="H333" i="1"/>
  <c r="I333" i="1"/>
  <c r="J333" i="1"/>
  <c r="K333" i="1"/>
  <c r="L333" i="1"/>
  <c r="L456" i="1" s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C417" i="1" s="1"/>
  <c r="E217" i="17" s="1"/>
  <c r="D33" i="31" s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L418" i="1" s="1"/>
  <c r="Q218" i="17" s="1"/>
  <c r="L34" i="31" s="1"/>
  <c r="B356" i="1"/>
  <c r="C356" i="1"/>
  <c r="D356" i="1"/>
  <c r="E356" i="1"/>
  <c r="F356" i="1"/>
  <c r="G356" i="1"/>
  <c r="H356" i="1"/>
  <c r="I356" i="1"/>
  <c r="J356" i="1"/>
  <c r="K356" i="1"/>
  <c r="K419" i="1" s="1"/>
  <c r="G219" i="17" s="1"/>
  <c r="F35" i="31" s="1"/>
  <c r="L356" i="1"/>
  <c r="L361" i="1"/>
  <c r="L362" i="1"/>
  <c r="B363" i="1"/>
  <c r="C363" i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C429" i="1" s="1"/>
  <c r="BG257" i="17" s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F434" i="1" s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I372" i="1"/>
  <c r="J372" i="1"/>
  <c r="K372" i="1"/>
  <c r="L372" i="1"/>
  <c r="B373" i="1"/>
  <c r="B436" i="1" s="1"/>
  <c r="C373" i="1"/>
  <c r="D373" i="1"/>
  <c r="E373" i="1"/>
  <c r="F373" i="1"/>
  <c r="G373" i="1"/>
  <c r="H373" i="1"/>
  <c r="I373" i="1"/>
  <c r="I436" i="1" s="1"/>
  <c r="O38" i="74" s="1"/>
  <c r="J373" i="1"/>
  <c r="K373" i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L438" i="1" s="1"/>
  <c r="B376" i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H456" i="1" s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L458" i="1" s="1"/>
  <c r="B396" i="1"/>
  <c r="C396" i="1"/>
  <c r="D396" i="1"/>
  <c r="E396" i="1"/>
  <c r="F396" i="1"/>
  <c r="G396" i="1"/>
  <c r="H396" i="1"/>
  <c r="I396" i="1"/>
  <c r="I459" i="1" s="1"/>
  <c r="J396" i="1"/>
  <c r="K396" i="1"/>
  <c r="K459" i="1" s="1"/>
  <c r="L396" i="1"/>
  <c r="L404" i="1"/>
  <c r="L405" i="1"/>
  <c r="J406" i="1"/>
  <c r="C206" i="17" s="1"/>
  <c r="D408" i="1"/>
  <c r="D208" i="17" s="1"/>
  <c r="C24" i="31" s="1"/>
  <c r="F408" i="1"/>
  <c r="I208" i="17" s="1"/>
  <c r="H24" i="31" s="1"/>
  <c r="E209" i="17"/>
  <c r="D25" i="31" s="1"/>
  <c r="I409" i="1"/>
  <c r="J409" i="1"/>
  <c r="C209" i="17" s="1"/>
  <c r="B25" i="31" s="1"/>
  <c r="J410" i="1"/>
  <c r="C210" i="17" s="1"/>
  <c r="K410" i="1"/>
  <c r="G210" i="17" s="1"/>
  <c r="F26" i="31" s="1"/>
  <c r="C411" i="1"/>
  <c r="E211" i="17" s="1"/>
  <c r="D27" i="31" s="1"/>
  <c r="F411" i="1"/>
  <c r="I211" i="17" s="1"/>
  <c r="H27" i="31" s="1"/>
  <c r="G411" i="1"/>
  <c r="B412" i="1"/>
  <c r="F212" i="17" s="1"/>
  <c r="E28" i="31" s="1"/>
  <c r="H28" i="31"/>
  <c r="H412" i="1"/>
  <c r="N34" i="73" s="1"/>
  <c r="G413" i="1"/>
  <c r="K413" i="1"/>
  <c r="G213" i="17" s="1"/>
  <c r="F29" i="31" s="1"/>
  <c r="B414" i="1"/>
  <c r="F214" i="17" s="1"/>
  <c r="E30" i="31" s="1"/>
  <c r="C414" i="1"/>
  <c r="E214" i="17" s="1"/>
  <c r="D30" i="31" s="1"/>
  <c r="F414" i="1"/>
  <c r="I214" i="17" s="1"/>
  <c r="H30" i="31" s="1"/>
  <c r="K414" i="1"/>
  <c r="G214" i="17" s="1"/>
  <c r="F30" i="31" s="1"/>
  <c r="D415" i="1"/>
  <c r="D215" i="17" s="1"/>
  <c r="C31" i="31" s="1"/>
  <c r="G415" i="1"/>
  <c r="I415" i="1"/>
  <c r="K416" i="1"/>
  <c r="G216" i="17" s="1"/>
  <c r="F32" i="31" s="1"/>
  <c r="D417" i="1"/>
  <c r="D217" i="17" s="1"/>
  <c r="C33" i="31" s="1"/>
  <c r="E417" i="1"/>
  <c r="H217" i="17" s="1"/>
  <c r="K417" i="1"/>
  <c r="G217" i="17" s="1"/>
  <c r="F33" i="31" s="1"/>
  <c r="J418" i="1"/>
  <c r="C218" i="17" s="1"/>
  <c r="B419" i="1"/>
  <c r="F219" i="17" s="1"/>
  <c r="E35" i="31" s="1"/>
  <c r="G419" i="1"/>
  <c r="I419" i="1"/>
  <c r="L424" i="1"/>
  <c r="L425" i="1"/>
  <c r="D426" i="1"/>
  <c r="BF254" i="17" s="1"/>
  <c r="C27" i="19" s="1"/>
  <c r="F426" i="1"/>
  <c r="J426" i="1"/>
  <c r="L426" i="1"/>
  <c r="Q28" i="74" s="1"/>
  <c r="G427" i="1"/>
  <c r="K427" i="1"/>
  <c r="F428" i="1"/>
  <c r="H428" i="1"/>
  <c r="L428" i="1"/>
  <c r="G429" i="1"/>
  <c r="I429" i="1"/>
  <c r="D430" i="1"/>
  <c r="J430" i="1"/>
  <c r="C431" i="1"/>
  <c r="K431" i="1"/>
  <c r="B432" i="1"/>
  <c r="D432" i="1"/>
  <c r="J432" i="1"/>
  <c r="L432" i="1"/>
  <c r="BS260" i="17" s="1"/>
  <c r="L33" i="19" s="1"/>
  <c r="E433" i="1"/>
  <c r="I433" i="1"/>
  <c r="B434" i="1"/>
  <c r="D434" i="1"/>
  <c r="BF262" i="17" s="1"/>
  <c r="C35" i="19" s="1"/>
  <c r="J434" i="1"/>
  <c r="BH263" i="17"/>
  <c r="E36" i="19" s="1"/>
  <c r="C435" i="1"/>
  <c r="E435" i="1"/>
  <c r="K435" i="1"/>
  <c r="H436" i="1"/>
  <c r="C437" i="1"/>
  <c r="I437" i="1"/>
  <c r="K437" i="1"/>
  <c r="B438" i="1"/>
  <c r="F438" i="1"/>
  <c r="E439" i="1"/>
  <c r="H41" i="74" s="1"/>
  <c r="H439" i="1"/>
  <c r="L444" i="1"/>
  <c r="L445" i="1"/>
  <c r="B446" i="1"/>
  <c r="G446" i="1"/>
  <c r="E447" i="1"/>
  <c r="G447" i="1"/>
  <c r="C448" i="1"/>
  <c r="F448" i="1"/>
  <c r="D449" i="1"/>
  <c r="BF293" i="17" s="1"/>
  <c r="C66" i="19" s="1"/>
  <c r="B450" i="1"/>
  <c r="BH294" i="17" s="1"/>
  <c r="E67" i="19" s="1"/>
  <c r="E450" i="1"/>
  <c r="K450" i="1"/>
  <c r="I451" i="1"/>
  <c r="J451" i="1"/>
  <c r="K451" i="1"/>
  <c r="F452" i="1"/>
  <c r="H452" i="1"/>
  <c r="J452" i="1"/>
  <c r="G453" i="1"/>
  <c r="M71" i="74" s="1"/>
  <c r="K453" i="1"/>
  <c r="L453" i="1"/>
  <c r="B454" i="1"/>
  <c r="H454" i="1"/>
  <c r="J454" i="1"/>
  <c r="L454" i="1"/>
  <c r="C455" i="1"/>
  <c r="I455" i="1"/>
  <c r="K455" i="1"/>
  <c r="D456" i="1"/>
  <c r="E456" i="1"/>
  <c r="BJ300" i="17" s="1"/>
  <c r="G73" i="19" s="1"/>
  <c r="B457" i="1"/>
  <c r="D457" i="1"/>
  <c r="BF301" i="17" s="1"/>
  <c r="C74" i="19" s="1"/>
  <c r="E457" i="1"/>
  <c r="F457" i="1"/>
  <c r="I75" i="74" s="1"/>
  <c r="I457" i="1"/>
  <c r="K457" i="1"/>
  <c r="B458" i="1"/>
  <c r="BH302" i="17" s="1"/>
  <c r="E75" i="19" s="1"/>
  <c r="C458" i="1"/>
  <c r="E458" i="1"/>
  <c r="F458" i="1"/>
  <c r="H458" i="1"/>
  <c r="N76" i="74" s="1"/>
  <c r="J458" i="1"/>
  <c r="C459" i="1"/>
  <c r="F459" i="1"/>
  <c r="G459" i="1"/>
  <c r="L464" i="1"/>
  <c r="L465" i="1"/>
  <c r="G466" i="1"/>
  <c r="J466" i="1"/>
  <c r="C467" i="1"/>
  <c r="G467" i="1"/>
  <c r="I467" i="1"/>
  <c r="G468" i="1"/>
  <c r="I468" i="1"/>
  <c r="J468" i="1"/>
  <c r="G469" i="1"/>
  <c r="I469" i="1"/>
  <c r="B470" i="1"/>
  <c r="F470" i="1"/>
  <c r="I470" i="1"/>
  <c r="J470" i="1"/>
  <c r="C471" i="1"/>
  <c r="F471" i="1"/>
  <c r="J471" i="1"/>
  <c r="K471" i="1"/>
  <c r="C472" i="1"/>
  <c r="D472" i="1"/>
  <c r="F472" i="1"/>
  <c r="DJ501" i="17" s="1"/>
  <c r="H101" i="34" s="1"/>
  <c r="G472" i="1"/>
  <c r="L472" i="1"/>
  <c r="K473" i="1"/>
  <c r="D474" i="1"/>
  <c r="H474" i="1"/>
  <c r="N19" i="72" s="1"/>
  <c r="B475" i="1"/>
  <c r="K475" i="1"/>
  <c r="DH504" i="17" s="1"/>
  <c r="F104" i="34" s="1"/>
  <c r="G476" i="1"/>
  <c r="J476" i="1"/>
  <c r="K476" i="1"/>
  <c r="L476" i="1"/>
  <c r="F477" i="1"/>
  <c r="J477" i="1"/>
  <c r="K477" i="1"/>
  <c r="H478" i="1"/>
  <c r="K478" i="1"/>
  <c r="H479" i="1"/>
  <c r="DO508" i="17" s="1"/>
  <c r="J108" i="34" s="1"/>
  <c r="I479" i="1"/>
  <c r="J479" i="1"/>
  <c r="E480" i="1"/>
  <c r="DI509" i="17" s="1"/>
  <c r="G109" i="34" s="1"/>
  <c r="I480" i="1"/>
  <c r="J480" i="1"/>
  <c r="E481" i="1"/>
  <c r="J481" i="1"/>
  <c r="DD510" i="17" s="1"/>
  <c r="B110" i="34" s="1"/>
  <c r="H482" i="1"/>
  <c r="K482" i="1"/>
  <c r="F483" i="1"/>
  <c r="J483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CX496" i="17" s="1"/>
  <c r="J6" i="34" s="1"/>
  <c r="J497" i="1"/>
  <c r="CM496" i="17" s="1"/>
  <c r="K497" i="1"/>
  <c r="CQ496" i="17" s="1"/>
  <c r="F6" i="34" s="1"/>
  <c r="L497" i="1"/>
  <c r="DA496" i="17" s="1"/>
  <c r="L6" i="34" s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L499" i="1"/>
  <c r="Q14" i="71" s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CX502" i="17" s="1"/>
  <c r="J12" i="34" s="1"/>
  <c r="K503" i="1"/>
  <c r="CQ502" i="17" s="1"/>
  <c r="F12" i="34" s="1"/>
  <c r="D504" i="1"/>
  <c r="E504" i="1"/>
  <c r="H19" i="71" s="1"/>
  <c r="H504" i="1"/>
  <c r="I504" i="1"/>
  <c r="L504" i="1"/>
  <c r="Q19" i="71" s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CM505" i="17" s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Q22" i="71" s="1"/>
  <c r="C508" i="1"/>
  <c r="CO507" i="17" s="1"/>
  <c r="D17" i="34" s="1"/>
  <c r="D508" i="1"/>
  <c r="E508" i="1"/>
  <c r="G508" i="1"/>
  <c r="H508" i="1"/>
  <c r="I508" i="1"/>
  <c r="CY507" i="17" s="1"/>
  <c r="K17" i="34" s="1"/>
  <c r="K508" i="1"/>
  <c r="L508" i="1"/>
  <c r="D509" i="1"/>
  <c r="F509" i="1"/>
  <c r="CS508" i="17" s="1"/>
  <c r="H18" i="34" s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DA510" i="17" s="1"/>
  <c r="L20" i="34" s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C29" i="71" s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N34" i="71" s="1"/>
  <c r="K517" i="1"/>
  <c r="C518" i="1"/>
  <c r="E518" i="1"/>
  <c r="G518" i="1"/>
  <c r="I518" i="1"/>
  <c r="K518" i="1"/>
  <c r="E519" i="1"/>
  <c r="F519" i="1"/>
  <c r="CS520" i="17" s="1"/>
  <c r="I519" i="1"/>
  <c r="J519" i="1"/>
  <c r="B520" i="1"/>
  <c r="C520" i="1"/>
  <c r="CO521" i="17" s="1"/>
  <c r="D31" i="34" s="1"/>
  <c r="E520" i="1"/>
  <c r="F520" i="1"/>
  <c r="CS521" i="17" s="1"/>
  <c r="H31" i="34" s="1"/>
  <c r="G520" i="1"/>
  <c r="I520" i="1"/>
  <c r="J520" i="1"/>
  <c r="K520" i="1"/>
  <c r="B521" i="1"/>
  <c r="C521" i="1"/>
  <c r="E38" i="71" s="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CN523" i="17" s="1"/>
  <c r="C33" i="34" s="1"/>
  <c r="E522" i="1"/>
  <c r="F522" i="1"/>
  <c r="G522" i="1"/>
  <c r="H522" i="1"/>
  <c r="I522" i="1"/>
  <c r="CY523" i="17" s="1"/>
  <c r="K33" i="34" s="1"/>
  <c r="J522" i="1"/>
  <c r="K522" i="1"/>
  <c r="B523" i="1"/>
  <c r="C523" i="1"/>
  <c r="CO524" i="17" s="1"/>
  <c r="D34" i="34" s="1"/>
  <c r="D523" i="1"/>
  <c r="F523" i="1"/>
  <c r="I40" i="71" s="1"/>
  <c r="G523" i="1"/>
  <c r="H523" i="1"/>
  <c r="J523" i="1"/>
  <c r="K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CO526" i="17" s="1"/>
  <c r="D36" i="34" s="1"/>
  <c r="D525" i="1"/>
  <c r="D42" i="71" s="1"/>
  <c r="F525" i="1"/>
  <c r="G525" i="1"/>
  <c r="H525" i="1"/>
  <c r="J525" i="1"/>
  <c r="CM526" i="17" s="1"/>
  <c r="K525" i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/>
  <c r="B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/>
  <c r="E45" i="34" s="1"/>
  <c r="C534" i="1"/>
  <c r="E534" i="1"/>
  <c r="F534" i="1"/>
  <c r="G534" i="1"/>
  <c r="I534" i="1"/>
  <c r="J534" i="1"/>
  <c r="K534" i="1"/>
  <c r="L535" i="1"/>
  <c r="B536" i="1"/>
  <c r="CP539" i="17"/>
  <c r="E49" i="34" s="1"/>
  <c r="C536" i="1"/>
  <c r="E536" i="1"/>
  <c r="CR539" i="17" s="1"/>
  <c r="G49" i="34" s="1"/>
  <c r="F536" i="1"/>
  <c r="G536" i="1"/>
  <c r="I536" i="1"/>
  <c r="J536" i="1"/>
  <c r="K536" i="1"/>
  <c r="B537" i="1"/>
  <c r="C537" i="1"/>
  <c r="D537" i="1"/>
  <c r="CN540" i="17" s="1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E539" i="1"/>
  <c r="CR542" i="17" s="1"/>
  <c r="G52" i="34" s="1"/>
  <c r="F539" i="1"/>
  <c r="H539" i="1"/>
  <c r="I539" i="1"/>
  <c r="J539" i="1"/>
  <c r="C58" i="71" s="1"/>
  <c r="B540" i="1"/>
  <c r="CP543" i="17" s="1"/>
  <c r="E53" i="34" s="1"/>
  <c r="E540" i="1"/>
  <c r="F540" i="1"/>
  <c r="I540" i="1"/>
  <c r="J540" i="1"/>
  <c r="B541" i="1"/>
  <c r="F60" i="71" s="1"/>
  <c r="C541" i="1"/>
  <c r="F541" i="1"/>
  <c r="G541" i="1"/>
  <c r="J541" i="1"/>
  <c r="CM544" i="17" s="1"/>
  <c r="K541" i="1"/>
  <c r="B542" i="1"/>
  <c r="CP545" i="17" s="1"/>
  <c r="E55" i="34"/>
  <c r="C542" i="1"/>
  <c r="D542" i="1"/>
  <c r="F542" i="1"/>
  <c r="G542" i="1"/>
  <c r="H542" i="1"/>
  <c r="J542" i="1"/>
  <c r="C61" i="71" s="1"/>
  <c r="K542" i="1"/>
  <c r="C543" i="1"/>
  <c r="D543" i="1"/>
  <c r="CN546" i="17" s="1"/>
  <c r="C56" i="34" s="1"/>
  <c r="G543" i="1"/>
  <c r="CW546" i="17" s="1"/>
  <c r="I56" i="34" s="1"/>
  <c r="H543" i="1"/>
  <c r="K543" i="1"/>
  <c r="CQ546" i="17" s="1"/>
  <c r="F56" i="34" s="1"/>
  <c r="L543" i="1"/>
  <c r="DA546" i="17" s="1"/>
  <c r="L56" i="34" s="1"/>
  <c r="D544" i="1"/>
  <c r="D63" i="71" s="1"/>
  <c r="E544" i="1"/>
  <c r="H544" i="1"/>
  <c r="I544" i="1"/>
  <c r="L544" i="1"/>
  <c r="DA547" i="17" s="1"/>
  <c r="L57" i="34" s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 s="1"/>
  <c r="J546" i="1"/>
  <c r="K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B549" i="1"/>
  <c r="D549" i="1"/>
  <c r="CN552" i="17" s="1"/>
  <c r="C62" i="34" s="1"/>
  <c r="F549" i="1"/>
  <c r="CS552" i="17" s="1"/>
  <c r="H549" i="1"/>
  <c r="J549" i="1"/>
  <c r="L549" i="1"/>
  <c r="DA552" i="17" s="1"/>
  <c r="L62" i="34" s="1"/>
  <c r="B550" i="1"/>
  <c r="CP553" i="17" s="1"/>
  <c r="C550" i="1"/>
  <c r="E550" i="1"/>
  <c r="F550" i="1"/>
  <c r="G550" i="1"/>
  <c r="M69" i="71" s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B554" i="1"/>
  <c r="CP557" i="17"/>
  <c r="E67" i="34" s="1"/>
  <c r="C554" i="1"/>
  <c r="F554" i="1"/>
  <c r="G554" i="1"/>
  <c r="J554" i="1"/>
  <c r="CM557" i="17" s="1"/>
  <c r="K554" i="1"/>
  <c r="CQ557" i="17" s="1"/>
  <c r="F67" i="34" s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C558" i="1"/>
  <c r="E558" i="1"/>
  <c r="CR563" i="17" s="1"/>
  <c r="G73" i="34" s="1"/>
  <c r="G558" i="1"/>
  <c r="I558" i="1"/>
  <c r="B559" i="1"/>
  <c r="CP564" i="17" s="1"/>
  <c r="E74" i="34" s="1"/>
  <c r="E559" i="1"/>
  <c r="CR564" i="17" s="1"/>
  <c r="G74" i="34" s="1"/>
  <c r="F559" i="1"/>
  <c r="I559" i="1"/>
  <c r="CY564" i="17" s="1"/>
  <c r="K74" i="34" s="1"/>
  <c r="J559" i="1"/>
  <c r="B560" i="1"/>
  <c r="C560" i="1"/>
  <c r="CO565" i="17"/>
  <c r="D75" i="34" s="1"/>
  <c r="E560" i="1"/>
  <c r="F560" i="1"/>
  <c r="CS565" i="17" s="1"/>
  <c r="H75" i="34" s="1"/>
  <c r="G560" i="1"/>
  <c r="I560" i="1"/>
  <c r="B561" i="1"/>
  <c r="C561" i="1"/>
  <c r="D561" i="1"/>
  <c r="CN566" i="17" s="1"/>
  <c r="C76" i="34" s="1"/>
  <c r="F561" i="1"/>
  <c r="CS566" i="17" s="1"/>
  <c r="H76" i="34" s="1"/>
  <c r="G561" i="1"/>
  <c r="H561" i="1"/>
  <c r="K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B563" i="1"/>
  <c r="F84" i="71" s="1"/>
  <c r="C563" i="1"/>
  <c r="D563" i="1"/>
  <c r="F563" i="1"/>
  <c r="G563" i="1"/>
  <c r="H563" i="1"/>
  <c r="J563" i="1"/>
  <c r="K563" i="1"/>
  <c r="C564" i="1"/>
  <c r="CO569" i="17" s="1"/>
  <c r="D79" i="34" s="1"/>
  <c r="D564" i="1"/>
  <c r="E564" i="1"/>
  <c r="G564" i="1"/>
  <c r="M85" i="71" s="1"/>
  <c r="H564" i="1"/>
  <c r="I564" i="1"/>
  <c r="K564" i="1"/>
  <c r="L564" i="1"/>
  <c r="B565" i="1"/>
  <c r="C565" i="1"/>
  <c r="D565" i="1"/>
  <c r="CN570" i="17" s="1"/>
  <c r="C80" i="34"/>
  <c r="F565" i="1"/>
  <c r="CS570" i="17" s="1"/>
  <c r="H80" i="34" s="1"/>
  <c r="G565" i="1"/>
  <c r="H565" i="1"/>
  <c r="J565" i="1"/>
  <c r="K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G568" i="1"/>
  <c r="H568" i="1"/>
  <c r="N89" i="71" s="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DA574" i="17" s="1"/>
  <c r="L84" i="34" s="1"/>
  <c r="B570" i="1"/>
  <c r="E570" i="1"/>
  <c r="CR575" i="17" s="1"/>
  <c r="G85" i="34" s="1"/>
  <c r="F570" i="1"/>
  <c r="I570" i="1"/>
  <c r="J570" i="1"/>
  <c r="CM575" i="17" s="1"/>
  <c r="B571" i="1"/>
  <c r="CP576" i="17" s="1"/>
  <c r="E86" i="34" s="1"/>
  <c r="E571" i="1"/>
  <c r="F571" i="1"/>
  <c r="I571" i="1"/>
  <c r="J571" i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/>
  <c r="H88" i="34" s="1"/>
  <c r="H573" i="1"/>
  <c r="I573" i="1"/>
  <c r="J573" i="1"/>
  <c r="L573" i="1"/>
  <c r="Q94" i="71" s="1"/>
  <c r="B574" i="1"/>
  <c r="C574" i="1"/>
  <c r="E574" i="1"/>
  <c r="CR579" i="17" s="1"/>
  <c r="G89" i="34" s="1"/>
  <c r="F574" i="1"/>
  <c r="G574" i="1"/>
  <c r="I574" i="1"/>
  <c r="J574" i="1"/>
  <c r="CM579" i="17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R524" i="17" s="1"/>
  <c r="L124" i="34" s="1"/>
  <c r="D584" i="1"/>
  <c r="D41" i="72" s="1"/>
  <c r="E584" i="1"/>
  <c r="DI525" i="17" s="1"/>
  <c r="G125" i="34" s="1"/>
  <c r="H584" i="1"/>
  <c r="I584" i="1"/>
  <c r="L584" i="1"/>
  <c r="DR525" i="17" s="1"/>
  <c r="L125" i="34" s="1"/>
  <c r="B585" i="1"/>
  <c r="C585" i="1"/>
  <c r="F585" i="1"/>
  <c r="G585" i="1"/>
  <c r="K585" i="1"/>
  <c r="B586" i="1"/>
  <c r="F43" i="72" s="1"/>
  <c r="C586" i="1"/>
  <c r="D586" i="1"/>
  <c r="F586" i="1"/>
  <c r="H586" i="1"/>
  <c r="J586" i="1"/>
  <c r="K586" i="1"/>
  <c r="DH527" i="17" s="1"/>
  <c r="F127" i="34" s="1"/>
  <c r="L586" i="1"/>
  <c r="B587" i="1"/>
  <c r="C587" i="1"/>
  <c r="D587" i="1"/>
  <c r="F587" i="1"/>
  <c r="G587" i="1"/>
  <c r="M44" i="72" s="1"/>
  <c r="H587" i="1"/>
  <c r="K587" i="1"/>
  <c r="C588" i="1"/>
  <c r="D588" i="1"/>
  <c r="E588" i="1"/>
  <c r="H588" i="1"/>
  <c r="DO529" i="17" s="1"/>
  <c r="J129" i="34" s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DO532" i="17" s="1"/>
  <c r="J132" i="34" s="1"/>
  <c r="I591" i="1"/>
  <c r="J591" i="1"/>
  <c r="L591" i="1"/>
  <c r="DR532" i="17" s="1"/>
  <c r="L132" i="34" s="1"/>
  <c r="C592" i="1"/>
  <c r="E592" i="1"/>
  <c r="DI533" i="17" s="1"/>
  <c r="G133" i="34" s="1"/>
  <c r="I592" i="1"/>
  <c r="B593" i="1"/>
  <c r="DG534" i="17" s="1"/>
  <c r="E134" i="34" s="1"/>
  <c r="E593" i="1"/>
  <c r="F593" i="1"/>
  <c r="I593" i="1"/>
  <c r="O50" i="72" s="1"/>
  <c r="J593" i="1"/>
  <c r="B594" i="1"/>
  <c r="DG535" i="17" s="1"/>
  <c r="E135" i="34" s="1"/>
  <c r="C594" i="1"/>
  <c r="F594" i="1"/>
  <c r="G594" i="1"/>
  <c r="DN535" i="17" s="1"/>
  <c r="I135" i="34" s="1"/>
  <c r="J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DO540" i="17" s="1"/>
  <c r="E598" i="1"/>
  <c r="DI541" i="17" s="1"/>
  <c r="G141" i="34" s="1"/>
  <c r="G598" i="1"/>
  <c r="I598" i="1"/>
  <c r="E599" i="1"/>
  <c r="DI542" i="17" s="1"/>
  <c r="G142" i="34" s="1"/>
  <c r="F599" i="1"/>
  <c r="I599" i="1"/>
  <c r="DP542" i="17" s="1"/>
  <c r="K142" i="34" s="1"/>
  <c r="J599" i="1"/>
  <c r="E600" i="1"/>
  <c r="G600" i="1"/>
  <c r="I600" i="1"/>
  <c r="J600" i="1"/>
  <c r="C59" i="72" s="1"/>
  <c r="K600" i="1"/>
  <c r="C601" i="1"/>
  <c r="D601" i="1"/>
  <c r="F601" i="1"/>
  <c r="G601" i="1"/>
  <c r="H601" i="1"/>
  <c r="J601" i="1"/>
  <c r="K601" i="1"/>
  <c r="C602" i="1"/>
  <c r="E602" i="1"/>
  <c r="F602" i="1"/>
  <c r="G602" i="1"/>
  <c r="J602" i="1"/>
  <c r="DD545" i="17" s="1"/>
  <c r="K602" i="1"/>
  <c r="L602" i="1"/>
  <c r="Q61" i="72" s="1"/>
  <c r="C603" i="1"/>
  <c r="D603" i="1"/>
  <c r="DE546" i="17" s="1"/>
  <c r="C146" i="34" s="1"/>
  <c r="F603" i="1"/>
  <c r="G603" i="1"/>
  <c r="J603" i="1"/>
  <c r="DD546" i="17" s="1"/>
  <c r="K603" i="1"/>
  <c r="L603" i="1"/>
  <c r="C604" i="1"/>
  <c r="DF547" i="17"/>
  <c r="D147" i="34" s="1"/>
  <c r="D604" i="1"/>
  <c r="E604" i="1"/>
  <c r="G604" i="1"/>
  <c r="H604" i="1"/>
  <c r="K604" i="1"/>
  <c r="L604" i="1"/>
  <c r="DR547" i="17" s="1"/>
  <c r="L147" i="34" s="1"/>
  <c r="C605" i="1"/>
  <c r="DF548" i="17" s="1"/>
  <c r="D148" i="34" s="1"/>
  <c r="D605" i="1"/>
  <c r="F605" i="1"/>
  <c r="G605" i="1"/>
  <c r="DN548" i="17" s="1"/>
  <c r="I148" i="34" s="1"/>
  <c r="H605" i="1"/>
  <c r="N64" i="72" s="1"/>
  <c r="J605" i="1"/>
  <c r="K605" i="1"/>
  <c r="DH548" i="17" s="1"/>
  <c r="F148" i="34" s="1"/>
  <c r="L605" i="1"/>
  <c r="DR548" i="17" s="1"/>
  <c r="L148" i="34" s="1"/>
  <c r="D606" i="1"/>
  <c r="DE549" i="17" s="1"/>
  <c r="C149" i="34" s="1"/>
  <c r="E606" i="1"/>
  <c r="F606" i="1"/>
  <c r="DJ549" i="17" s="1"/>
  <c r="H149" i="34" s="1"/>
  <c r="G606" i="1"/>
  <c r="H606" i="1"/>
  <c r="DO549" i="17" s="1"/>
  <c r="J149" i="34" s="1"/>
  <c r="I606" i="1"/>
  <c r="DP549" i="17" s="1"/>
  <c r="K149" i="34" s="1"/>
  <c r="J606" i="1"/>
  <c r="K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G67" i="72" s="1"/>
  <c r="D609" i="1"/>
  <c r="H609" i="1"/>
  <c r="J609" i="1"/>
  <c r="L609" i="1"/>
  <c r="DR552" i="17" s="1"/>
  <c r="L152" i="34" s="1"/>
  <c r="E610" i="1"/>
  <c r="F610" i="1"/>
  <c r="DJ553" i="17" s="1"/>
  <c r="H153" i="34" s="1"/>
  <c r="I610" i="1"/>
  <c r="O69" i="72" s="1"/>
  <c r="J610" i="1"/>
  <c r="B611" i="1"/>
  <c r="E611" i="1"/>
  <c r="F611" i="1"/>
  <c r="DJ554" i="17" s="1"/>
  <c r="H154" i="34" s="1"/>
  <c r="I611" i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L613" i="1"/>
  <c r="C614" i="1"/>
  <c r="DF557" i="17"/>
  <c r="D157" i="34" s="1"/>
  <c r="E614" i="1"/>
  <c r="F614" i="1"/>
  <c r="DJ557" i="17"/>
  <c r="H157" i="34" s="1"/>
  <c r="G614" i="1"/>
  <c r="I614" i="1"/>
  <c r="O73" i="72" s="1"/>
  <c r="J614" i="1"/>
  <c r="K614" i="1"/>
  <c r="L615" i="1"/>
  <c r="C616" i="1"/>
  <c r="F616" i="1"/>
  <c r="G616" i="1"/>
  <c r="I616" i="1"/>
  <c r="J616" i="1"/>
  <c r="K616" i="1"/>
  <c r="C617" i="1"/>
  <c r="D617" i="1"/>
  <c r="F617" i="1"/>
  <c r="G617" i="1"/>
  <c r="J617" i="1"/>
  <c r="C78" i="72" s="1"/>
  <c r="K617" i="1"/>
  <c r="E618" i="1"/>
  <c r="DI563" i="17" s="1"/>
  <c r="G163" i="34" s="1"/>
  <c r="G618" i="1"/>
  <c r="I618" i="1"/>
  <c r="K618" i="1"/>
  <c r="G79" i="72" s="1"/>
  <c r="B619" i="1"/>
  <c r="DG564" i="17" s="1"/>
  <c r="E164" i="34" s="1"/>
  <c r="E619" i="1"/>
  <c r="F619" i="1"/>
  <c r="H619" i="1"/>
  <c r="N80" i="72" s="1"/>
  <c r="I619" i="1"/>
  <c r="J619" i="1"/>
  <c r="L619" i="1"/>
  <c r="B620" i="1"/>
  <c r="F620" i="1"/>
  <c r="I620" i="1"/>
  <c r="J620" i="1"/>
  <c r="C621" i="1"/>
  <c r="F621" i="1"/>
  <c r="G621" i="1"/>
  <c r="J621" i="1"/>
  <c r="K621" i="1"/>
  <c r="B622" i="1"/>
  <c r="C622" i="1"/>
  <c r="DF567" i="17" s="1"/>
  <c r="D167" i="34" s="1"/>
  <c r="D622" i="1"/>
  <c r="DE567" i="17" s="1"/>
  <c r="C167" i="34" s="1"/>
  <c r="G622" i="1"/>
  <c r="M83" i="72" s="1"/>
  <c r="J622" i="1"/>
  <c r="DD567" i="17" s="1"/>
  <c r="K622" i="1"/>
  <c r="C623" i="1"/>
  <c r="D623" i="1"/>
  <c r="D84" i="72" s="1"/>
  <c r="G623" i="1"/>
  <c r="DN568" i="17" s="1"/>
  <c r="I168" i="34" s="1"/>
  <c r="H623" i="1"/>
  <c r="K623" i="1"/>
  <c r="DH568" i="17" s="1"/>
  <c r="F168" i="34" s="1"/>
  <c r="L623" i="1"/>
  <c r="DR568" i="17" s="1"/>
  <c r="L168" i="34" s="1"/>
  <c r="D624" i="1"/>
  <c r="DE569" i="17"/>
  <c r="C169" i="34" s="1"/>
  <c r="H624" i="1"/>
  <c r="DO569" i="17" s="1"/>
  <c r="J169" i="34" s="1"/>
  <c r="I624" i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D626" i="1"/>
  <c r="DE571" i="17" s="1"/>
  <c r="C171" i="34" s="1"/>
  <c r="F626" i="1"/>
  <c r="G626" i="1"/>
  <c r="H626" i="1"/>
  <c r="J626" i="1"/>
  <c r="DD571" i="17" s="1"/>
  <c r="K626" i="1"/>
  <c r="DH571" i="17" s="1"/>
  <c r="F171" i="34" s="1"/>
  <c r="L626" i="1"/>
  <c r="DR571" i="17" s="1"/>
  <c r="L171" i="34" s="1"/>
  <c r="B627" i="1"/>
  <c r="DG572" i="17" s="1"/>
  <c r="E172" i="34" s="1"/>
  <c r="C627" i="1"/>
  <c r="DF572" i="17" s="1"/>
  <c r="D172" i="34" s="1"/>
  <c r="D627" i="1"/>
  <c r="F627" i="1"/>
  <c r="G627" i="1"/>
  <c r="M88" i="72" s="1"/>
  <c r="H627" i="1"/>
  <c r="N88" i="72"/>
  <c r="J627" i="1"/>
  <c r="K627" i="1"/>
  <c r="DH572" i="17" s="1"/>
  <c r="F172" i="34" s="1"/>
  <c r="C628" i="1"/>
  <c r="E89" i="72" s="1"/>
  <c r="D628" i="1"/>
  <c r="DE573" i="17" s="1"/>
  <c r="C173" i="34" s="1"/>
  <c r="E628" i="1"/>
  <c r="DI573" i="17" s="1"/>
  <c r="G173" i="34" s="1"/>
  <c r="G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B630" i="1"/>
  <c r="F91" i="72" s="1"/>
  <c r="C630" i="1"/>
  <c r="F630" i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L631" i="1"/>
  <c r="Q92" i="72" s="1"/>
  <c r="E632" i="1"/>
  <c r="DI577" i="17" s="1"/>
  <c r="G177" i="34" s="1"/>
  <c r="G632" i="1"/>
  <c r="I632" i="1"/>
  <c r="K632" i="1"/>
  <c r="DH577" i="17" s="1"/>
  <c r="F177" i="34" s="1"/>
  <c r="B633" i="1"/>
  <c r="DG578" i="17" s="1"/>
  <c r="E178" i="34" s="1"/>
  <c r="E633" i="1"/>
  <c r="DI578" i="17" s="1"/>
  <c r="G178" i="34" s="1"/>
  <c r="F633" i="1"/>
  <c r="I633" i="1"/>
  <c r="J633" i="1"/>
  <c r="C634" i="1"/>
  <c r="F634" i="1"/>
  <c r="G634" i="1"/>
  <c r="M95" i="72" s="1"/>
  <c r="K634" i="1"/>
  <c r="CY568" i="17"/>
  <c r="K78" i="34" s="1"/>
  <c r="DN576" i="17"/>
  <c r="I176" i="34" s="1"/>
  <c r="M92" i="72"/>
  <c r="DP550" i="17"/>
  <c r="K150" i="34" s="1"/>
  <c r="O66" i="72"/>
  <c r="DO533" i="17"/>
  <c r="J133" i="34" s="1"/>
  <c r="N49" i="72"/>
  <c r="DN579" i="17"/>
  <c r="I179" i="34" s="1"/>
  <c r="DE568" i="17"/>
  <c r="C168" i="34" s="1"/>
  <c r="DN555" i="17"/>
  <c r="I155" i="34" s="1"/>
  <c r="DP553" i="17"/>
  <c r="K153" i="34" s="1"/>
  <c r="DH551" i="17"/>
  <c r="F151" i="34" s="1"/>
  <c r="O65" i="72"/>
  <c r="H57" i="72"/>
  <c r="J140" i="34"/>
  <c r="N56" i="72"/>
  <c r="DN539" i="17"/>
  <c r="I139" i="34" s="1"/>
  <c r="M55" i="72"/>
  <c r="DG530" i="17"/>
  <c r="E130" i="34" s="1"/>
  <c r="F46" i="72"/>
  <c r="DF523" i="17"/>
  <c r="D123" i="34" s="1"/>
  <c r="E39" i="72"/>
  <c r="DI521" i="17"/>
  <c r="G121" i="34" s="1"/>
  <c r="CY579" i="17"/>
  <c r="K89" i="34" s="1"/>
  <c r="O95" i="71"/>
  <c r="CM572" i="17"/>
  <c r="CW569" i="17"/>
  <c r="I79" i="34" s="1"/>
  <c r="CS568" i="17"/>
  <c r="H78" i="34" s="1"/>
  <c r="I84" i="71"/>
  <c r="G73" i="71"/>
  <c r="CR555" i="17"/>
  <c r="G65" i="34" s="1"/>
  <c r="H71" i="71"/>
  <c r="N70" i="71"/>
  <c r="CW553" i="17"/>
  <c r="I63" i="34" s="1"/>
  <c r="H62" i="34"/>
  <c r="CO549" i="17"/>
  <c r="D59" i="34" s="1"/>
  <c r="E65" i="71"/>
  <c r="CQ545" i="17"/>
  <c r="F55" i="34" s="1"/>
  <c r="G61" i="71"/>
  <c r="C60" i="71"/>
  <c r="CP544" i="17"/>
  <c r="E54" i="34" s="1"/>
  <c r="CP540" i="17"/>
  <c r="E50" i="34" s="1"/>
  <c r="F56" i="7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 s="1"/>
  <c r="CO525" i="17"/>
  <c r="D35" i="34" s="1"/>
  <c r="E41" i="71"/>
  <c r="CS524" i="17"/>
  <c r="H34" i="34" s="1"/>
  <c r="N38" i="71"/>
  <c r="CW521" i="17"/>
  <c r="I31" i="34" s="1"/>
  <c r="H30" i="34"/>
  <c r="CY519" i="17"/>
  <c r="K29" i="34" s="1"/>
  <c r="CX518" i="17"/>
  <c r="J28" i="34" s="1"/>
  <c r="CW517" i="17"/>
  <c r="I27" i="34" s="1"/>
  <c r="CN510" i="17"/>
  <c r="C20" i="34"/>
  <c r="D26" i="71"/>
  <c r="CW509" i="17"/>
  <c r="I19" i="34" s="1"/>
  <c r="I24" i="71"/>
  <c r="O23" i="71"/>
  <c r="CX506" i="17"/>
  <c r="J16" i="34" s="1"/>
  <c r="N22" i="71"/>
  <c r="CW505" i="17"/>
  <c r="I15" i="34"/>
  <c r="CR503" i="17"/>
  <c r="G13" i="34" s="1"/>
  <c r="D18" i="71"/>
  <c r="DD505" i="17"/>
  <c r="C21" i="72"/>
  <c r="DO503" i="17"/>
  <c r="J103" i="34" s="1"/>
  <c r="I17" i="72"/>
  <c r="Q15" i="72"/>
  <c r="DR499" i="17"/>
  <c r="L99" i="34" s="1"/>
  <c r="BO297" i="17"/>
  <c r="I70" i="19" s="1"/>
  <c r="BQ295" i="17"/>
  <c r="K68" i="19" s="1"/>
  <c r="O69" i="74"/>
  <c r="BK292" i="17"/>
  <c r="H65" i="19" s="1"/>
  <c r="I66" i="74"/>
  <c r="BJ267" i="17"/>
  <c r="G40" i="19" s="1"/>
  <c r="BE260" i="17"/>
  <c r="C34" i="74"/>
  <c r="D30" i="19"/>
  <c r="E31" i="74"/>
  <c r="BS254" i="17"/>
  <c r="L27" i="19" s="1"/>
  <c r="O215" i="17"/>
  <c r="K31" i="31" s="1"/>
  <c r="N214" i="17"/>
  <c r="J30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 s="1"/>
  <c r="E22" i="74"/>
  <c r="BH247" i="17"/>
  <c r="E20" i="19" s="1"/>
  <c r="F21" i="74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D23" i="70"/>
  <c r="BY91" i="17"/>
  <c r="E15" i="26" s="1"/>
  <c r="F21" i="70"/>
  <c r="CA90" i="17"/>
  <c r="H20" i="70"/>
  <c r="CG89" i="17"/>
  <c r="J13" i="26" s="1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 s="1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 s="1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 s="1"/>
  <c r="M17" i="17"/>
  <c r="I17" i="36" s="1"/>
  <c r="K16" i="17"/>
  <c r="B16" i="36"/>
  <c r="J16" i="17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P578" i="17"/>
  <c r="K178" i="34" s="1"/>
  <c r="O94" i="72"/>
  <c r="H94" i="72"/>
  <c r="L632" i="1"/>
  <c r="H632" i="1"/>
  <c r="D632" i="1"/>
  <c r="K631" i="1"/>
  <c r="C631" i="1"/>
  <c r="DJ575" i="17"/>
  <c r="H175" i="34" s="1"/>
  <c r="I91" i="72"/>
  <c r="DG575" i="17"/>
  <c r="E175" i="34" s="1"/>
  <c r="E629" i="1"/>
  <c r="DO573" i="17"/>
  <c r="J173" i="34" s="1"/>
  <c r="N89" i="72"/>
  <c r="G88" i="72"/>
  <c r="F87" i="72"/>
  <c r="I625" i="1"/>
  <c r="E625" i="1"/>
  <c r="G84" i="72"/>
  <c r="M84" i="72"/>
  <c r="C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H616" i="1"/>
  <c r="D616" i="1"/>
  <c r="H614" i="1"/>
  <c r="D614" i="1"/>
  <c r="K613" i="1"/>
  <c r="G613" i="1"/>
  <c r="J612" i="1"/>
  <c r="F612" i="1"/>
  <c r="DI554" i="17"/>
  <c r="G154" i="34" s="1"/>
  <c r="H70" i="72"/>
  <c r="D610" i="1"/>
  <c r="K609" i="1"/>
  <c r="G609" i="1"/>
  <c r="C609" i="1"/>
  <c r="J608" i="1"/>
  <c r="F608" i="1"/>
  <c r="E607" i="1"/>
  <c r="N65" i="72"/>
  <c r="D65" i="72"/>
  <c r="E64" i="72"/>
  <c r="J604" i="1"/>
  <c r="F604" i="1"/>
  <c r="I603" i="1"/>
  <c r="E603" i="1"/>
  <c r="N61" i="72"/>
  <c r="DN544" i="17"/>
  <c r="I144" i="34" s="1"/>
  <c r="M60" i="72"/>
  <c r="DF544" i="17"/>
  <c r="D144" i="34" s="1"/>
  <c r="E60" i="72"/>
  <c r="DD543" i="17"/>
  <c r="O58" i="72"/>
  <c r="H598" i="1"/>
  <c r="D598" i="1"/>
  <c r="DF540" i="17"/>
  <c r="D140" i="34" s="1"/>
  <c r="I55" i="72"/>
  <c r="DJ539" i="17"/>
  <c r="H139" i="34" s="1"/>
  <c r="DD535" i="17"/>
  <c r="C51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H528" i="17"/>
  <c r="F128" i="34" s="1"/>
  <c r="G44" i="72"/>
  <c r="DN528" i="17"/>
  <c r="I128" i="34" s="1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 s="1"/>
  <c r="E40" i="72"/>
  <c r="DD523" i="17"/>
  <c r="C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I81" i="7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73" i="71"/>
  <c r="CS557" i="17"/>
  <c r="H67" i="34" s="1"/>
  <c r="I73" i="71"/>
  <c r="O72" i="7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CX547" i="17"/>
  <c r="J57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H530" i="1"/>
  <c r="D530" i="1"/>
  <c r="K529" i="1"/>
  <c r="G529" i="1"/>
  <c r="C529" i="1"/>
  <c r="J528" i="1"/>
  <c r="F528" i="1"/>
  <c r="B528" i="1"/>
  <c r="I527" i="1"/>
  <c r="E527" i="1"/>
  <c r="CX527" i="17"/>
  <c r="J37" i="34" s="1"/>
  <c r="N43" i="71"/>
  <c r="CN527" i="17"/>
  <c r="C37" i="34" s="1"/>
  <c r="D43" i="71"/>
  <c r="CW526" i="17"/>
  <c r="I36" i="34" s="1"/>
  <c r="M42" i="71"/>
  <c r="E42" i="71"/>
  <c r="J524" i="1"/>
  <c r="F524" i="1"/>
  <c r="B524" i="1"/>
  <c r="I523" i="1"/>
  <c r="E523" i="1"/>
  <c r="CX523" i="17"/>
  <c r="J33" i="34" s="1"/>
  <c r="N39" i="71"/>
  <c r="CW522" i="17"/>
  <c r="I32" i="34" s="1"/>
  <c r="M38" i="71"/>
  <c r="CP521" i="17"/>
  <c r="E31" i="34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 s="1"/>
  <c r="D23" i="71"/>
  <c r="M22" i="71"/>
  <c r="CO506" i="17"/>
  <c r="D16" i="34" s="1"/>
  <c r="E22" i="71"/>
  <c r="I505" i="1"/>
  <c r="E505" i="1"/>
  <c r="DA503" i="17"/>
  <c r="L13" i="34" s="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DA495" i="17" s="1"/>
  <c r="L5" i="34" s="1"/>
  <c r="H496" i="1"/>
  <c r="D496" i="1"/>
  <c r="I484" i="1"/>
  <c r="E484" i="1"/>
  <c r="L483" i="1"/>
  <c r="D483" i="1"/>
  <c r="DP509" i="17"/>
  <c r="K109" i="34" s="1"/>
  <c r="O25" i="72"/>
  <c r="H25" i="72"/>
  <c r="DH507" i="17"/>
  <c r="F107" i="34" s="1"/>
  <c r="G23" i="72"/>
  <c r="DN507" i="17"/>
  <c r="I107" i="34" s="1"/>
  <c r="DD506" i="17"/>
  <c r="C22" i="72"/>
  <c r="DJ506" i="17"/>
  <c r="H106" i="34" s="1"/>
  <c r="I22" i="72"/>
  <c r="I476" i="1"/>
  <c r="E476" i="1"/>
  <c r="L475" i="1"/>
  <c r="D475" i="1"/>
  <c r="K474" i="1"/>
  <c r="G474" i="1"/>
  <c r="J473" i="1"/>
  <c r="F473" i="1"/>
  <c r="B473" i="1"/>
  <c r="I472" i="1"/>
  <c r="L471" i="1"/>
  <c r="H471" i="1"/>
  <c r="D471" i="1"/>
  <c r="K470" i="1"/>
  <c r="G470" i="1"/>
  <c r="C470" i="1"/>
  <c r="DP497" i="17"/>
  <c r="K97" i="34" s="1"/>
  <c r="O13" i="72"/>
  <c r="DO496" i="17"/>
  <c r="J96" i="34" s="1"/>
  <c r="DN495" i="17"/>
  <c r="I95" i="34" s="1"/>
  <c r="M11" i="72"/>
  <c r="BG302" i="17"/>
  <c r="D75" i="19" s="1"/>
  <c r="E76" i="74"/>
  <c r="BK301" i="17"/>
  <c r="H74" i="19" s="1"/>
  <c r="BH301" i="17"/>
  <c r="E74" i="19" s="1"/>
  <c r="F75" i="74"/>
  <c r="BI294" i="17"/>
  <c r="F67" i="19" s="1"/>
  <c r="G68" i="74"/>
  <c r="BE293" i="17"/>
  <c r="BQ292" i="17"/>
  <c r="K65" i="19" s="1"/>
  <c r="O66" i="74"/>
  <c r="BO290" i="17"/>
  <c r="I63" i="19" s="1"/>
  <c r="M64" i="74"/>
  <c r="BP267" i="17"/>
  <c r="J40" i="19" s="1"/>
  <c r="BO266" i="17"/>
  <c r="I39" i="19" s="1"/>
  <c r="I39" i="74"/>
  <c r="BQ264" i="17"/>
  <c r="K37" i="19" s="1"/>
  <c r="BF263" i="17"/>
  <c r="C36" i="19" s="1"/>
  <c r="D37" i="74"/>
  <c r="G32" i="74"/>
  <c r="BH257" i="17"/>
  <c r="E30" i="19" s="1"/>
  <c r="F31" i="74"/>
  <c r="BP255" i="17"/>
  <c r="J28" i="19" s="1"/>
  <c r="N219" i="17"/>
  <c r="J35" i="31" s="1"/>
  <c r="BS286" i="17"/>
  <c r="L59" i="19" s="1"/>
  <c r="BP286" i="17"/>
  <c r="J59" i="19" s="1"/>
  <c r="N60" i="74"/>
  <c r="BF286" i="17"/>
  <c r="C59" i="19" s="1"/>
  <c r="D60" i="74"/>
  <c r="G59" i="74"/>
  <c r="BO285" i="17"/>
  <c r="I58" i="19" s="1"/>
  <c r="M59" i="74"/>
  <c r="BG285" i="17"/>
  <c r="D58" i="19" s="1"/>
  <c r="E59" i="74"/>
  <c r="BE284" i="17"/>
  <c r="BK284" i="17"/>
  <c r="H57" i="19" s="1"/>
  <c r="I58" i="74"/>
  <c r="BH284" i="17"/>
  <c r="E57" i="19" s="1"/>
  <c r="F58" i="74"/>
  <c r="O57" i="74"/>
  <c r="BJ283" i="17"/>
  <c r="G56" i="19" s="1"/>
  <c r="H57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BH280" i="17"/>
  <c r="E53" i="19" s="1"/>
  <c r="F54" i="74"/>
  <c r="BQ279" i="17"/>
  <c r="K52" i="19" s="1"/>
  <c r="O53" i="74"/>
  <c r="BJ279" i="17"/>
  <c r="G52" i="19" s="1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G23" i="74"/>
  <c r="BO249" i="17"/>
  <c r="I22" i="19" s="1"/>
  <c r="M23" i="74"/>
  <c r="BG249" i="17"/>
  <c r="D22" i="19" s="1"/>
  <c r="E23" i="74"/>
  <c r="C22" i="74"/>
  <c r="BK248" i="17"/>
  <c r="H21" i="19" s="1"/>
  <c r="I22" i="74"/>
  <c r="BH248" i="17"/>
  <c r="E21" i="19" s="1"/>
  <c r="F22" i="74"/>
  <c r="BJ247" i="17"/>
  <c r="G20" i="19" s="1"/>
  <c r="H21" i="74"/>
  <c r="BS246" i="17"/>
  <c r="L19" i="19"/>
  <c r="Q20" i="74"/>
  <c r="N20" i="74"/>
  <c r="BF246" i="17"/>
  <c r="C19" i="19" s="1"/>
  <c r="D20" i="74"/>
  <c r="BI245" i="17"/>
  <c r="F18" i="19" s="1"/>
  <c r="G19" i="74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S242" i="17"/>
  <c r="L15" i="19" s="1"/>
  <c r="Q16" i="74"/>
  <c r="BP242" i="17"/>
  <c r="J15" i="19" s="1"/>
  <c r="N16" i="74"/>
  <c r="BF242" i="17"/>
  <c r="C15" i="19" s="1"/>
  <c r="BI241" i="17"/>
  <c r="F14" i="19" s="1"/>
  <c r="G15" i="74"/>
  <c r="BO241" i="17"/>
  <c r="I14" i="19" s="1"/>
  <c r="M15" i="74"/>
  <c r="E15" i="74"/>
  <c r="BE240" i="17"/>
  <c r="C14" i="74"/>
  <c r="BK240" i="17"/>
  <c r="H13" i="19" s="1"/>
  <c r="I14" i="74"/>
  <c r="F14" i="74"/>
  <c r="BQ239" i="17"/>
  <c r="K12" i="19" s="1"/>
  <c r="BJ239" i="17"/>
  <c r="G12" i="19" s="1"/>
  <c r="H13" i="74"/>
  <c r="BP238" i="17"/>
  <c r="J11" i="19" s="1"/>
  <c r="N12" i="74"/>
  <c r="BF238" i="17"/>
  <c r="C11" i="19" s="1"/>
  <c r="D12" i="74"/>
  <c r="BI237" i="17"/>
  <c r="F10" i="19" s="1"/>
  <c r="BO237" i="17"/>
  <c r="I10" i="19" s="1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 s="1"/>
  <c r="M193" i="17"/>
  <c r="I9" i="31" s="1"/>
  <c r="B8" i="31"/>
  <c r="O191" i="17"/>
  <c r="K7" i="31" s="1"/>
  <c r="M189" i="17"/>
  <c r="I5" i="31" s="1"/>
  <c r="CG128" i="17"/>
  <c r="J52" i="26" s="1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A125" i="17"/>
  <c r="CA143" i="17" s="1"/>
  <c r="H55" i="70"/>
  <c r="J48" i="26"/>
  <c r="N54" i="70"/>
  <c r="M53" i="70"/>
  <c r="BX123" i="17"/>
  <c r="E53" i="70"/>
  <c r="BV122" i="17"/>
  <c r="BV140" i="17" s="1"/>
  <c r="C52" i="70"/>
  <c r="BY122" i="17"/>
  <c r="F52" i="70"/>
  <c r="CH121" i="17"/>
  <c r="K45" i="26" s="1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 s="1"/>
  <c r="E49" i="70"/>
  <c r="BV118" i="17"/>
  <c r="BV136" i="17" s="1"/>
  <c r="C48" i="70"/>
  <c r="BY118" i="17"/>
  <c r="BY136" i="17" s="1"/>
  <c r="F48" i="70"/>
  <c r="CH117" i="17"/>
  <c r="K41" i="26"/>
  <c r="CA117" i="17"/>
  <c r="H47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G36" i="70"/>
  <c r="CF106" i="17"/>
  <c r="I30" i="26"/>
  <c r="M36" i="70"/>
  <c r="BX106" i="17"/>
  <c r="E36" i="70"/>
  <c r="BV105" i="17"/>
  <c r="C35" i="70"/>
  <c r="CB105" i="17"/>
  <c r="I35" i="70"/>
  <c r="BY105" i="17"/>
  <c r="E29" i="26" s="1"/>
  <c r="F35" i="70"/>
  <c r="O34" i="70"/>
  <c r="CA104" i="17"/>
  <c r="G28" i="26" s="1"/>
  <c r="H34" i="70"/>
  <c r="CG103" i="17"/>
  <c r="J27" i="26" s="1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 s="1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L114" i="26"/>
  <c r="BP120" i="17"/>
  <c r="C114" i="26"/>
  <c r="F113" i="26"/>
  <c r="BZ137" i="17"/>
  <c r="BO119" i="17"/>
  <c r="D113" i="26"/>
  <c r="BX137" i="17"/>
  <c r="B112" i="26"/>
  <c r="H112" i="26"/>
  <c r="CB136" i="17"/>
  <c r="E112" i="26"/>
  <c r="BQ117" i="17"/>
  <c r="G111" i="26"/>
  <c r="BP116" i="17"/>
  <c r="C110" i="26"/>
  <c r="F109" i="26"/>
  <c r="BZ133" i="17"/>
  <c r="BO115" i="17"/>
  <c r="D109" i="26"/>
  <c r="BP111" i="17"/>
  <c r="C105" i="26"/>
  <c r="BF146" i="17"/>
  <c r="F104" i="26"/>
  <c r="BO110" i="17"/>
  <c r="D104" i="26"/>
  <c r="B103" i="26"/>
  <c r="BE144" i="17"/>
  <c r="E103" i="26"/>
  <c r="BQ108" i="17"/>
  <c r="G102" i="26"/>
  <c r="BP107" i="17"/>
  <c r="C101" i="26"/>
  <c r="BF142" i="17"/>
  <c r="F100" i="26"/>
  <c r="BO106" i="17"/>
  <c r="D100" i="26"/>
  <c r="B99" i="26"/>
  <c r="BE140" i="17"/>
  <c r="H99" i="26"/>
  <c r="BQ104" i="17"/>
  <c r="G98" i="26"/>
  <c r="L97" i="26"/>
  <c r="BP103" i="17"/>
  <c r="F96" i="26"/>
  <c r="BO102" i="17"/>
  <c r="D96" i="26"/>
  <c r="B95" i="26"/>
  <c r="H95" i="26"/>
  <c r="BQ100" i="17"/>
  <c r="G94" i="26"/>
  <c r="BJ135" i="17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K68" i="17"/>
  <c r="J68" i="17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N41" i="68"/>
  <c r="E41" i="68"/>
  <c r="F40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H39" i="73"/>
  <c r="D39" i="73"/>
  <c r="D37" i="73"/>
  <c r="N36" i="73"/>
  <c r="F36" i="73"/>
  <c r="Q35" i="73"/>
  <c r="H35" i="73"/>
  <c r="F34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H32" i="69"/>
  <c r="D32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C95" i="71"/>
  <c r="H91" i="71"/>
  <c r="D90" i="71"/>
  <c r="I86" i="71"/>
  <c r="E85" i="71"/>
  <c r="M82" i="71"/>
  <c r="F80" i="71"/>
  <c r="D66" i="71"/>
  <c r="N63" i="71"/>
  <c r="F59" i="71"/>
  <c r="Q56" i="71"/>
  <c r="Q50" i="71"/>
  <c r="F47" i="71"/>
  <c r="C46" i="71"/>
  <c r="D41" i="71"/>
  <c r="O39" i="71"/>
  <c r="I37" i="71"/>
  <c r="M33" i="71"/>
  <c r="E25" i="71"/>
  <c r="C24" i="71"/>
  <c r="M21" i="71"/>
  <c r="G18" i="71"/>
  <c r="E17" i="71"/>
  <c r="C16" i="71"/>
  <c r="H93" i="72"/>
  <c r="F92" i="72"/>
  <c r="D83" i="72"/>
  <c r="I73" i="72"/>
  <c r="G64" i="72"/>
  <c r="H33" i="72"/>
  <c r="D75" i="74"/>
  <c r="Q65" i="74"/>
  <c r="G54" i="74"/>
  <c r="N41" i="74"/>
  <c r="F37" i="74"/>
  <c r="D28" i="74"/>
  <c r="O21" i="74"/>
  <c r="G17" i="74"/>
  <c r="CP568" i="17"/>
  <c r="E78" i="34" s="1"/>
  <c r="BG279" i="17"/>
  <c r="D52" i="19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O572" i="17"/>
  <c r="J172" i="34" s="1"/>
  <c r="DN571" i="17"/>
  <c r="I171" i="34" s="1"/>
  <c r="M87" i="72"/>
  <c r="DP569" i="17"/>
  <c r="K169" i="34" s="1"/>
  <c r="O85" i="72"/>
  <c r="DO568" i="17"/>
  <c r="J168" i="34" s="1"/>
  <c r="DN567" i="17"/>
  <c r="I167" i="34"/>
  <c r="DD566" i="17"/>
  <c r="C82" i="72"/>
  <c r="DP565" i="17"/>
  <c r="K165" i="34" s="1"/>
  <c r="O81" i="72"/>
  <c r="DO564" i="17"/>
  <c r="J164" i="34" s="1"/>
  <c r="DN563" i="17"/>
  <c r="I163" i="34"/>
  <c r="M79" i="72"/>
  <c r="DD562" i="17"/>
  <c r="DP557" i="17"/>
  <c r="K157" i="34" s="1"/>
  <c r="DE556" i="17"/>
  <c r="C156" i="34" s="1"/>
  <c r="D72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H543" i="17"/>
  <c r="F143" i="34" s="1"/>
  <c r="G59" i="72"/>
  <c r="DJ542" i="17"/>
  <c r="H142" i="34" s="1"/>
  <c r="I58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G526" i="17"/>
  <c r="E126" i="34" s="1"/>
  <c r="F42" i="72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O33" i="72"/>
  <c r="DP517" i="17"/>
  <c r="K117" i="34" s="1"/>
  <c r="DA578" i="17"/>
  <c r="L88" i="34" s="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W501" i="17"/>
  <c r="I11" i="34" s="1"/>
  <c r="CS500" i="17"/>
  <c r="H10" i="34" s="1"/>
  <c r="I16" i="71"/>
  <c r="DA498" i="17"/>
  <c r="L8" i="34" s="1"/>
  <c r="CQ497" i="17"/>
  <c r="F7" i="34" s="1"/>
  <c r="G13" i="71"/>
  <c r="B6" i="34"/>
  <c r="CY495" i="17"/>
  <c r="K5" i="34" s="1"/>
  <c r="O11" i="71"/>
  <c r="DP512" i="17"/>
  <c r="K112" i="34" s="1"/>
  <c r="O28" i="72"/>
  <c r="DO511" i="17"/>
  <c r="J111" i="34" s="1"/>
  <c r="N27" i="72"/>
  <c r="DP508" i="17"/>
  <c r="K108" i="34" s="1"/>
  <c r="DO507" i="17"/>
  <c r="J107" i="34" s="1"/>
  <c r="N23" i="72"/>
  <c r="DN506" i="17"/>
  <c r="I106" i="34" s="1"/>
  <c r="M22" i="72"/>
  <c r="DE503" i="17"/>
  <c r="C103" i="34"/>
  <c r="D19" i="72"/>
  <c r="BQ299" i="17"/>
  <c r="K72" i="19" s="1"/>
  <c r="O73" i="74"/>
  <c r="BP298" i="17"/>
  <c r="J71" i="19" s="1"/>
  <c r="BG293" i="17"/>
  <c r="D66" i="19" s="1"/>
  <c r="E67" i="74"/>
  <c r="BH292" i="17"/>
  <c r="E65" i="19" s="1"/>
  <c r="F66" i="74"/>
  <c r="BJ291" i="17"/>
  <c r="G64" i="19" s="1"/>
  <c r="H65" i="74"/>
  <c r="BJ263" i="17"/>
  <c r="G36" i="19" s="1"/>
  <c r="H37" i="74"/>
  <c r="BG261" i="17"/>
  <c r="D34" i="19" s="1"/>
  <c r="E35" i="74"/>
  <c r="BO257" i="17"/>
  <c r="I30" i="19"/>
  <c r="M31" i="74"/>
  <c r="BK256" i="17"/>
  <c r="H29" i="19" s="1"/>
  <c r="I30" i="74"/>
  <c r="O219" i="17"/>
  <c r="K35" i="31" s="1"/>
  <c r="M213" i="17"/>
  <c r="I29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 s="1"/>
  <c r="Q11" i="70"/>
  <c r="BW81" i="17"/>
  <c r="C5" i="26" s="1"/>
  <c r="D11" i="70"/>
  <c r="G122" i="26"/>
  <c r="CA146" i="17"/>
  <c r="C121" i="26"/>
  <c r="BO126" i="17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G93" i="72"/>
  <c r="DO574" i="17"/>
  <c r="J174" i="34" s="1"/>
  <c r="DH573" i="17"/>
  <c r="F173" i="34" s="1"/>
  <c r="G89" i="72"/>
  <c r="DF573" i="17"/>
  <c r="D173" i="34" s="1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62" i="72"/>
  <c r="DN545" i="17"/>
  <c r="I145" i="34"/>
  <c r="M61" i="72"/>
  <c r="C60" i="72"/>
  <c r="DD544" i="17"/>
  <c r="DI543" i="17"/>
  <c r="G143" i="34"/>
  <c r="H59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R522" i="17" s="1"/>
  <c r="L122" i="34" s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DA520" i="17" s="1"/>
  <c r="L30" i="34" s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 s="1"/>
  <c r="H13" i="71"/>
  <c r="N12" i="71"/>
  <c r="CN496" i="17"/>
  <c r="C6" i="34" s="1"/>
  <c r="D12" i="71"/>
  <c r="CQ495" i="17"/>
  <c r="F5" i="34"/>
  <c r="G11" i="71"/>
  <c r="CW495" i="17"/>
  <c r="I5" i="34" s="1"/>
  <c r="L484" i="1"/>
  <c r="DR513" i="17" s="1"/>
  <c r="L113" i="34" s="1"/>
  <c r="H484" i="1"/>
  <c r="D484" i="1"/>
  <c r="K483" i="1"/>
  <c r="C483" i="1"/>
  <c r="J482" i="1"/>
  <c r="F482" i="1"/>
  <c r="DI510" i="17"/>
  <c r="G110" i="34" s="1"/>
  <c r="H26" i="72"/>
  <c r="L480" i="1"/>
  <c r="DR509" i="17" s="1"/>
  <c r="L109" i="34" s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 s="1"/>
  <c r="M69" i="74"/>
  <c r="BG295" i="17"/>
  <c r="D68" i="19" s="1"/>
  <c r="E69" i="74"/>
  <c r="BE294" i="17"/>
  <c r="C68" i="74"/>
  <c r="BK294" i="17"/>
  <c r="H67" i="19" s="1"/>
  <c r="I68" i="74"/>
  <c r="BQ293" i="17"/>
  <c r="K66" i="19" s="1"/>
  <c r="O67" i="74"/>
  <c r="BS292" i="17"/>
  <c r="L65" i="19" s="1"/>
  <c r="Q66" i="74"/>
  <c r="BP292" i="17"/>
  <c r="J65" i="19"/>
  <c r="N66" i="74"/>
  <c r="BI291" i="17"/>
  <c r="F64" i="19" s="1"/>
  <c r="G65" i="74"/>
  <c r="BO291" i="17"/>
  <c r="I64" i="19" s="1"/>
  <c r="M65" i="74"/>
  <c r="BG291" i="17"/>
  <c r="D64" i="19" s="1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 s="1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 s="1"/>
  <c r="E56" i="74"/>
  <c r="BE281" i="17"/>
  <c r="C55" i="74"/>
  <c r="BH281" i="17"/>
  <c r="E54" i="19" s="1"/>
  <c r="F55" i="74"/>
  <c r="BQ280" i="17"/>
  <c r="K53" i="19" s="1"/>
  <c r="O54" i="74"/>
  <c r="BJ280" i="17"/>
  <c r="G53" i="19" s="1"/>
  <c r="H54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 s="1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 s="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CB145" i="17" s="1"/>
  <c r="H51" i="26"/>
  <c r="I57" i="70"/>
  <c r="CH126" i="17"/>
  <c r="K50" i="26" s="1"/>
  <c r="O56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G104" i="17"/>
  <c r="J28" i="26" s="1"/>
  <c r="BW104" i="17"/>
  <c r="C28" i="26" s="1"/>
  <c r="D34" i="70"/>
  <c r="BZ103" i="17"/>
  <c r="F27" i="26" s="1"/>
  <c r="G33" i="70"/>
  <c r="CF103" i="17"/>
  <c r="I27" i="26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D30" i="70"/>
  <c r="BZ99" i="17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CG83" i="17"/>
  <c r="J7" i="26" s="1"/>
  <c r="N13" i="70"/>
  <c r="BW83" i="17"/>
  <c r="C7" i="26" s="1"/>
  <c r="D13" i="70"/>
  <c r="CF82" i="17"/>
  <c r="I6" i="26" s="1"/>
  <c r="M12" i="70"/>
  <c r="BX82" i="17"/>
  <c r="D6" i="26" s="1"/>
  <c r="E12" i="70"/>
  <c r="BV81" i="17"/>
  <c r="C11" i="70"/>
  <c r="BY81" i="17"/>
  <c r="E5" i="26"/>
  <c r="F11" i="70"/>
  <c r="F122" i="26"/>
  <c r="BO128" i="17"/>
  <c r="D122" i="26"/>
  <c r="BX146" i="17"/>
  <c r="H121" i="26"/>
  <c r="E121" i="26"/>
  <c r="BY145" i="17"/>
  <c r="BQ126" i="17"/>
  <c r="BP125" i="17"/>
  <c r="C119" i="26"/>
  <c r="F118" i="26"/>
  <c r="BO124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H109" i="26"/>
  <c r="F105" i="26"/>
  <c r="BO111" i="17"/>
  <c r="D105" i="26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B100" i="26"/>
  <c r="H100" i="26"/>
  <c r="BQ105" i="17"/>
  <c r="G99" i="26"/>
  <c r="BJ140" i="17"/>
  <c r="BP104" i="17"/>
  <c r="C98" i="26"/>
  <c r="F97" i="26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O99" i="17"/>
  <c r="D93" i="26"/>
  <c r="B92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B75" i="26"/>
  <c r="BL81" i="17"/>
  <c r="BM81" i="17"/>
  <c r="M74" i="17"/>
  <c r="I74" i="36" s="1"/>
  <c r="B73" i="36"/>
  <c r="O72" i="17"/>
  <c r="K72" i="36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B27" i="36"/>
  <c r="M23" i="17"/>
  <c r="I23" i="36" s="1"/>
  <c r="B22" i="36"/>
  <c r="O21" i="17"/>
  <c r="K21" i="36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G39" i="73"/>
  <c r="O37" i="73"/>
  <c r="G37" i="73"/>
  <c r="C37" i="73"/>
  <c r="M36" i="73"/>
  <c r="I36" i="73"/>
  <c r="E36" i="73"/>
  <c r="O35" i="73"/>
  <c r="G35" i="73"/>
  <c r="I34" i="73"/>
  <c r="O31" i="73"/>
  <c r="C31" i="73"/>
  <c r="I30" i="73"/>
  <c r="E30" i="73"/>
  <c r="G29" i="73"/>
  <c r="C29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O51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H69" i="74"/>
  <c r="D36" i="74"/>
  <c r="M20" i="74"/>
  <c r="E16" i="74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J570" i="17"/>
  <c r="H170" i="34" s="1"/>
  <c r="I86" i="72"/>
  <c r="Q84" i="72"/>
  <c r="DH567" i="17"/>
  <c r="F167" i="34" s="1"/>
  <c r="G83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G554" i="17"/>
  <c r="E154" i="34" s="1"/>
  <c r="F70" i="72"/>
  <c r="DI553" i="17"/>
  <c r="G153" i="34" s="1"/>
  <c r="H69" i="72"/>
  <c r="DJ550" i="17"/>
  <c r="H150" i="34" s="1"/>
  <c r="I66" i="72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CQ509" i="17"/>
  <c r="F19" i="34" s="1"/>
  <c r="G25" i="71"/>
  <c r="B18" i="34"/>
  <c r="DA506" i="17"/>
  <c r="L16" i="34" s="1"/>
  <c r="CQ505" i="17"/>
  <c r="F15" i="34" s="1"/>
  <c r="G21" i="71"/>
  <c r="B14" i="34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 s="1"/>
  <c r="I12" i="71"/>
  <c r="CR495" i="17"/>
  <c r="G5" i="34" s="1"/>
  <c r="H11" i="71"/>
  <c r="DD509" i="17"/>
  <c r="C25" i="72"/>
  <c r="DH506" i="17"/>
  <c r="F106" i="34" s="1"/>
  <c r="G22" i="72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S298" i="17"/>
  <c r="L71" i="19" s="1"/>
  <c r="Q72" i="74"/>
  <c r="BI297" i="17"/>
  <c r="F70" i="19" s="1"/>
  <c r="G71" i="74"/>
  <c r="BE296" i="17"/>
  <c r="C70" i="74"/>
  <c r="BI265" i="17"/>
  <c r="F38" i="19" s="1"/>
  <c r="G39" i="74"/>
  <c r="BQ263" i="17"/>
  <c r="K36" i="19" s="1"/>
  <c r="O37" i="74"/>
  <c r="BO261" i="17"/>
  <c r="I34" i="19" s="1"/>
  <c r="M35" i="74"/>
  <c r="BI257" i="17"/>
  <c r="F30" i="19"/>
  <c r="G31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 s="1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 s="1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K21" i="74" s="1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 s="1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O194" i="17"/>
  <c r="K10" i="31" s="1"/>
  <c r="M192" i="17"/>
  <c r="I8" i="31" s="1"/>
  <c r="N189" i="17"/>
  <c r="J5" i="31" s="1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/>
  <c r="Q72" i="69" s="1"/>
  <c r="Q36" i="70"/>
  <c r="BZ105" i="17"/>
  <c r="F29" i="26" s="1"/>
  <c r="G35" i="70"/>
  <c r="CJ102" i="17"/>
  <c r="BS137" i="17" s="1"/>
  <c r="L131" i="26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L121" i="26"/>
  <c r="F120" i="26"/>
  <c r="BZ144" i="17"/>
  <c r="B119" i="26"/>
  <c r="BL125" i="17"/>
  <c r="BM125" i="17"/>
  <c r="BV143" i="17"/>
  <c r="L117" i="26"/>
  <c r="CJ141" i="17"/>
  <c r="L65" i="26" s="1"/>
  <c r="F116" i="26"/>
  <c r="BZ140" i="17"/>
  <c r="B115" i="26"/>
  <c r="BV139" i="17"/>
  <c r="L113" i="26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DR578" i="17" s="1"/>
  <c r="L178" i="34" s="1"/>
  <c r="H633" i="1"/>
  <c r="D633" i="1"/>
  <c r="DN577" i="17"/>
  <c r="I177" i="34" s="1"/>
  <c r="M93" i="72"/>
  <c r="DJ576" i="17"/>
  <c r="H176" i="34" s="1"/>
  <c r="I92" i="72"/>
  <c r="DP575" i="17"/>
  <c r="K175" i="34" s="1"/>
  <c r="O91" i="72"/>
  <c r="DE574" i="17"/>
  <c r="C174" i="34" s="1"/>
  <c r="D90" i="72"/>
  <c r="DN573" i="17"/>
  <c r="I173" i="34" s="1"/>
  <c r="M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CO567" i="17"/>
  <c r="D77" i="34" s="1"/>
  <c r="E83" i="71"/>
  <c r="CP566" i="17"/>
  <c r="E76" i="34"/>
  <c r="F82" i="71"/>
  <c r="CR565" i="17"/>
  <c r="G75" i="34" s="1"/>
  <c r="H81" i="71"/>
  <c r="H559" i="1"/>
  <c r="N80" i="71" s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Q64" i="71" s="1"/>
  <c r="D545" i="1"/>
  <c r="G544" i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 s="1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DR563" i="17" s="1"/>
  <c r="L163" i="34" s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H600" i="1"/>
  <c r="D600" i="1"/>
  <c r="K599" i="1"/>
  <c r="G599" i="1"/>
  <c r="J598" i="1"/>
  <c r="F598" i="1"/>
  <c r="I597" i="1"/>
  <c r="E597" i="1"/>
  <c r="L596" i="1"/>
  <c r="DR539" i="17" s="1"/>
  <c r="L139" i="34" s="1"/>
  <c r="H596" i="1"/>
  <c r="D596" i="1"/>
  <c r="H594" i="1"/>
  <c r="D594" i="1"/>
  <c r="K593" i="1"/>
  <c r="G593" i="1"/>
  <c r="C593" i="1"/>
  <c r="J592" i="1"/>
  <c r="F592" i="1"/>
  <c r="DJ533" i="17" s="1"/>
  <c r="H133" i="34" s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DA573" i="17"/>
  <c r="L83" i="34" s="1"/>
  <c r="Q89" i="71"/>
  <c r="CX573" i="17"/>
  <c r="J83" i="34" s="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Q81" i="71" s="1"/>
  <c r="H560" i="1"/>
  <c r="D560" i="1"/>
  <c r="G559" i="1"/>
  <c r="C559" i="1"/>
  <c r="J558" i="1"/>
  <c r="F558" i="1"/>
  <c r="B558" i="1"/>
  <c r="I557" i="1"/>
  <c r="E557" i="1"/>
  <c r="L556" i="1"/>
  <c r="H556" i="1"/>
  <c r="CX561" i="17" s="1"/>
  <c r="J71" i="34" s="1"/>
  <c r="D556" i="1"/>
  <c r="CN561" i="17" s="1"/>
  <c r="C71" i="34" s="1"/>
  <c r="L554" i="1"/>
  <c r="DA557" i="17" s="1"/>
  <c r="L67" i="34" s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Q69" i="71" s="1"/>
  <c r="H550" i="1"/>
  <c r="D550" i="1"/>
  <c r="K549" i="1"/>
  <c r="G549" i="1"/>
  <c r="C549" i="1"/>
  <c r="J548" i="1"/>
  <c r="F548" i="1"/>
  <c r="B548" i="1"/>
  <c r="F67" i="71" s="1"/>
  <c r="I547" i="1"/>
  <c r="E547" i="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CY530" i="17" s="1"/>
  <c r="K40" i="34" s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CY522" i="17" s="1"/>
  <c r="K32" i="34" s="1"/>
  <c r="E521" i="1"/>
  <c r="CR522" i="17" s="1"/>
  <c r="L520" i="1"/>
  <c r="H520" i="1"/>
  <c r="D520" i="1"/>
  <c r="G519" i="1"/>
  <c r="C519" i="1"/>
  <c r="J518" i="1"/>
  <c r="CM519" i="17" s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CR506" i="17" s="1"/>
  <c r="G16" i="34" s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D512" i="17"/>
  <c r="C28" i="72"/>
  <c r="DJ512" i="17"/>
  <c r="H112" i="34" s="1"/>
  <c r="I28" i="72"/>
  <c r="DG512" i="17"/>
  <c r="E112" i="34" s="1"/>
  <c r="F28" i="72"/>
  <c r="L481" i="1"/>
  <c r="DR510" i="17" s="1"/>
  <c r="L110" i="34" s="1"/>
  <c r="H481" i="1"/>
  <c r="D481" i="1"/>
  <c r="K480" i="1"/>
  <c r="G480" i="1"/>
  <c r="DN509" i="17" s="1"/>
  <c r="I109" i="34" s="1"/>
  <c r="C480" i="1"/>
  <c r="DD508" i="17"/>
  <c r="C24" i="72"/>
  <c r="DJ508" i="17"/>
  <c r="H108" i="34" s="1"/>
  <c r="I24" i="72"/>
  <c r="I478" i="1"/>
  <c r="E478" i="1"/>
  <c r="L477" i="1"/>
  <c r="DR506" i="17" s="1"/>
  <c r="L106" i="34" s="1"/>
  <c r="H477" i="1"/>
  <c r="D477" i="1"/>
  <c r="DH505" i="17"/>
  <c r="F105" i="34" s="1"/>
  <c r="G21" i="72"/>
  <c r="DN505" i="17"/>
  <c r="I105" i="34" s="1"/>
  <c r="M21" i="72"/>
  <c r="DG504" i="17"/>
  <c r="E104" i="34" s="1"/>
  <c r="F20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DR498" i="17" s="1"/>
  <c r="L98" i="34" s="1"/>
  <c r="H469" i="1"/>
  <c r="D469" i="1"/>
  <c r="DN497" i="17"/>
  <c r="I97" i="34" s="1"/>
  <c r="M13" i="72"/>
  <c r="J467" i="1"/>
  <c r="F467" i="1"/>
  <c r="I466" i="1"/>
  <c r="E466" i="1"/>
  <c r="BK303" i="17"/>
  <c r="H76" i="19" s="1"/>
  <c r="I77" i="74"/>
  <c r="BJ302" i="17"/>
  <c r="G75" i="19" s="1"/>
  <c r="H76" i="74"/>
  <c r="BG300" i="17"/>
  <c r="D73" i="19" s="1"/>
  <c r="E74" i="74"/>
  <c r="BE299" i="17"/>
  <c r="C73" i="74"/>
  <c r="BK299" i="17"/>
  <c r="H72" i="19" s="1"/>
  <c r="I73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E295" i="17"/>
  <c r="C69" i="74"/>
  <c r="BQ294" i="17"/>
  <c r="K67" i="19" s="1"/>
  <c r="O68" i="74"/>
  <c r="BJ294" i="17"/>
  <c r="G67" i="19" s="1"/>
  <c r="H68" i="74"/>
  <c r="BO292" i="17"/>
  <c r="I65" i="19" s="1"/>
  <c r="M66" i="74"/>
  <c r="BG292" i="17"/>
  <c r="D65" i="19" s="1"/>
  <c r="E66" i="74"/>
  <c r="BK291" i="17"/>
  <c r="H64" i="19" s="1"/>
  <c r="I65" i="74"/>
  <c r="BJ290" i="17"/>
  <c r="G63" i="19" s="1"/>
  <c r="H64" i="74"/>
  <c r="BE267" i="17"/>
  <c r="C41" i="74"/>
  <c r="BP265" i="17"/>
  <c r="J38" i="19" s="1"/>
  <c r="N39" i="74"/>
  <c r="BF265" i="17"/>
  <c r="C38" i="19" s="1"/>
  <c r="D39" i="74"/>
  <c r="BO264" i="17"/>
  <c r="I37" i="19" s="1"/>
  <c r="M38" i="74"/>
  <c r="O36" i="74"/>
  <c r="BQ262" i="17"/>
  <c r="K35" i="19" s="1"/>
  <c r="BP261" i="17"/>
  <c r="J34" i="19" s="1"/>
  <c r="N35" i="74"/>
  <c r="BI260" i="17"/>
  <c r="F33" i="19" s="1"/>
  <c r="G34" i="74"/>
  <c r="BO260" i="17"/>
  <c r="I33" i="19" s="1"/>
  <c r="M34" i="74"/>
  <c r="BE259" i="17"/>
  <c r="B32" i="19" s="1"/>
  <c r="C33" i="74"/>
  <c r="BK259" i="17"/>
  <c r="H32" i="19" s="1"/>
  <c r="I33" i="74"/>
  <c r="BQ258" i="17"/>
  <c r="K31" i="19" s="1"/>
  <c r="O32" i="74"/>
  <c r="BJ258" i="17"/>
  <c r="G31" i="19" s="1"/>
  <c r="H32" i="74"/>
  <c r="BP257" i="17"/>
  <c r="J30" i="19" s="1"/>
  <c r="N31" i="74"/>
  <c r="BF257" i="17"/>
  <c r="C30" i="19" s="1"/>
  <c r="D31" i="74"/>
  <c r="M30" i="74"/>
  <c r="BO256" i="17"/>
  <c r="I29" i="19" s="1"/>
  <c r="BG256" i="17"/>
  <c r="D29" i="19" s="1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/>
  <c r="N50" i="74"/>
  <c r="BF276" i="17"/>
  <c r="C49" i="19" s="1"/>
  <c r="D50" i="74"/>
  <c r="J50" i="74" s="1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/>
  <c r="I48" i="74"/>
  <c r="BH274" i="17"/>
  <c r="E47" i="19" s="1"/>
  <c r="F48" i="74"/>
  <c r="BQ273" i="17"/>
  <c r="K46" i="19" s="1"/>
  <c r="O47" i="74"/>
  <c r="BJ273" i="17"/>
  <c r="G46" i="19" s="1"/>
  <c r="H47" i="74"/>
  <c r="J47" i="74" s="1"/>
  <c r="BE250" i="17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S248" i="17"/>
  <c r="L21" i="19" s="1"/>
  <c r="Q22" i="74"/>
  <c r="BP248" i="17"/>
  <c r="J21" i="19" s="1"/>
  <c r="N22" i="74"/>
  <c r="BF248" i="17"/>
  <c r="C21" i="19"/>
  <c r="D22" i="74"/>
  <c r="BI247" i="17"/>
  <c r="F20" i="19" s="1"/>
  <c r="G21" i="74"/>
  <c r="BO247" i="17"/>
  <c r="I20" i="19" s="1"/>
  <c r="M21" i="74"/>
  <c r="E21" i="74"/>
  <c r="BG247" i="17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 s="1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BV134" i="17" s="1"/>
  <c r="C65" i="70" s="1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BK146" i="17" s="1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BE142" i="17" s="1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B132" i="26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 s="1"/>
  <c r="O28" i="70"/>
  <c r="CA98" i="17"/>
  <c r="G22" i="26" s="1"/>
  <c r="H28" i="70"/>
  <c r="K28" i="70" s="1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/>
  <c r="O19" i="70"/>
  <c r="CA89" i="17"/>
  <c r="G13" i="26" s="1"/>
  <c r="H19" i="70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 s="1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BL128" i="17"/>
  <c r="BM128" i="17"/>
  <c r="H122" i="26"/>
  <c r="CB146" i="17"/>
  <c r="E122" i="26"/>
  <c r="BQ127" i="17"/>
  <c r="K121" i="26" s="1"/>
  <c r="G121" i="26"/>
  <c r="CA145" i="17"/>
  <c r="G69" i="26" s="1"/>
  <c r="BP126" i="17"/>
  <c r="C120" i="26"/>
  <c r="BW144" i="17"/>
  <c r="F119" i="26"/>
  <c r="BZ143" i="17"/>
  <c r="BO125" i="17"/>
  <c r="D119" i="26"/>
  <c r="BX143" i="17"/>
  <c r="D67" i="26" s="1"/>
  <c r="B118" i="26"/>
  <c r="H118" i="26"/>
  <c r="CB142" i="17"/>
  <c r="H66" i="26" s="1"/>
  <c r="E118" i="26"/>
  <c r="BQ123" i="17"/>
  <c r="CH141" i="17" s="1"/>
  <c r="G117" i="26"/>
  <c r="L116" i="26"/>
  <c r="CJ140" i="17"/>
  <c r="BP122" i="17"/>
  <c r="C116" i="26"/>
  <c r="F115" i="26"/>
  <c r="BZ139" i="17"/>
  <c r="F63" i="26" s="1"/>
  <c r="BO121" i="17"/>
  <c r="CF139" i="17" s="1"/>
  <c r="D115" i="26"/>
  <c r="B114" i="26"/>
  <c r="BL120" i="17"/>
  <c r="BM120" i="17"/>
  <c r="CB138" i="17"/>
  <c r="I69" i="70" s="1"/>
  <c r="H114" i="26"/>
  <c r="E114" i="26"/>
  <c r="BQ119" i="17"/>
  <c r="G113" i="26"/>
  <c r="L112" i="26"/>
  <c r="BP118" i="17"/>
  <c r="F111" i="26"/>
  <c r="BZ135" i="17"/>
  <c r="BO117" i="17"/>
  <c r="I111" i="26" s="1"/>
  <c r="D111" i="26"/>
  <c r="B110" i="26"/>
  <c r="H110" i="26"/>
  <c r="CB134" i="17"/>
  <c r="BQ115" i="17"/>
  <c r="G109" i="26"/>
  <c r="B105" i="26"/>
  <c r="BE146" i="17"/>
  <c r="H105" i="26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H101" i="26"/>
  <c r="BQ106" i="17"/>
  <c r="K100" i="26" s="1"/>
  <c r="G100" i="26"/>
  <c r="BJ141" i="17"/>
  <c r="L99" i="26"/>
  <c r="BS140" i="17"/>
  <c r="Q71" i="69" s="1"/>
  <c r="BP105" i="17"/>
  <c r="J99" i="26" s="1"/>
  <c r="C99" i="26"/>
  <c r="BF140" i="17"/>
  <c r="F98" i="26"/>
  <c r="BO104" i="17"/>
  <c r="BO139" i="17" s="1"/>
  <c r="D98" i="26"/>
  <c r="B97" i="26"/>
  <c r="H97" i="26"/>
  <c r="BQ102" i="17"/>
  <c r="G96" i="26"/>
  <c r="L95" i="26"/>
  <c r="BS136" i="17"/>
  <c r="L130" i="26" s="1"/>
  <c r="BP101" i="17"/>
  <c r="J95" i="26" s="1"/>
  <c r="C95" i="26"/>
  <c r="BF136" i="17"/>
  <c r="F94" i="26"/>
  <c r="BO100" i="17"/>
  <c r="B93" i="26"/>
  <c r="BM99" i="17"/>
  <c r="BN99" i="17" s="1"/>
  <c r="BL99" i="17"/>
  <c r="BE134" i="17"/>
  <c r="H93" i="26"/>
  <c r="E93" i="26"/>
  <c r="BH134" i="17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B76" i="26"/>
  <c r="BQ81" i="17"/>
  <c r="K75" i="26" s="1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O31" i="17"/>
  <c r="K31" i="36" s="1"/>
  <c r="N30" i="17"/>
  <c r="J30" i="36" s="1"/>
  <c r="M29" i="17"/>
  <c r="I29" i="36" s="1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K71" i="68" s="1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F39" i="73"/>
  <c r="F37" i="73"/>
  <c r="N35" i="73"/>
  <c r="H34" i="73"/>
  <c r="D34" i="73"/>
  <c r="F33" i="73"/>
  <c r="D30" i="73"/>
  <c r="H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K55" i="69" s="1"/>
  <c r="L55" i="69" s="1"/>
  <c r="M54" i="69"/>
  <c r="I54" i="69"/>
  <c r="E54" i="69"/>
  <c r="O53" i="69"/>
  <c r="G53" i="69"/>
  <c r="C53" i="69"/>
  <c r="K53" i="69" s="1"/>
  <c r="M52" i="69"/>
  <c r="I52" i="69"/>
  <c r="E52" i="69"/>
  <c r="K52" i="69" s="1"/>
  <c r="L52" i="69" s="1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K48" i="69" s="1"/>
  <c r="O47" i="69"/>
  <c r="G47" i="69"/>
  <c r="C47" i="69"/>
  <c r="M46" i="69"/>
  <c r="L46" i="69" s="1"/>
  <c r="I46" i="69"/>
  <c r="E46" i="69"/>
  <c r="O45" i="69"/>
  <c r="G45" i="69"/>
  <c r="C45" i="69"/>
  <c r="H41" i="69"/>
  <c r="D41" i="69"/>
  <c r="N40" i="69"/>
  <c r="F40" i="69"/>
  <c r="Q39" i="69"/>
  <c r="H39" i="69"/>
  <c r="D39" i="69"/>
  <c r="N38" i="69"/>
  <c r="Q37" i="69"/>
  <c r="H37" i="69"/>
  <c r="D37" i="69"/>
  <c r="N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L24" i="69" s="1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D58" i="70"/>
  <c r="Q56" i="70"/>
  <c r="H56" i="70"/>
  <c r="N55" i="70"/>
  <c r="F55" i="70"/>
  <c r="D54" i="70"/>
  <c r="Q52" i="70"/>
  <c r="O51" i="70"/>
  <c r="M50" i="70"/>
  <c r="I48" i="70"/>
  <c r="G47" i="70"/>
  <c r="K47" i="70" s="1"/>
  <c r="E46" i="70"/>
  <c r="C45" i="70"/>
  <c r="H41" i="70"/>
  <c r="F40" i="70"/>
  <c r="J40" i="70" s="1"/>
  <c r="D39" i="70"/>
  <c r="J39" i="70" s="1"/>
  <c r="L39" i="70" s="1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F88" i="71"/>
  <c r="K88" i="71" s="1"/>
  <c r="C87" i="71"/>
  <c r="N85" i="71"/>
  <c r="H83" i="71"/>
  <c r="D82" i="71"/>
  <c r="O80" i="71"/>
  <c r="E77" i="71"/>
  <c r="H72" i="71"/>
  <c r="D70" i="71"/>
  <c r="Q68" i="71"/>
  <c r="N67" i="71"/>
  <c r="D62" i="71"/>
  <c r="F55" i="71"/>
  <c r="K55" i="71" s="1"/>
  <c r="H50" i="71"/>
  <c r="O47" i="71"/>
  <c r="E44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N84" i="72"/>
  <c r="F80" i="72"/>
  <c r="O72" i="72"/>
  <c r="M71" i="72"/>
  <c r="M67" i="72"/>
  <c r="I65" i="72"/>
  <c r="E63" i="72"/>
  <c r="O59" i="72"/>
  <c r="G55" i="72"/>
  <c r="H49" i="72"/>
  <c r="N44" i="72"/>
  <c r="O24" i="72"/>
  <c r="G20" i="72"/>
  <c r="N72" i="74"/>
  <c r="F68" i="74"/>
  <c r="C52" i="74"/>
  <c r="I47" i="74"/>
  <c r="H30" i="74"/>
  <c r="E24" i="74"/>
  <c r="K24" i="74" s="1"/>
  <c r="C15" i="74"/>
  <c r="CM545" i="17"/>
  <c r="B55" i="34" s="1"/>
  <c r="DF531" i="17"/>
  <c r="D131" i="34" s="1"/>
  <c r="BS131" i="17"/>
  <c r="Q9" i="74"/>
  <c r="Q43" i="70"/>
  <c r="O75" i="68"/>
  <c r="F75" i="68"/>
  <c r="Q74" i="68"/>
  <c r="H74" i="68"/>
  <c r="C74" i="68"/>
  <c r="M73" i="68"/>
  <c r="I73" i="68"/>
  <c r="D73" i="68"/>
  <c r="K73" i="68" s="1"/>
  <c r="N72" i="68"/>
  <c r="E72" i="68"/>
  <c r="J72" i="68" s="1"/>
  <c r="O71" i="68"/>
  <c r="F71" i="68"/>
  <c r="Q70" i="68"/>
  <c r="H70" i="68"/>
  <c r="C70" i="68"/>
  <c r="M69" i="68"/>
  <c r="I69" i="68"/>
  <c r="D69" i="68"/>
  <c r="K69" i="68" s="1"/>
  <c r="N68" i="68"/>
  <c r="E68" i="68"/>
  <c r="O67" i="68"/>
  <c r="F67" i="68"/>
  <c r="J67" i="68" s="1"/>
  <c r="Q66" i="68"/>
  <c r="H66" i="68"/>
  <c r="C66" i="68"/>
  <c r="M65" i="68"/>
  <c r="I65" i="68"/>
  <c r="D65" i="68"/>
  <c r="N64" i="68"/>
  <c r="E64" i="68"/>
  <c r="O63" i="68"/>
  <c r="F63" i="68"/>
  <c r="K63" i="68" s="1"/>
  <c r="L63" i="68" s="1"/>
  <c r="Q62" i="68"/>
  <c r="H62" i="68"/>
  <c r="J62" i="68" s="1"/>
  <c r="L62" i="68" s="1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J40" i="68" s="1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F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C40" i="73"/>
  <c r="E39" i="73"/>
  <c r="G38" i="73"/>
  <c r="M37" i="73"/>
  <c r="G36" i="73"/>
  <c r="M35" i="73"/>
  <c r="I35" i="73"/>
  <c r="G34" i="73"/>
  <c r="M33" i="73"/>
  <c r="I33" i="73"/>
  <c r="E33" i="73"/>
  <c r="G32" i="73"/>
  <c r="C32" i="73"/>
  <c r="E31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J20" i="73" s="1"/>
  <c r="N19" i="73"/>
  <c r="F19" i="73"/>
  <c r="Q18" i="73"/>
  <c r="H18" i="73"/>
  <c r="D18" i="73"/>
  <c r="N17" i="73"/>
  <c r="F17" i="73"/>
  <c r="Q16" i="73"/>
  <c r="H16" i="73"/>
  <c r="D16" i="73"/>
  <c r="J16" i="73" s="1"/>
  <c r="N15" i="73"/>
  <c r="F15" i="73"/>
  <c r="Q14" i="73"/>
  <c r="H14" i="73"/>
  <c r="J14" i="73" s="1"/>
  <c r="D14" i="73"/>
  <c r="N13" i="73"/>
  <c r="F13" i="73"/>
  <c r="Q12" i="73"/>
  <c r="H12" i="73"/>
  <c r="D12" i="73"/>
  <c r="N11" i="73"/>
  <c r="Q10" i="73"/>
  <c r="Q58" i="69"/>
  <c r="H58" i="69"/>
  <c r="D58" i="69"/>
  <c r="K58" i="69" s="1"/>
  <c r="N57" i="69"/>
  <c r="F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K50" i="69" s="1"/>
  <c r="D50" i="69"/>
  <c r="N49" i="69"/>
  <c r="F49" i="69"/>
  <c r="Q48" i="69"/>
  <c r="H48" i="69"/>
  <c r="D48" i="69"/>
  <c r="N47" i="69"/>
  <c r="L47" i="69" s="1"/>
  <c r="F47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J17" i="69" s="1"/>
  <c r="L17" i="69" s="1"/>
  <c r="N16" i="69"/>
  <c r="F16" i="69"/>
  <c r="Q15" i="69"/>
  <c r="H15" i="69"/>
  <c r="D15" i="69"/>
  <c r="N14" i="69"/>
  <c r="F14" i="69"/>
  <c r="Q13" i="69"/>
  <c r="H13" i="69"/>
  <c r="D13" i="69"/>
  <c r="K13" i="69" s="1"/>
  <c r="N12" i="69"/>
  <c r="F12" i="69"/>
  <c r="Q11" i="69"/>
  <c r="H11" i="69"/>
  <c r="D11" i="69"/>
  <c r="I58" i="70"/>
  <c r="O57" i="70"/>
  <c r="G57" i="70"/>
  <c r="M56" i="70"/>
  <c r="E56" i="70"/>
  <c r="C55" i="70"/>
  <c r="I54" i="70"/>
  <c r="J54" i="70" s="1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J35" i="70" s="1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M86" i="71"/>
  <c r="C83" i="71"/>
  <c r="H79" i="71"/>
  <c r="D78" i="71"/>
  <c r="Q75" i="71"/>
  <c r="F73" i="71"/>
  <c r="Q70" i="71"/>
  <c r="F65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F90" i="72"/>
  <c r="D89" i="72"/>
  <c r="N78" i="72"/>
  <c r="M73" i="72"/>
  <c r="I69" i="72"/>
  <c r="E67" i="72"/>
  <c r="F48" i="72"/>
  <c r="D39" i="72"/>
  <c r="M23" i="72"/>
  <c r="F76" i="74"/>
  <c r="D67" i="74"/>
  <c r="C60" i="74"/>
  <c r="K60" i="74"/>
  <c r="I55" i="74"/>
  <c r="O50" i="74"/>
  <c r="H38" i="74"/>
  <c r="F29" i="74"/>
  <c r="C23" i="74"/>
  <c r="K23" i="74" s="1"/>
  <c r="I18" i="74"/>
  <c r="K18" i="74" s="1"/>
  <c r="O13" i="74"/>
  <c r="DF570" i="17"/>
  <c r="D170" i="34" s="1"/>
  <c r="DN551" i="17"/>
  <c r="I151" i="34" s="1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26" i="2"/>
  <c r="V26" i="2"/>
  <c r="X26" i="2" s="1"/>
  <c r="D73" i="2"/>
  <c r="H73" i="2" s="1"/>
  <c r="I73" i="2" s="1"/>
  <c r="U37" i="2"/>
  <c r="V37" i="2" s="1"/>
  <c r="D84" i="2"/>
  <c r="H84" i="2" s="1"/>
  <c r="I84" i="2" s="1"/>
  <c r="I37" i="2"/>
  <c r="B175" i="1" s="1"/>
  <c r="G84" i="2"/>
  <c r="B35" i="2"/>
  <c r="L35" i="2" s="1"/>
  <c r="B233" i="1" s="1"/>
  <c r="B82" i="2"/>
  <c r="B33" i="2"/>
  <c r="B31" i="1" s="1"/>
  <c r="B80" i="2"/>
  <c r="B127" i="26"/>
  <c r="C64" i="69"/>
  <c r="C68" i="69"/>
  <c r="B135" i="26"/>
  <c r="C72" i="69"/>
  <c r="B139" i="26"/>
  <c r="C76" i="69"/>
  <c r="J60" i="74"/>
  <c r="J51" i="68"/>
  <c r="K51" i="68"/>
  <c r="C69" i="69"/>
  <c r="CC107" i="17"/>
  <c r="CD107" i="17"/>
  <c r="B23" i="19"/>
  <c r="BM250" i="17"/>
  <c r="B68" i="19"/>
  <c r="DH509" i="17"/>
  <c r="F109" i="34" s="1"/>
  <c r="G25" i="72"/>
  <c r="CY506" i="17"/>
  <c r="K16" i="34" s="1"/>
  <c r="O22" i="71"/>
  <c r="C35" i="71"/>
  <c r="CR526" i="17"/>
  <c r="CU526" i="17" s="1"/>
  <c r="H42" i="71"/>
  <c r="K42" i="71" s="1"/>
  <c r="CO532" i="17"/>
  <c r="D42" i="34"/>
  <c r="E48" i="71"/>
  <c r="CX541" i="17"/>
  <c r="J51" i="34" s="1"/>
  <c r="N57" i="71"/>
  <c r="B53" i="34"/>
  <c r="CM551" i="17"/>
  <c r="C67" i="71"/>
  <c r="N77" i="71"/>
  <c r="CR566" i="17"/>
  <c r="G76" i="34" s="1"/>
  <c r="H82" i="71"/>
  <c r="DP524" i="17"/>
  <c r="K124" i="34" s="1"/>
  <c r="O40" i="72"/>
  <c r="DD533" i="17"/>
  <c r="C49" i="72"/>
  <c r="B84" i="34"/>
  <c r="DH569" i="17"/>
  <c r="F169" i="34" s="1"/>
  <c r="G85" i="72"/>
  <c r="DP579" i="17"/>
  <c r="K179" i="34" s="1"/>
  <c r="O95" i="72"/>
  <c r="F60" i="26"/>
  <c r="G67" i="70"/>
  <c r="B67" i="26"/>
  <c r="C74" i="70"/>
  <c r="B20" i="19"/>
  <c r="B78" i="34"/>
  <c r="K55" i="70"/>
  <c r="J55" i="70"/>
  <c r="K52" i="74"/>
  <c r="J63" i="68"/>
  <c r="K92" i="26"/>
  <c r="BQ133" i="17"/>
  <c r="K96" i="26"/>
  <c r="BQ137" i="17"/>
  <c r="I98" i="26"/>
  <c r="BQ141" i="17"/>
  <c r="BO143" i="17"/>
  <c r="K104" i="26"/>
  <c r="BQ145" i="17"/>
  <c r="O76" i="69" s="1"/>
  <c r="K109" i="26"/>
  <c r="CH133" i="17"/>
  <c r="CF135" i="17"/>
  <c r="I59" i="26" s="1"/>
  <c r="K113" i="26"/>
  <c r="CH137" i="17"/>
  <c r="H62" i="26"/>
  <c r="I115" i="26"/>
  <c r="K117" i="26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L278" i="17"/>
  <c r="B55" i="19"/>
  <c r="Q14" i="72"/>
  <c r="DE506" i="17"/>
  <c r="C106" i="34" s="1"/>
  <c r="D22" i="72"/>
  <c r="DP507" i="17"/>
  <c r="K107" i="34" s="1"/>
  <c r="O23" i="72"/>
  <c r="M25" i="72"/>
  <c r="Q26" i="72"/>
  <c r="CN497" i="17"/>
  <c r="D13" i="7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O38" i="71"/>
  <c r="B33" i="34"/>
  <c r="CT523" i="17"/>
  <c r="CU523" i="17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D77" i="71"/>
  <c r="CY562" i="17"/>
  <c r="K72" i="34" s="1"/>
  <c r="O78" i="71"/>
  <c r="CO564" i="17"/>
  <c r="D74" i="34" s="1"/>
  <c r="E80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I49" i="72"/>
  <c r="DH534" i="17"/>
  <c r="F134" i="34" s="1"/>
  <c r="G50" i="72"/>
  <c r="DE539" i="17"/>
  <c r="C139" i="34" s="1"/>
  <c r="D55" i="72"/>
  <c r="DP540" i="17"/>
  <c r="K140" i="34" s="1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/>
  <c r="D72" i="71"/>
  <c r="CX564" i="17"/>
  <c r="J74" i="34" s="1"/>
  <c r="DA572" i="17"/>
  <c r="L82" i="34" s="1"/>
  <c r="Q88" i="71"/>
  <c r="DI523" i="17"/>
  <c r="G123" i="34" s="1"/>
  <c r="H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J96" i="26"/>
  <c r="BP137" i="17"/>
  <c r="J104" i="26"/>
  <c r="BP145" i="17"/>
  <c r="B11" i="26"/>
  <c r="B12" i="19"/>
  <c r="BL239" i="17"/>
  <c r="BM239" i="17"/>
  <c r="J21" i="74"/>
  <c r="B30" i="34"/>
  <c r="B38" i="34"/>
  <c r="B58" i="34"/>
  <c r="J68" i="68"/>
  <c r="K68" i="68"/>
  <c r="K72" i="68"/>
  <c r="BN81" i="17"/>
  <c r="D128" i="26"/>
  <c r="E65" i="69"/>
  <c r="G130" i="26"/>
  <c r="H67" i="69"/>
  <c r="G134" i="26"/>
  <c r="H71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CD85" i="17"/>
  <c r="CC85" i="17"/>
  <c r="B13" i="26"/>
  <c r="B17" i="26"/>
  <c r="K32" i="70"/>
  <c r="K36" i="70"/>
  <c r="L36" i="70" s="1"/>
  <c r="J36" i="70"/>
  <c r="K40" i="70"/>
  <c r="L40" i="70" s="1"/>
  <c r="CC119" i="17"/>
  <c r="CC127" i="17"/>
  <c r="K47" i="74"/>
  <c r="K51" i="74"/>
  <c r="J51" i="74"/>
  <c r="B54" i="19"/>
  <c r="B58" i="19"/>
  <c r="BL285" i="17"/>
  <c r="BM285" i="17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/>
  <c r="H21" i="71"/>
  <c r="CR513" i="17"/>
  <c r="G23" i="34" s="1"/>
  <c r="H29" i="71"/>
  <c r="CP518" i="17"/>
  <c r="E28" i="34"/>
  <c r="F34" i="71"/>
  <c r="CN520" i="17"/>
  <c r="C30" i="34" s="1"/>
  <c r="D36" i="71"/>
  <c r="CX528" i="17"/>
  <c r="J38" i="34" s="1"/>
  <c r="N44" i="71"/>
  <c r="CW531" i="17"/>
  <c r="I41" i="34"/>
  <c r="M47" i="71"/>
  <c r="DA532" i="17"/>
  <c r="L42" i="34" s="1"/>
  <c r="Q48" i="71"/>
  <c r="DA544" i="17"/>
  <c r="L54" i="34"/>
  <c r="Q60" i="71"/>
  <c r="CX548" i="17"/>
  <c r="J58" i="34" s="1"/>
  <c r="N64" i="71"/>
  <c r="CP562" i="17"/>
  <c r="E72" i="34" s="1"/>
  <c r="F78" i="71"/>
  <c r="B80" i="34"/>
  <c r="CO575" i="17"/>
  <c r="D85" i="34" s="1"/>
  <c r="E91" i="71"/>
  <c r="DH525" i="17"/>
  <c r="F125" i="34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CD91" i="17"/>
  <c r="CC91" i="17"/>
  <c r="B24" i="26"/>
  <c r="CC100" i="17"/>
  <c r="CD100" i="17"/>
  <c r="B50" i="34"/>
  <c r="B62" i="34"/>
  <c r="B74" i="34"/>
  <c r="B166" i="34"/>
  <c r="J48" i="68"/>
  <c r="K48" i="68"/>
  <c r="BN88" i="17"/>
  <c r="BG133" i="17"/>
  <c r="F127" i="26"/>
  <c r="G64" i="69"/>
  <c r="G129" i="26"/>
  <c r="H66" i="69"/>
  <c r="B130" i="26"/>
  <c r="C67" i="69"/>
  <c r="D131" i="26"/>
  <c r="E68" i="69"/>
  <c r="BJ143" i="17"/>
  <c r="BI145" i="17"/>
  <c r="G76" i="69" s="1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B42" i="26"/>
  <c r="CC118" i="17"/>
  <c r="CD118" i="17"/>
  <c r="B46" i="26"/>
  <c r="CC122" i="17"/>
  <c r="CD122" i="17"/>
  <c r="CE122" i="17" s="1"/>
  <c r="B50" i="26"/>
  <c r="CC126" i="17"/>
  <c r="CD126" i="17"/>
  <c r="K50" i="74"/>
  <c r="L51" i="74"/>
  <c r="DH499" i="17"/>
  <c r="F99" i="34" s="1"/>
  <c r="G15" i="72"/>
  <c r="DD502" i="17"/>
  <c r="B102" i="34" s="1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/>
  <c r="I89" i="71"/>
  <c r="CN575" i="17"/>
  <c r="D91" i="71"/>
  <c r="K91" i="71" s="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/>
  <c r="G36" i="72"/>
  <c r="DP522" i="17"/>
  <c r="K122" i="34" s="1"/>
  <c r="O38" i="72"/>
  <c r="B127" i="34"/>
  <c r="DF532" i="17"/>
  <c r="D132" i="34" s="1"/>
  <c r="E48" i="72"/>
  <c r="DR533" i="17"/>
  <c r="L133" i="34" s="1"/>
  <c r="Q49" i="72"/>
  <c r="DP546" i="17"/>
  <c r="K146" i="34" s="1"/>
  <c r="O62" i="72"/>
  <c r="DN552" i="17"/>
  <c r="I152" i="34" s="1"/>
  <c r="M68" i="72"/>
  <c r="DO557" i="17"/>
  <c r="J157" i="34" s="1"/>
  <c r="N73" i="72"/>
  <c r="DJ563" i="17"/>
  <c r="H163" i="34" s="1"/>
  <c r="I79" i="72"/>
  <c r="DE565" i="17"/>
  <c r="C165" i="34"/>
  <c r="D81" i="72"/>
  <c r="O82" i="72"/>
  <c r="DP566" i="17"/>
  <c r="K166" i="34" s="1"/>
  <c r="B171" i="34"/>
  <c r="DH576" i="17"/>
  <c r="F176" i="34"/>
  <c r="G92" i="72"/>
  <c r="J92" i="26"/>
  <c r="BP133" i="17"/>
  <c r="N64" i="69" s="1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K29" i="69"/>
  <c r="J29" i="69"/>
  <c r="J24" i="69"/>
  <c r="K24" i="69"/>
  <c r="B140" i="26"/>
  <c r="C77" i="69"/>
  <c r="G70" i="70"/>
  <c r="E70" i="26"/>
  <c r="F77" i="70"/>
  <c r="CD86" i="17"/>
  <c r="CE86" i="17" s="1"/>
  <c r="DO506" i="17"/>
  <c r="J106" i="34" s="1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K66" i="71" s="1"/>
  <c r="CN557" i="17"/>
  <c r="D73" i="71"/>
  <c r="CW564" i="17"/>
  <c r="I74" i="34" s="1"/>
  <c r="M80" i="71"/>
  <c r="DR531" i="17"/>
  <c r="L131" i="34" s="1"/>
  <c r="Q47" i="72"/>
  <c r="DO539" i="17"/>
  <c r="J139" i="34" s="1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63" i="26"/>
  <c r="C70" i="70"/>
  <c r="B130" i="34"/>
  <c r="J98" i="26"/>
  <c r="BP139" i="17"/>
  <c r="F140" i="26"/>
  <c r="G77" i="69"/>
  <c r="H61" i="26"/>
  <c r="I68" i="70"/>
  <c r="B34" i="26"/>
  <c r="CC110" i="17"/>
  <c r="CD110" i="17"/>
  <c r="B27" i="19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 s="1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 s="1"/>
  <c r="I62" i="71"/>
  <c r="CR549" i="17"/>
  <c r="CT549" i="17" s="1"/>
  <c r="H65" i="71"/>
  <c r="K65" i="71" s="1"/>
  <c r="CS562" i="17"/>
  <c r="H72" i="34"/>
  <c r="I78" i="71"/>
  <c r="B120" i="34"/>
  <c r="DP523" i="17"/>
  <c r="K123" i="34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G62" i="26"/>
  <c r="H69" i="70"/>
  <c r="G70" i="26"/>
  <c r="H77" i="70"/>
  <c r="K53" i="74"/>
  <c r="J53" i="74"/>
  <c r="L53" i="74" s="1"/>
  <c r="H104" i="26"/>
  <c r="BK145" i="17"/>
  <c r="K17" i="69"/>
  <c r="K14" i="73"/>
  <c r="J35" i="68"/>
  <c r="K35" i="68"/>
  <c r="J39" i="68"/>
  <c r="L39" i="68" s="1"/>
  <c r="K39" i="68"/>
  <c r="J65" i="68"/>
  <c r="K65" i="68"/>
  <c r="J69" i="68"/>
  <c r="J73" i="68"/>
  <c r="J93" i="26"/>
  <c r="BP134" i="17"/>
  <c r="J97" i="26"/>
  <c r="BP138" i="17"/>
  <c r="B134" i="26"/>
  <c r="C71" i="69"/>
  <c r="J101" i="26"/>
  <c r="BP142" i="17"/>
  <c r="N73" i="69" s="1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K39" i="70"/>
  <c r="J18" i="74"/>
  <c r="K22" i="74"/>
  <c r="J22" i="74"/>
  <c r="B49" i="19"/>
  <c r="BL276" i="17"/>
  <c r="BM276" i="17"/>
  <c r="J54" i="74"/>
  <c r="L54" i="74" s="1"/>
  <c r="K54" i="74"/>
  <c r="J58" i="74"/>
  <c r="K58" i="74"/>
  <c r="DE500" i="17"/>
  <c r="C100" i="34" s="1"/>
  <c r="D16" i="72"/>
  <c r="DP501" i="17"/>
  <c r="K101" i="34" s="1"/>
  <c r="O17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 s="1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Y552" i="17"/>
  <c r="K62" i="34" s="1"/>
  <c r="O68" i="71"/>
  <c r="CN555" i="17"/>
  <c r="D71" i="71"/>
  <c r="CR568" i="17"/>
  <c r="CU568" i="17" s="1"/>
  <c r="H84" i="71"/>
  <c r="J84" i="71" s="1"/>
  <c r="CM573" i="17"/>
  <c r="C89" i="71"/>
  <c r="DA575" i="17"/>
  <c r="L85" i="34" s="1"/>
  <c r="Q91" i="71"/>
  <c r="CO578" i="17"/>
  <c r="CT578" i="17" s="1"/>
  <c r="E94" i="71"/>
  <c r="DA579" i="17"/>
  <c r="L89" i="34" s="1"/>
  <c r="Q95" i="71"/>
  <c r="DI518" i="17"/>
  <c r="G118" i="34" s="1"/>
  <c r="H34" i="72"/>
  <c r="DD519" i="17"/>
  <c r="C35" i="72"/>
  <c r="DE521" i="17"/>
  <c r="C121" i="34" s="1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I562" i="17"/>
  <c r="G162" i="34"/>
  <c r="H78" i="72"/>
  <c r="K78" i="72" s="1"/>
  <c r="DD563" i="17"/>
  <c r="B163" i="34" s="1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4" i="26"/>
  <c r="E71" i="70"/>
  <c r="D68" i="26"/>
  <c r="E75" i="70"/>
  <c r="B28" i="26"/>
  <c r="CC104" i="17"/>
  <c r="CD104" i="17"/>
  <c r="L58" i="74"/>
  <c r="B42" i="34"/>
  <c r="B82" i="34"/>
  <c r="J32" i="68"/>
  <c r="K32" i="68"/>
  <c r="K40" i="68"/>
  <c r="J17" i="73"/>
  <c r="K17" i="73"/>
  <c r="J47" i="68"/>
  <c r="K47" i="68"/>
  <c r="E128" i="26"/>
  <c r="F65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K62" i="68"/>
  <c r="J70" i="68"/>
  <c r="K70" i="68"/>
  <c r="J16" i="70"/>
  <c r="J55" i="69"/>
  <c r="K29" i="68"/>
  <c r="J29" i="68"/>
  <c r="K37" i="68"/>
  <c r="J37" i="68"/>
  <c r="K67" i="68"/>
  <c r="L67" i="68" s="1"/>
  <c r="K75" i="68"/>
  <c r="J75" i="68"/>
  <c r="BN94" i="17"/>
  <c r="BP136" i="17"/>
  <c r="BP140" i="17"/>
  <c r="J103" i="26"/>
  <c r="BP144" i="17"/>
  <c r="B58" i="26"/>
  <c r="J116" i="26"/>
  <c r="CG140" i="17"/>
  <c r="J64" i="26" s="1"/>
  <c r="B66" i="26"/>
  <c r="C73" i="70"/>
  <c r="J120" i="26"/>
  <c r="CG144" i="17"/>
  <c r="B35" i="26"/>
  <c r="CC111" i="17"/>
  <c r="CD111" i="17"/>
  <c r="B40" i="26"/>
  <c r="CC116" i="17"/>
  <c r="CD116" i="17"/>
  <c r="B44" i="26"/>
  <c r="CC120" i="17"/>
  <c r="CD120" i="17"/>
  <c r="CE120" i="17" s="1"/>
  <c r="B52" i="26"/>
  <c r="CC128" i="17"/>
  <c r="CD128" i="17"/>
  <c r="CE128" i="17" s="1"/>
  <c r="B72" i="19"/>
  <c r="DI495" i="17"/>
  <c r="G95" i="34" s="1"/>
  <c r="H11" i="72"/>
  <c r="DD496" i="17"/>
  <c r="C12" i="72"/>
  <c r="DE498" i="17"/>
  <c r="C98" i="34" s="1"/>
  <c r="D14" i="72"/>
  <c r="B108" i="34"/>
  <c r="DE510" i="17"/>
  <c r="D26" i="72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 s="1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CS547" i="17"/>
  <c r="H57" i="34" s="1"/>
  <c r="I63" i="71"/>
  <c r="CY550" i="17"/>
  <c r="K60" i="34" s="1"/>
  <c r="O66" i="71"/>
  <c r="CO552" i="17"/>
  <c r="D62" i="34" s="1"/>
  <c r="E68" i="7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 s="1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E81" i="72"/>
  <c r="DP567" i="17"/>
  <c r="K167" i="34" s="1"/>
  <c r="DO570" i="17"/>
  <c r="J170" i="34" s="1"/>
  <c r="N86" i="72"/>
  <c r="DE578" i="17"/>
  <c r="C178" i="34" s="1"/>
  <c r="D94" i="72"/>
  <c r="I99" i="26"/>
  <c r="BO140" i="17"/>
  <c r="K101" i="26"/>
  <c r="BQ142" i="17"/>
  <c r="BN125" i="17"/>
  <c r="CC117" i="17"/>
  <c r="B69" i="19"/>
  <c r="B97" i="34"/>
  <c r="B109" i="34"/>
  <c r="B34" i="34"/>
  <c r="B118" i="34"/>
  <c r="J91" i="71"/>
  <c r="J34" i="68"/>
  <c r="K34" i="68"/>
  <c r="H131" i="26"/>
  <c r="I68" i="69"/>
  <c r="I97" i="26"/>
  <c r="BO138" i="17"/>
  <c r="I132" i="26" s="1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I70" i="26" s="1"/>
  <c r="CD115" i="17"/>
  <c r="J11" i="74"/>
  <c r="K11" i="74"/>
  <c r="L11" i="74" s="1"/>
  <c r="BM241" i="17"/>
  <c r="J19" i="74"/>
  <c r="K19" i="74"/>
  <c r="B31" i="19"/>
  <c r="B39" i="19"/>
  <c r="B67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 s="1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T518" i="17" s="1"/>
  <c r="C34" i="71"/>
  <c r="CR529" i="17"/>
  <c r="G39" i="34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 s="1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 s="1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M67" i="70" s="1"/>
  <c r="I116" i="26"/>
  <c r="CF140" i="17"/>
  <c r="K118" i="26"/>
  <c r="CH142" i="17"/>
  <c r="I120" i="26"/>
  <c r="CF144" i="17"/>
  <c r="I68" i="26" s="1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J22" i="73"/>
  <c r="K22" i="73"/>
  <c r="C128" i="26"/>
  <c r="D65" i="69"/>
  <c r="C136" i="26"/>
  <c r="D73" i="69"/>
  <c r="C140" i="26"/>
  <c r="D77" i="69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CM533" i="17"/>
  <c r="C49" i="71"/>
  <c r="CN535" i="17"/>
  <c r="CT535" i="17" s="1"/>
  <c r="D51" i="71"/>
  <c r="J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/>
  <c r="O64" i="71"/>
  <c r="CO554" i="17"/>
  <c r="E70" i="71"/>
  <c r="K70" i="71" s="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DR521" i="17"/>
  <c r="L121" i="34" s="1"/>
  <c r="Q37" i="72"/>
  <c r="B123" i="34"/>
  <c r="DP526" i="17"/>
  <c r="K126" i="34" s="1"/>
  <c r="O42" i="72"/>
  <c r="DH532" i="17"/>
  <c r="F132" i="34" s="1"/>
  <c r="G48" i="72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 s="1"/>
  <c r="Q81" i="72"/>
  <c r="B167" i="34"/>
  <c r="DP570" i="17"/>
  <c r="K170" i="34" s="1"/>
  <c r="O86" i="72"/>
  <c r="DO577" i="17"/>
  <c r="J177" i="34" s="1"/>
  <c r="N93" i="72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B16" i="19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 s="1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DG577" i="17"/>
  <c r="E177" i="34" s="1"/>
  <c r="F93" i="72"/>
  <c r="CX556" i="17"/>
  <c r="J66" i="34" s="1"/>
  <c r="N72" i="71"/>
  <c r="CR573" i="17"/>
  <c r="G83" i="34" s="1"/>
  <c r="H89" i="71"/>
  <c r="G132" i="26"/>
  <c r="H69" i="69"/>
  <c r="G140" i="26"/>
  <c r="H77" i="69"/>
  <c r="F68" i="26"/>
  <c r="G75" i="70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CE106" i="17" s="1"/>
  <c r="B50" i="19"/>
  <c r="BL277" i="17"/>
  <c r="BM277" i="17"/>
  <c r="J83" i="71"/>
  <c r="K83" i="71"/>
  <c r="J28" i="68"/>
  <c r="K28" i="68"/>
  <c r="J36" i="68"/>
  <c r="K36" i="68"/>
  <c r="J87" i="71"/>
  <c r="K87" i="71"/>
  <c r="L87" i="71" s="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C134" i="26"/>
  <c r="D71" i="69"/>
  <c r="L138" i="26"/>
  <c r="Q75" i="69"/>
  <c r="H58" i="26"/>
  <c r="I65" i="70"/>
  <c r="BW140" i="17"/>
  <c r="L64" i="26"/>
  <c r="Q71" i="70"/>
  <c r="I73" i="70"/>
  <c r="C68" i="26"/>
  <c r="D75" i="70"/>
  <c r="H70" i="26"/>
  <c r="I77" i="70"/>
  <c r="B23" i="26"/>
  <c r="CC99" i="17"/>
  <c r="CD99" i="17"/>
  <c r="J33" i="70"/>
  <c r="K33" i="70"/>
  <c r="K54" i="70"/>
  <c r="BL238" i="17"/>
  <c r="BM238" i="17"/>
  <c r="BN238" i="17" s="1"/>
  <c r="J48" i="74"/>
  <c r="K48" i="74"/>
  <c r="BM278" i="17"/>
  <c r="BN278" i="17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B21" i="34" s="1"/>
  <c r="C27" i="71"/>
  <c r="CN513" i="17"/>
  <c r="C23" i="34" s="1"/>
  <c r="D29" i="71"/>
  <c r="CP519" i="17"/>
  <c r="E29" i="34" s="1"/>
  <c r="F35" i="71"/>
  <c r="CW520" i="17"/>
  <c r="I30" i="34" s="1"/>
  <c r="M36" i="71"/>
  <c r="H38" i="71"/>
  <c r="CR530" i="17"/>
  <c r="G40" i="34"/>
  <c r="H46" i="71"/>
  <c r="J46" i="71" s="1"/>
  <c r="CN533" i="17"/>
  <c r="C43" i="34" s="1"/>
  <c r="D49" i="71"/>
  <c r="K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CP555" i="17"/>
  <c r="E65" i="34"/>
  <c r="F71" i="71"/>
  <c r="CW556" i="17"/>
  <c r="I66" i="34" s="1"/>
  <c r="M72" i="71"/>
  <c r="CR562" i="17"/>
  <c r="G72" i="34" s="1"/>
  <c r="H78" i="71"/>
  <c r="CM563" i="17"/>
  <c r="C79" i="71"/>
  <c r="CX565" i="17"/>
  <c r="J75" i="34"/>
  <c r="N81" i="71"/>
  <c r="CT567" i="17"/>
  <c r="CV567" i="17" s="1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K41" i="72" s="1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DR575" i="17"/>
  <c r="L175" i="34" s="1"/>
  <c r="Q91" i="72"/>
  <c r="DD577" i="17"/>
  <c r="B177" i="34" s="1"/>
  <c r="C93" i="72"/>
  <c r="DE579" i="17"/>
  <c r="C179" i="34"/>
  <c r="D95" i="72"/>
  <c r="CP546" i="17"/>
  <c r="E56" i="34" s="1"/>
  <c r="F62" i="71"/>
  <c r="DA548" i="17"/>
  <c r="L58" i="34" s="1"/>
  <c r="J66" i="71"/>
  <c r="CM562" i="17"/>
  <c r="C78" i="71"/>
  <c r="J78" i="71" s="1"/>
  <c r="CN564" i="17"/>
  <c r="C74" i="34" s="1"/>
  <c r="D80" i="71"/>
  <c r="CX572" i="17"/>
  <c r="J82" i="34" s="1"/>
  <c r="N88" i="71"/>
  <c r="CN576" i="17"/>
  <c r="C86" i="34" s="1"/>
  <c r="D92" i="71"/>
  <c r="B88" i="34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C135" i="26"/>
  <c r="D72" i="69"/>
  <c r="L57" i="26"/>
  <c r="Q64" i="70"/>
  <c r="L61" i="26"/>
  <c r="Q68" i="70"/>
  <c r="CD117" i="17"/>
  <c r="J13" i="74"/>
  <c r="K13" i="74"/>
  <c r="L13" i="74"/>
  <c r="CN498" i="17"/>
  <c r="C8" i="34" s="1"/>
  <c r="D14" i="71"/>
  <c r="J64" i="71"/>
  <c r="K64" i="71"/>
  <c r="B142" i="34"/>
  <c r="J42" i="71"/>
  <c r="J53" i="70"/>
  <c r="K53" i="70"/>
  <c r="L29" i="69"/>
  <c r="J38" i="68"/>
  <c r="K38" i="68"/>
  <c r="J64" i="68"/>
  <c r="K64" i="68"/>
  <c r="I93" i="26"/>
  <c r="BO134" i="17"/>
  <c r="K95" i="26"/>
  <c r="BQ136" i="17"/>
  <c r="O67" i="69" s="1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E69" i="26"/>
  <c r="F76" i="70"/>
  <c r="D70" i="26"/>
  <c r="E77" i="70"/>
  <c r="BZ146" i="17"/>
  <c r="J11" i="70"/>
  <c r="L11" i="70" s="1"/>
  <c r="K11" i="70"/>
  <c r="J15" i="70"/>
  <c r="K15" i="70"/>
  <c r="CD127" i="17"/>
  <c r="CE127" i="17" s="1"/>
  <c r="B10" i="19"/>
  <c r="BL237" i="17"/>
  <c r="BN237" i="17" s="1"/>
  <c r="BM237" i="17"/>
  <c r="BL241" i="17"/>
  <c r="BN241" i="17" s="1"/>
  <c r="B18" i="19"/>
  <c r="BL245" i="17"/>
  <c r="BM245" i="17"/>
  <c r="K55" i="74"/>
  <c r="J55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F512" i="17"/>
  <c r="D112" i="34" s="1"/>
  <c r="E28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CY529" i="17"/>
  <c r="K39" i="34" s="1"/>
  <c r="O45" i="71"/>
  <c r="CO531" i="17"/>
  <c r="E47" i="71"/>
  <c r="K47" i="71" s="1"/>
  <c r="J47" i="71"/>
  <c r="L47" i="71" s="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J65" i="26" s="1"/>
  <c r="CB143" i="17"/>
  <c r="K21" i="70"/>
  <c r="K30" i="70"/>
  <c r="J30" i="70"/>
  <c r="B56" i="19"/>
  <c r="BL283" i="17"/>
  <c r="BM283" i="17"/>
  <c r="BN283" i="17" s="1"/>
  <c r="B86" i="34"/>
  <c r="CT576" i="17"/>
  <c r="B122" i="34"/>
  <c r="B19" i="19"/>
  <c r="BL246" i="17"/>
  <c r="BM246" i="17"/>
  <c r="J49" i="70"/>
  <c r="K49" i="70"/>
  <c r="J11" i="69"/>
  <c r="K11" i="69"/>
  <c r="J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L46" i="68" s="1"/>
  <c r="I92" i="26"/>
  <c r="BO133" i="17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K137" i="26" s="1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119" i="26"/>
  <c r="CH143" i="17"/>
  <c r="I121" i="26"/>
  <c r="CF145" i="17"/>
  <c r="J31" i="70"/>
  <c r="K31" i="70"/>
  <c r="L31" i="70" s="1"/>
  <c r="L32" i="70"/>
  <c r="J48" i="70"/>
  <c r="K48" i="70"/>
  <c r="J52" i="70"/>
  <c r="L52" i="70"/>
  <c r="K52" i="70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K41" i="71"/>
  <c r="CS529" i="17"/>
  <c r="CT529" i="17" s="1"/>
  <c r="H39" i="34"/>
  <c r="I45" i="71"/>
  <c r="CO534" i="17"/>
  <c r="E50" i="71"/>
  <c r="J50" i="71" s="1"/>
  <c r="CX535" i="17"/>
  <c r="J45" i="34" s="1"/>
  <c r="N51" i="71"/>
  <c r="CS541" i="17"/>
  <c r="H51" i="34" s="1"/>
  <c r="I57" i="71"/>
  <c r="CQ542" i="17"/>
  <c r="F52" i="34" s="1"/>
  <c r="G58" i="71"/>
  <c r="CR544" i="17"/>
  <c r="CU544" i="17" s="1"/>
  <c r="H60" i="71"/>
  <c r="CW554" i="17"/>
  <c r="I64" i="34" s="1"/>
  <c r="M70" i="71"/>
  <c r="CN563" i="17"/>
  <c r="D79" i="71"/>
  <c r="CS569" i="17"/>
  <c r="I85" i="71"/>
  <c r="CP573" i="17"/>
  <c r="F89" i="71"/>
  <c r="CS577" i="17"/>
  <c r="H87" i="34"/>
  <c r="I93" i="71"/>
  <c r="CN579" i="17"/>
  <c r="C89" i="34" s="1"/>
  <c r="D95" i="71"/>
  <c r="J95" i="71" s="1"/>
  <c r="DO517" i="17"/>
  <c r="J117" i="34"/>
  <c r="N33" i="72"/>
  <c r="L33" i="72" s="1"/>
  <c r="DG519" i="17"/>
  <c r="E119" i="34" s="1"/>
  <c r="F35" i="72"/>
  <c r="DN520" i="17"/>
  <c r="I120" i="34" s="1"/>
  <c r="M36" i="72"/>
  <c r="H38" i="72"/>
  <c r="J38" i="72" s="1"/>
  <c r="DI522" i="17"/>
  <c r="G122" i="34" s="1"/>
  <c r="B131" i="34"/>
  <c r="DE533" i="17"/>
  <c r="D49" i="72"/>
  <c r="B135" i="34"/>
  <c r="DI546" i="17"/>
  <c r="G146" i="34"/>
  <c r="H62" i="72"/>
  <c r="DD547" i="17"/>
  <c r="C63" i="72"/>
  <c r="DI550" i="17"/>
  <c r="G150" i="34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G80" i="72"/>
  <c r="DI566" i="17"/>
  <c r="G166" i="34" s="1"/>
  <c r="H82" i="72"/>
  <c r="DI574" i="17"/>
  <c r="H90" i="72"/>
  <c r="DF576" i="17"/>
  <c r="E92" i="72"/>
  <c r="DR577" i="17"/>
  <c r="L177" i="34" s="1"/>
  <c r="Q93" i="72"/>
  <c r="BK135" i="17"/>
  <c r="H129" i="26" s="1"/>
  <c r="I66" i="69"/>
  <c r="BF137" i="17"/>
  <c r="C131" i="26" s="1"/>
  <c r="BK143" i="17"/>
  <c r="I74" i="69" s="1"/>
  <c r="BI144" i="17"/>
  <c r="F138" i="26" s="1"/>
  <c r="BY139" i="17"/>
  <c r="E63" i="26" s="1"/>
  <c r="CD125" i="17"/>
  <c r="B33" i="19"/>
  <c r="B105" i="34"/>
  <c r="B54" i="34"/>
  <c r="I127" i="26"/>
  <c r="B65" i="34"/>
  <c r="CT555" i="17"/>
  <c r="I138" i="26"/>
  <c r="M75" i="69"/>
  <c r="J69" i="26"/>
  <c r="N76" i="70"/>
  <c r="CT548" i="17"/>
  <c r="J139" i="26"/>
  <c r="N76" i="69"/>
  <c r="K135" i="26"/>
  <c r="O72" i="69"/>
  <c r="B147" i="34"/>
  <c r="E61" i="26"/>
  <c r="F68" i="70"/>
  <c r="K130" i="26"/>
  <c r="B129" i="34"/>
  <c r="B73" i="34"/>
  <c r="B13" i="34"/>
  <c r="C64" i="26"/>
  <c r="D71" i="70"/>
  <c r="B43" i="34"/>
  <c r="D20" i="34"/>
  <c r="I65" i="26"/>
  <c r="M72" i="70"/>
  <c r="K46" i="71"/>
  <c r="CE108" i="17"/>
  <c r="J34" i="71"/>
  <c r="K34" i="71"/>
  <c r="C10" i="34"/>
  <c r="M77" i="70"/>
  <c r="I66" i="26"/>
  <c r="M73" i="70"/>
  <c r="I62" i="26"/>
  <c r="M69" i="70"/>
  <c r="I58" i="26"/>
  <c r="M65" i="70"/>
  <c r="K136" i="26"/>
  <c r="O73" i="69"/>
  <c r="CV527" i="17"/>
  <c r="N71" i="70"/>
  <c r="J134" i="26"/>
  <c r="N71" i="69"/>
  <c r="L75" i="68"/>
  <c r="L37" i="68"/>
  <c r="L47" i="68"/>
  <c r="L17" i="73"/>
  <c r="L40" i="68"/>
  <c r="CT572" i="17"/>
  <c r="CE104" i="17"/>
  <c r="B83" i="34"/>
  <c r="D40" i="34"/>
  <c r="CU530" i="17"/>
  <c r="CT530" i="17"/>
  <c r="J70" i="26"/>
  <c r="N77" i="70"/>
  <c r="J62" i="26"/>
  <c r="N69" i="70"/>
  <c r="J140" i="26"/>
  <c r="N77" i="69"/>
  <c r="J132" i="26"/>
  <c r="N69" i="69"/>
  <c r="L65" i="68"/>
  <c r="L14" i="73"/>
  <c r="B103" i="34"/>
  <c r="DL530" i="17"/>
  <c r="B173" i="34"/>
  <c r="DL527" i="17"/>
  <c r="B87" i="34"/>
  <c r="CT564" i="17"/>
  <c r="CT540" i="17"/>
  <c r="CE100" i="17"/>
  <c r="CE91" i="17"/>
  <c r="B168" i="34"/>
  <c r="CE85" i="17"/>
  <c r="CE81" i="17"/>
  <c r="J59" i="26"/>
  <c r="N66" i="70"/>
  <c r="L72" i="68"/>
  <c r="J46" i="72"/>
  <c r="K84" i="71"/>
  <c r="L84" i="71" s="1"/>
  <c r="K90" i="71"/>
  <c r="CT539" i="17"/>
  <c r="D18" i="34"/>
  <c r="CE124" i="17"/>
  <c r="CT568" i="17"/>
  <c r="B61" i="34"/>
  <c r="CU551" i="17"/>
  <c r="B29" i="34"/>
  <c r="CT519" i="17"/>
  <c r="CU519" i="17"/>
  <c r="L51" i="68"/>
  <c r="CT579" i="17"/>
  <c r="CU579" i="17"/>
  <c r="K63" i="26"/>
  <c r="O70" i="70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F139" i="26"/>
  <c r="CU564" i="17"/>
  <c r="J67" i="26"/>
  <c r="N74" i="70"/>
  <c r="J62" i="71"/>
  <c r="K62" i="71"/>
  <c r="B125" i="34"/>
  <c r="K65" i="26"/>
  <c r="O72" i="70"/>
  <c r="K131" i="26"/>
  <c r="O68" i="69"/>
  <c r="CU574" i="17"/>
  <c r="B133" i="34"/>
  <c r="J35" i="71"/>
  <c r="K35" i="71"/>
  <c r="J73" i="71"/>
  <c r="I69" i="26"/>
  <c r="M76" i="70"/>
  <c r="M64" i="70"/>
  <c r="K133" i="26"/>
  <c r="O70" i="69"/>
  <c r="K129" i="26"/>
  <c r="K56" i="71"/>
  <c r="H67" i="26"/>
  <c r="I74" i="70"/>
  <c r="K138" i="26"/>
  <c r="O75" i="69"/>
  <c r="B72" i="34"/>
  <c r="CU562" i="17"/>
  <c r="B17" i="34"/>
  <c r="CE99" i="17"/>
  <c r="L36" i="68"/>
  <c r="CE102" i="17"/>
  <c r="BN242" i="17"/>
  <c r="K70" i="26"/>
  <c r="O77" i="70"/>
  <c r="K58" i="26"/>
  <c r="O65" i="70"/>
  <c r="K132" i="26"/>
  <c r="O69" i="69"/>
  <c r="K128" i="26"/>
  <c r="O65" i="69"/>
  <c r="B151" i="34"/>
  <c r="J65" i="71"/>
  <c r="BN244" i="17"/>
  <c r="I64" i="26"/>
  <c r="M71" i="70"/>
  <c r="K140" i="26"/>
  <c r="O77" i="69"/>
  <c r="B28" i="34"/>
  <c r="CU518" i="17"/>
  <c r="B111" i="34"/>
  <c r="C110" i="34"/>
  <c r="B96" i="34"/>
  <c r="J138" i="26"/>
  <c r="N75" i="69"/>
  <c r="L70" i="68"/>
  <c r="BN273" i="17"/>
  <c r="CU545" i="17"/>
  <c r="CU572" i="17"/>
  <c r="CV572" i="17" s="1"/>
  <c r="CT532" i="17"/>
  <c r="J69" i="71"/>
  <c r="BN276" i="17"/>
  <c r="J94" i="72"/>
  <c r="J78" i="72"/>
  <c r="C22" i="34"/>
  <c r="B12" i="34"/>
  <c r="B107" i="34"/>
  <c r="J133" i="26"/>
  <c r="N70" i="69"/>
  <c r="DK530" i="17"/>
  <c r="J61" i="26"/>
  <c r="N68" i="70"/>
  <c r="J135" i="26"/>
  <c r="N72" i="69"/>
  <c r="DK527" i="17"/>
  <c r="CE126" i="17"/>
  <c r="G137" i="26"/>
  <c r="H74" i="69"/>
  <c r="D127" i="26"/>
  <c r="E64" i="69"/>
  <c r="BN285" i="17"/>
  <c r="CU528" i="17"/>
  <c r="J131" i="26"/>
  <c r="N68" i="69"/>
  <c r="DL572" i="17"/>
  <c r="CU550" i="17"/>
  <c r="CV550" i="17" s="1"/>
  <c r="I67" i="26"/>
  <c r="M74" i="70"/>
  <c r="I63" i="26"/>
  <c r="M70" i="70"/>
  <c r="K61" i="26"/>
  <c r="O68" i="70"/>
  <c r="K57" i="26"/>
  <c r="O64" i="70"/>
  <c r="I137" i="26"/>
  <c r="M74" i="69"/>
  <c r="I133" i="26"/>
  <c r="M70" i="69"/>
  <c r="B141" i="34"/>
  <c r="J137" i="26"/>
  <c r="N74" i="69"/>
  <c r="I130" i="26"/>
  <c r="M67" i="69"/>
  <c r="I60" i="26"/>
  <c r="M69" i="69"/>
  <c r="J130" i="26"/>
  <c r="N67" i="69"/>
  <c r="J89" i="72"/>
  <c r="K89" i="72"/>
  <c r="J127" i="26"/>
  <c r="CT552" i="17"/>
  <c r="B140" i="34"/>
  <c r="M66" i="70"/>
  <c r="K127" i="26"/>
  <c r="O64" i="69"/>
  <c r="CE125" i="17"/>
  <c r="F70" i="70"/>
  <c r="H137" i="26"/>
  <c r="N72" i="70"/>
  <c r="DK532" i="17"/>
  <c r="I136" i="26"/>
  <c r="M73" i="69"/>
  <c r="I128" i="26"/>
  <c r="M65" i="69"/>
  <c r="L38" i="68"/>
  <c r="K63" i="71"/>
  <c r="J63" i="71"/>
  <c r="L49" i="68"/>
  <c r="L19" i="73"/>
  <c r="B482" i="1"/>
  <c r="F27" i="72" s="1"/>
  <c r="BN27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J128" i="26"/>
  <c r="N65" i="69"/>
  <c r="L69" i="68"/>
  <c r="L35" i="68"/>
  <c r="CU522" i="17"/>
  <c r="CE110" i="17"/>
  <c r="C85" i="34"/>
  <c r="CT575" i="17"/>
  <c r="CU575" i="17"/>
  <c r="B79" i="34"/>
  <c r="CU569" i="17"/>
  <c r="CU557" i="17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CU535" i="17"/>
  <c r="CV535" i="17"/>
  <c r="CT574" i="17"/>
  <c r="CV564" i="17"/>
  <c r="L28" i="68"/>
  <c r="C45" i="34"/>
  <c r="C49" i="34"/>
  <c r="L50" i="74"/>
  <c r="L55" i="74"/>
  <c r="L15" i="70"/>
  <c r="L53" i="68"/>
  <c r="L45" i="68"/>
  <c r="L34" i="68"/>
  <c r="L29" i="68"/>
  <c r="G78" i="34"/>
  <c r="G50" i="34"/>
  <c r="BN85" i="17"/>
  <c r="D29" i="26"/>
  <c r="E85" i="26"/>
  <c r="BL91" i="17"/>
  <c r="BM91" i="17"/>
  <c r="BM87" i="17"/>
  <c r="D81" i="26"/>
  <c r="BL87" i="17"/>
  <c r="E49" i="26"/>
  <c r="BY143" i="17"/>
  <c r="E67" i="26" s="1"/>
  <c r="G31" i="26"/>
  <c r="BJ142" i="17"/>
  <c r="CX555" i="17"/>
  <c r="J65" i="34" s="1"/>
  <c r="N71" i="71"/>
  <c r="BE139" i="17"/>
  <c r="B133" i="26" s="1"/>
  <c r="E69" i="17"/>
  <c r="K69" i="17" s="1"/>
  <c r="K559" i="1"/>
  <c r="H52" i="17"/>
  <c r="K52" i="17" s="1"/>
  <c r="H33" i="17"/>
  <c r="K33" i="17" s="1"/>
  <c r="G569" i="1"/>
  <c r="M90" i="71" s="1"/>
  <c r="H67" i="17"/>
  <c r="K67" i="17" s="1"/>
  <c r="E65" i="17"/>
  <c r="K65" i="17" s="1"/>
  <c r="D62" i="17"/>
  <c r="C62" i="36" s="1"/>
  <c r="H50" i="17"/>
  <c r="G50" i="36" s="1"/>
  <c r="I40" i="17"/>
  <c r="H40" i="36" s="1"/>
  <c r="H37" i="17"/>
  <c r="G37" i="36" s="1"/>
  <c r="D28" i="17"/>
  <c r="C28" i="36" s="1"/>
  <c r="I567" i="1"/>
  <c r="G32" i="34"/>
  <c r="L48" i="74"/>
  <c r="L22" i="69"/>
  <c r="J60" i="71"/>
  <c r="L18" i="69"/>
  <c r="C170" i="34"/>
  <c r="C63" i="34"/>
  <c r="C104" i="34"/>
  <c r="CV528" i="17"/>
  <c r="L41" i="70"/>
  <c r="BN284" i="17"/>
  <c r="CT557" i="17"/>
  <c r="CV557" i="17"/>
  <c r="L16" i="74"/>
  <c r="D33" i="26"/>
  <c r="G33" i="31"/>
  <c r="BN120" i="17"/>
  <c r="L26" i="26"/>
  <c r="BN84" i="17"/>
  <c r="F50" i="68"/>
  <c r="F49" i="17"/>
  <c r="J49" i="17" s="1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D66" i="17"/>
  <c r="C66" i="36" s="1"/>
  <c r="I542" i="1"/>
  <c r="E39" i="17"/>
  <c r="F34" i="17"/>
  <c r="H102" i="34"/>
  <c r="J92" i="71"/>
  <c r="C161" i="34"/>
  <c r="DL578" i="17"/>
  <c r="L57" i="74"/>
  <c r="D108" i="34"/>
  <c r="K61" i="71"/>
  <c r="J88" i="71"/>
  <c r="E75" i="69"/>
  <c r="D138" i="26"/>
  <c r="F164" i="34"/>
  <c r="L66" i="71"/>
  <c r="J90" i="72"/>
  <c r="D66" i="34"/>
  <c r="C67" i="34"/>
  <c r="CC115" i="17"/>
  <c r="K90" i="72"/>
  <c r="I86" i="26"/>
  <c r="G47" i="26"/>
  <c r="L30" i="26"/>
  <c r="L34" i="26"/>
  <c r="BY135" i="17"/>
  <c r="N39" i="69"/>
  <c r="E73" i="17"/>
  <c r="D73" i="36" s="1"/>
  <c r="I62" i="17"/>
  <c r="H62" i="36" s="1"/>
  <c r="F56" i="68"/>
  <c r="K56" i="68" s="1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F53" i="17"/>
  <c r="D74" i="17"/>
  <c r="I70" i="17"/>
  <c r="K70" i="17" s="1"/>
  <c r="I66" i="17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K28" i="17" s="1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K33" i="68" s="1"/>
  <c r="H30" i="68"/>
  <c r="K30" i="68" s="1"/>
  <c r="H17" i="68"/>
  <c r="J17" i="68" s="1"/>
  <c r="E31" i="17"/>
  <c r="Q10" i="69"/>
  <c r="F74" i="70"/>
  <c r="O88" i="71"/>
  <c r="CY572" i="17"/>
  <c r="K82" i="34" s="1"/>
  <c r="CW574" i="17"/>
  <c r="K37" i="17"/>
  <c r="D65" i="36"/>
  <c r="J65" i="17"/>
  <c r="J52" i="68"/>
  <c r="G71" i="36"/>
  <c r="CY545" i="17"/>
  <c r="K55" i="34" s="1"/>
  <c r="O61" i="71"/>
  <c r="J51" i="17"/>
  <c r="G63" i="36"/>
  <c r="J57" i="68"/>
  <c r="E64" i="36"/>
  <c r="J57" i="17"/>
  <c r="E55" i="36"/>
  <c r="J55" i="17"/>
  <c r="J27" i="17"/>
  <c r="L27" i="17" s="1"/>
  <c r="K27" i="17"/>
  <c r="G46" i="36"/>
  <c r="K46" i="17"/>
  <c r="L46" i="17" s="1"/>
  <c r="D31" i="36"/>
  <c r="J31" i="17"/>
  <c r="K31" i="17"/>
  <c r="G54" i="36"/>
  <c r="K50" i="71"/>
  <c r="L50" i="71" s="1"/>
  <c r="K45" i="69"/>
  <c r="K13" i="73"/>
  <c r="BS133" i="17"/>
  <c r="L127" i="26" s="1"/>
  <c r="L92" i="26"/>
  <c r="L52" i="26"/>
  <c r="CJ146" i="17"/>
  <c r="L70" i="26" s="1"/>
  <c r="L119" i="26"/>
  <c r="L93" i="26"/>
  <c r="BS134" i="17"/>
  <c r="Q65" i="69" s="1"/>
  <c r="Q10" i="17"/>
  <c r="L10" i="36" s="1"/>
  <c r="B36" i="75"/>
  <c r="B2" i="73" s="1"/>
  <c r="L135" i="26"/>
  <c r="BS145" i="17"/>
  <c r="Q76" i="69" s="1"/>
  <c r="L104" i="26"/>
  <c r="L118" i="26"/>
  <c r="L101" i="26"/>
  <c r="BS142" i="17"/>
  <c r="Q73" i="69" s="1"/>
  <c r="L27" i="26"/>
  <c r="BS138" i="17"/>
  <c r="L132" i="26" s="1"/>
  <c r="B34" i="75" l="1"/>
  <c r="Q45" i="74"/>
  <c r="Q60" i="68"/>
  <c r="BS235" i="17"/>
  <c r="DR559" i="17"/>
  <c r="CJ79" i="17"/>
  <c r="Q62" i="70"/>
  <c r="DA559" i="17"/>
  <c r="CJ131" i="17"/>
  <c r="Q9" i="70"/>
  <c r="Q9" i="68"/>
  <c r="DR515" i="17"/>
  <c r="Q26" i="73"/>
  <c r="Q31" i="71"/>
  <c r="BS271" i="17"/>
  <c r="CJ113" i="17"/>
  <c r="DA493" i="17"/>
  <c r="Q9" i="71"/>
  <c r="Q75" i="72"/>
  <c r="DR537" i="17"/>
  <c r="BS79" i="17"/>
  <c r="Q43" i="69"/>
  <c r="Q9" i="73"/>
  <c r="DA515" i="17"/>
  <c r="Q9" i="69"/>
  <c r="Q26" i="68"/>
  <c r="Q26" i="69"/>
  <c r="Q26" i="74"/>
  <c r="BS288" i="17"/>
  <c r="Q42" i="17"/>
  <c r="Q43" i="68"/>
  <c r="DA537" i="17"/>
  <c r="BS252" i="17"/>
  <c r="Q8" i="17"/>
  <c r="CJ96" i="17"/>
  <c r="Q26" i="70"/>
  <c r="Q62" i="74"/>
  <c r="Q204" i="17"/>
  <c r="BS96" i="17"/>
  <c r="Q53" i="71"/>
  <c r="Q187" i="17"/>
  <c r="BS113" i="17"/>
  <c r="Q59" i="17"/>
  <c r="Q31" i="72"/>
  <c r="Q9" i="72"/>
  <c r="Q53" i="72"/>
  <c r="DR493" i="17"/>
  <c r="Q25" i="17"/>
  <c r="BS295" i="17"/>
  <c r="L68" i="19" s="1"/>
  <c r="Q69" i="74"/>
  <c r="BS296" i="17"/>
  <c r="L69" i="19" s="1"/>
  <c r="Q70" i="74"/>
  <c r="Q75" i="70"/>
  <c r="L68" i="26"/>
  <c r="Q74" i="74"/>
  <c r="BS300" i="17"/>
  <c r="L73" i="19" s="1"/>
  <c r="BS264" i="17"/>
  <c r="L37" i="19" s="1"/>
  <c r="Q38" i="74"/>
  <c r="DR495" i="17"/>
  <c r="L95" i="34" s="1"/>
  <c r="Q11" i="72"/>
  <c r="L49" i="26"/>
  <c r="CJ143" i="17"/>
  <c r="Q74" i="70" s="1"/>
  <c r="DA530" i="17"/>
  <c r="L40" i="34" s="1"/>
  <c r="Q46" i="71"/>
  <c r="Q76" i="74"/>
  <c r="BS302" i="17"/>
  <c r="L75" i="19" s="1"/>
  <c r="BS266" i="17"/>
  <c r="L39" i="19" s="1"/>
  <c r="Q40" i="74"/>
  <c r="L98" i="26"/>
  <c r="BS139" i="17"/>
  <c r="L133" i="26" s="1"/>
  <c r="Q68" i="69"/>
  <c r="L134" i="26"/>
  <c r="DA565" i="17"/>
  <c r="L75" i="34" s="1"/>
  <c r="L120" i="26"/>
  <c r="L559" i="1"/>
  <c r="Q30" i="68"/>
  <c r="CJ121" i="17"/>
  <c r="L468" i="1"/>
  <c r="CJ93" i="17"/>
  <c r="L17" i="26" s="1"/>
  <c r="L563" i="1"/>
  <c r="Q32" i="17"/>
  <c r="L32" i="36" s="1"/>
  <c r="Q73" i="71"/>
  <c r="Q94" i="72"/>
  <c r="DR545" i="17"/>
  <c r="L145" i="34" s="1"/>
  <c r="L614" i="1"/>
  <c r="L525" i="1"/>
  <c r="L136" i="26"/>
  <c r="CJ142" i="17"/>
  <c r="Q67" i="69"/>
  <c r="Q18" i="74"/>
  <c r="Q45" i="68"/>
  <c r="Q55" i="70"/>
  <c r="L553" i="1"/>
  <c r="Q39" i="68"/>
  <c r="Q65" i="68"/>
  <c r="Q56" i="74"/>
  <c r="L552" i="1"/>
  <c r="L526" i="1"/>
  <c r="L503" i="1"/>
  <c r="L457" i="1"/>
  <c r="Q79" i="72"/>
  <c r="Q22" i="72"/>
  <c r="Q38" i="72"/>
  <c r="Q46" i="69"/>
  <c r="Q63" i="72"/>
  <c r="L634" i="1"/>
  <c r="Q57" i="70"/>
  <c r="Q53" i="74"/>
  <c r="Q31" i="73"/>
  <c r="Q46" i="70"/>
  <c r="L530" i="1"/>
  <c r="L629" i="1"/>
  <c r="L627" i="1"/>
  <c r="L622" i="1"/>
  <c r="L597" i="1"/>
  <c r="L546" i="1"/>
  <c r="L539" i="1"/>
  <c r="L522" i="1"/>
  <c r="L412" i="1"/>
  <c r="Q29" i="72"/>
  <c r="Q55" i="72"/>
  <c r="DR519" i="17"/>
  <c r="L119" i="34" s="1"/>
  <c r="Q62" i="71"/>
  <c r="Q34" i="74"/>
  <c r="L538" i="1"/>
  <c r="Q26" i="71"/>
  <c r="Q13" i="70"/>
  <c r="CJ135" i="17"/>
  <c r="L610" i="1"/>
  <c r="L616" i="1"/>
  <c r="L624" i="1"/>
  <c r="L606" i="1"/>
  <c r="L517" i="1"/>
  <c r="L446" i="1"/>
  <c r="Q87" i="72"/>
  <c r="Q64" i="68"/>
  <c r="Q12" i="71"/>
  <c r="Q30" i="69"/>
  <c r="L558" i="1"/>
  <c r="L598" i="1"/>
  <c r="L608" i="1"/>
  <c r="L565" i="1"/>
  <c r="Q38" i="17"/>
  <c r="L38" i="36" s="1"/>
  <c r="Q34" i="70"/>
  <c r="Q68" i="72"/>
  <c r="BS146" i="17"/>
  <c r="L617" i="1"/>
  <c r="L566" i="1"/>
  <c r="L561" i="1"/>
  <c r="L557" i="1"/>
  <c r="L542" i="1"/>
  <c r="L523" i="1"/>
  <c r="Q64" i="69"/>
  <c r="Q36" i="71"/>
  <c r="L536" i="1"/>
  <c r="L601" i="1"/>
  <c r="Q25" i="72"/>
  <c r="Q72" i="70"/>
  <c r="Q41" i="69"/>
  <c r="Q32" i="69"/>
  <c r="L562" i="1"/>
  <c r="L411" i="1"/>
  <c r="Q11" i="71"/>
  <c r="L621" i="1"/>
  <c r="Q54" i="70"/>
  <c r="Q90" i="71"/>
  <c r="L594" i="1"/>
  <c r="L600" i="1"/>
  <c r="Q24" i="69"/>
  <c r="L433" i="1"/>
  <c r="L431" i="1"/>
  <c r="CV579" i="17"/>
  <c r="K38" i="72"/>
  <c r="K48" i="72"/>
  <c r="J48" i="72"/>
  <c r="J58" i="71"/>
  <c r="L18" i="74"/>
  <c r="J54" i="68"/>
  <c r="K54" i="68"/>
  <c r="L54" i="68" s="1"/>
  <c r="K53" i="17"/>
  <c r="E53" i="36"/>
  <c r="BN87" i="17"/>
  <c r="D165" i="34"/>
  <c r="J52" i="17"/>
  <c r="L52" i="17" s="1"/>
  <c r="CV539" i="17"/>
  <c r="M75" i="70"/>
  <c r="CU529" i="17"/>
  <c r="CV530" i="17"/>
  <c r="Q77" i="70"/>
  <c r="K54" i="17"/>
  <c r="L54" i="17" s="1"/>
  <c r="J35" i="17"/>
  <c r="G52" i="36"/>
  <c r="G54" i="34"/>
  <c r="J41" i="72"/>
  <c r="L41" i="72" s="1"/>
  <c r="CT569" i="17"/>
  <c r="H79" i="34"/>
  <c r="D41" i="34"/>
  <c r="CU531" i="17"/>
  <c r="CT531" i="17"/>
  <c r="B70" i="26"/>
  <c r="C77" i="70"/>
  <c r="J66" i="17"/>
  <c r="K62" i="17"/>
  <c r="CV519" i="17"/>
  <c r="CU525" i="17"/>
  <c r="DK525" i="17"/>
  <c r="L67" i="26"/>
  <c r="G136" i="26"/>
  <c r="H73" i="69"/>
  <c r="CV552" i="17"/>
  <c r="DM530" i="17"/>
  <c r="L11" i="69"/>
  <c r="CV518" i="17"/>
  <c r="J73" i="17"/>
  <c r="E83" i="34"/>
  <c r="G48" i="36"/>
  <c r="J67" i="17"/>
  <c r="J48" i="71"/>
  <c r="L48" i="71" s="1"/>
  <c r="J70" i="17"/>
  <c r="L61" i="71"/>
  <c r="L128" i="26"/>
  <c r="H70" i="36"/>
  <c r="J33" i="68"/>
  <c r="J39" i="17"/>
  <c r="D39" i="36"/>
  <c r="D68" i="69"/>
  <c r="G75" i="69"/>
  <c r="J44" i="71"/>
  <c r="K44" i="71"/>
  <c r="L44" i="71" s="1"/>
  <c r="J47" i="17"/>
  <c r="CV575" i="17"/>
  <c r="L139" i="26"/>
  <c r="K72" i="17"/>
  <c r="J33" i="17"/>
  <c r="K66" i="17"/>
  <c r="J56" i="68"/>
  <c r="L56" i="68" s="1"/>
  <c r="M68" i="69"/>
  <c r="L46" i="71"/>
  <c r="L30" i="70"/>
  <c r="L31" i="17"/>
  <c r="E72" i="36"/>
  <c r="D69" i="36"/>
  <c r="L35" i="71"/>
  <c r="K78" i="71"/>
  <c r="L13" i="69"/>
  <c r="L16" i="73"/>
  <c r="H140" i="26"/>
  <c r="I77" i="69"/>
  <c r="K92" i="71"/>
  <c r="L92" i="71" s="1"/>
  <c r="J58" i="69"/>
  <c r="J57" i="69"/>
  <c r="J71" i="68"/>
  <c r="L71" i="68" s="1"/>
  <c r="BF135" i="17"/>
  <c r="C24" i="26"/>
  <c r="L64" i="68"/>
  <c r="L19" i="74"/>
  <c r="B33" i="1"/>
  <c r="L55" i="70"/>
  <c r="J54" i="69"/>
  <c r="L54" i="69" s="1"/>
  <c r="CU549" i="17"/>
  <c r="CV549" i="17" s="1"/>
  <c r="L22" i="74"/>
  <c r="K49" i="69"/>
  <c r="M63" i="71"/>
  <c r="CW547" i="17"/>
  <c r="I57" i="34" s="1"/>
  <c r="I77" i="26"/>
  <c r="BN83" i="17"/>
  <c r="BY138" i="17"/>
  <c r="E62" i="26" s="1"/>
  <c r="H35" i="26"/>
  <c r="CE111" i="17"/>
  <c r="BN274" i="17"/>
  <c r="J23" i="69"/>
  <c r="L23" i="69" s="1"/>
  <c r="J48" i="69"/>
  <c r="J41" i="71"/>
  <c r="L64" i="71"/>
  <c r="J59" i="71"/>
  <c r="H76" i="70"/>
  <c r="K16" i="73"/>
  <c r="K35" i="70"/>
  <c r="L35" i="70" s="1"/>
  <c r="K12" i="74"/>
  <c r="L12" i="74" s="1"/>
  <c r="BL250" i="17"/>
  <c r="BN250" i="17" s="1"/>
  <c r="K43" i="71"/>
  <c r="L48" i="70"/>
  <c r="CV545" i="17"/>
  <c r="O74" i="69"/>
  <c r="DL532" i="17"/>
  <c r="DM532" i="17" s="1"/>
  <c r="CT562" i="17"/>
  <c r="CV562" i="17" s="1"/>
  <c r="K20" i="73"/>
  <c r="L20" i="73" s="1"/>
  <c r="E74" i="70"/>
  <c r="K12" i="69"/>
  <c r="D20" i="19"/>
  <c r="BL247" i="17"/>
  <c r="L55" i="17"/>
  <c r="CU576" i="17"/>
  <c r="CV576" i="17" s="1"/>
  <c r="J28" i="70"/>
  <c r="L28" i="70" s="1"/>
  <c r="BM247" i="17"/>
  <c r="BN247" i="17" s="1"/>
  <c r="J13" i="73"/>
  <c r="L13" i="73" s="1"/>
  <c r="BI135" i="17"/>
  <c r="F23" i="26"/>
  <c r="BI134" i="17"/>
  <c r="L42" i="71"/>
  <c r="L81" i="72"/>
  <c r="L73" i="68"/>
  <c r="K66" i="68"/>
  <c r="DJ571" i="17"/>
  <c r="H171" i="34" s="1"/>
  <c r="I87" i="72"/>
  <c r="DP554" i="17"/>
  <c r="K154" i="34" s="1"/>
  <c r="O70" i="72"/>
  <c r="CM556" i="17"/>
  <c r="B66" i="34" s="1"/>
  <c r="C72" i="71"/>
  <c r="BH264" i="17"/>
  <c r="E37" i="19" s="1"/>
  <c r="F38" i="74"/>
  <c r="BG146" i="17"/>
  <c r="Q80" i="72"/>
  <c r="DR564" i="17"/>
  <c r="L164" i="34" s="1"/>
  <c r="DJ535" i="17"/>
  <c r="H135" i="34" s="1"/>
  <c r="I51" i="72"/>
  <c r="B31" i="26"/>
  <c r="BI139" i="17"/>
  <c r="CT522" i="17"/>
  <c r="CV522" i="17" s="1"/>
  <c r="K14" i="74"/>
  <c r="Q89" i="72"/>
  <c r="M56" i="72"/>
  <c r="DN540" i="17"/>
  <c r="I140" i="34" s="1"/>
  <c r="DD575" i="17"/>
  <c r="B175" i="34" s="1"/>
  <c r="C91" i="72"/>
  <c r="DG567" i="17"/>
  <c r="F83" i="72"/>
  <c r="DE529" i="17"/>
  <c r="C129" i="34" s="1"/>
  <c r="D45" i="72"/>
  <c r="BW145" i="17"/>
  <c r="N18" i="71"/>
  <c r="J50" i="69"/>
  <c r="H29" i="73"/>
  <c r="I26" i="72"/>
  <c r="G87" i="72"/>
  <c r="DP496" i="17"/>
  <c r="K96" i="34" s="1"/>
  <c r="O12" i="72"/>
  <c r="BF258" i="17"/>
  <c r="D32" i="74"/>
  <c r="D450" i="1"/>
  <c r="BH256" i="17"/>
  <c r="E29" i="19" s="1"/>
  <c r="F30" i="74"/>
  <c r="C484" i="1"/>
  <c r="C419" i="1"/>
  <c r="E202" i="17"/>
  <c r="D18" i="31" s="1"/>
  <c r="I11" i="71"/>
  <c r="K34" i="70"/>
  <c r="N85" i="72"/>
  <c r="L85" i="72" s="1"/>
  <c r="E37" i="71"/>
  <c r="DR576" i="17"/>
  <c r="L176" i="34" s="1"/>
  <c r="DH544" i="17"/>
  <c r="F144" i="34" s="1"/>
  <c r="G60" i="72"/>
  <c r="N37" i="74"/>
  <c r="BP263" i="17"/>
  <c r="J36" i="19" s="1"/>
  <c r="I456" i="1"/>
  <c r="H455" i="1"/>
  <c r="G454" i="1"/>
  <c r="F453" i="1"/>
  <c r="E452" i="1"/>
  <c r="D451" i="1"/>
  <c r="C450" i="1"/>
  <c r="B449" i="1"/>
  <c r="K446" i="1"/>
  <c r="L439" i="1"/>
  <c r="K438" i="1"/>
  <c r="J437" i="1"/>
  <c r="G434" i="1"/>
  <c r="F433" i="1"/>
  <c r="E432" i="1"/>
  <c r="D431" i="1"/>
  <c r="C430" i="1"/>
  <c r="K426" i="1"/>
  <c r="L419" i="1"/>
  <c r="K418" i="1"/>
  <c r="J417" i="1"/>
  <c r="I416" i="1"/>
  <c r="H415" i="1"/>
  <c r="C410" i="1"/>
  <c r="BP282" i="17"/>
  <c r="J55" i="19" s="1"/>
  <c r="N56" i="74"/>
  <c r="L56" i="74" s="1"/>
  <c r="BK141" i="17"/>
  <c r="L68" i="17"/>
  <c r="J21" i="70"/>
  <c r="L21" i="70" s="1"/>
  <c r="CN542" i="17"/>
  <c r="D58" i="71"/>
  <c r="J459" i="1"/>
  <c r="I458" i="1"/>
  <c r="H457" i="1"/>
  <c r="G456" i="1"/>
  <c r="E454" i="1"/>
  <c r="C452" i="1"/>
  <c r="B451" i="1"/>
  <c r="L449" i="1"/>
  <c r="K448" i="1"/>
  <c r="J447" i="1"/>
  <c r="I446" i="1"/>
  <c r="I438" i="1"/>
  <c r="E434" i="1"/>
  <c r="D433" i="1"/>
  <c r="C432" i="1"/>
  <c r="B431" i="1"/>
  <c r="L429" i="1"/>
  <c r="K428" i="1"/>
  <c r="J427" i="1"/>
  <c r="I426" i="1"/>
  <c r="F415" i="1"/>
  <c r="BJ243" i="17"/>
  <c r="H17" i="74"/>
  <c r="BS238" i="17"/>
  <c r="L11" i="19" s="1"/>
  <c r="Q12" i="74"/>
  <c r="F30" i="26"/>
  <c r="BI141" i="17"/>
  <c r="DJ579" i="17"/>
  <c r="H179" i="34" s="1"/>
  <c r="I95" i="72"/>
  <c r="DF568" i="17"/>
  <c r="E84" i="72"/>
  <c r="BK296" i="17"/>
  <c r="H69" i="19" s="1"/>
  <c r="I70" i="74"/>
  <c r="BI138" i="17"/>
  <c r="K16" i="70"/>
  <c r="L16" i="70" s="1"/>
  <c r="N45" i="72"/>
  <c r="E88" i="72"/>
  <c r="BO254" i="17"/>
  <c r="I27" i="19" s="1"/>
  <c r="M28" i="74"/>
  <c r="K41" i="68"/>
  <c r="C43" i="26"/>
  <c r="BW134" i="17"/>
  <c r="BY144" i="17"/>
  <c r="DP534" i="17"/>
  <c r="K134" i="34" s="1"/>
  <c r="H58" i="72"/>
  <c r="DO548" i="17"/>
  <c r="J148" i="34" s="1"/>
  <c r="N68" i="72"/>
  <c r="DO552" i="17"/>
  <c r="J152" i="34" s="1"/>
  <c r="DH511" i="17"/>
  <c r="F111" i="34" s="1"/>
  <c r="G27" i="72"/>
  <c r="F103" i="26"/>
  <c r="BL109" i="17"/>
  <c r="L41" i="26"/>
  <c r="H29" i="26"/>
  <c r="BK140" i="17"/>
  <c r="F51" i="72"/>
  <c r="H59" i="71"/>
  <c r="K59" i="71" s="1"/>
  <c r="CR543" i="17"/>
  <c r="BG262" i="17"/>
  <c r="D35" i="19" s="1"/>
  <c r="E36" i="74"/>
  <c r="BE257" i="17"/>
  <c r="B30" i="19" s="1"/>
  <c r="C31" i="74"/>
  <c r="C416" i="1"/>
  <c r="H449" i="1"/>
  <c r="F439" i="1"/>
  <c r="E438" i="1"/>
  <c r="C436" i="1"/>
  <c r="F427" i="1"/>
  <c r="B455" i="1"/>
  <c r="H191" i="17"/>
  <c r="E467" i="1"/>
  <c r="C469" i="1"/>
  <c r="C466" i="1"/>
  <c r="BF103" i="17"/>
  <c r="D602" i="1"/>
  <c r="C62" i="72"/>
  <c r="H74" i="74"/>
  <c r="C21" i="71"/>
  <c r="D39" i="71"/>
  <c r="O20" i="72"/>
  <c r="F622" i="1"/>
  <c r="H603" i="1"/>
  <c r="K594" i="1"/>
  <c r="I481" i="1"/>
  <c r="E471" i="1"/>
  <c r="C457" i="1"/>
  <c r="B456" i="1"/>
  <c r="H450" i="1"/>
  <c r="G449" i="1"/>
  <c r="D446" i="1"/>
  <c r="D438" i="1"/>
  <c r="L434" i="1"/>
  <c r="K433" i="1"/>
  <c r="I431" i="1"/>
  <c r="H430" i="1"/>
  <c r="E419" i="1"/>
  <c r="L414" i="1"/>
  <c r="J412" i="1"/>
  <c r="H410" i="1"/>
  <c r="G409" i="1"/>
  <c r="D406" i="1"/>
  <c r="E459" i="1"/>
  <c r="D458" i="1"/>
  <c r="H483" i="1"/>
  <c r="H475" i="1"/>
  <c r="F609" i="1"/>
  <c r="BK109" i="17"/>
  <c r="D568" i="1"/>
  <c r="D71" i="17"/>
  <c r="J71" i="17" s="1"/>
  <c r="F30" i="17"/>
  <c r="B519" i="1"/>
  <c r="E472" i="1"/>
  <c r="N24" i="72"/>
  <c r="F50" i="72"/>
  <c r="J634" i="1"/>
  <c r="I628" i="1"/>
  <c r="E620" i="1"/>
  <c r="K597" i="1"/>
  <c r="D479" i="1"/>
  <c r="G473" i="1"/>
  <c r="D466" i="1"/>
  <c r="BJ126" i="17"/>
  <c r="E630" i="1"/>
  <c r="BG124" i="17"/>
  <c r="C626" i="1"/>
  <c r="I39" i="72"/>
  <c r="C87" i="72"/>
  <c r="DJ574" i="17"/>
  <c r="DK574" i="17" s="1"/>
  <c r="H73" i="72"/>
  <c r="DI557" i="17"/>
  <c r="G157" i="34" s="1"/>
  <c r="F600" i="1"/>
  <c r="J560" i="1"/>
  <c r="B479" i="1"/>
  <c r="H476" i="1"/>
  <c r="D473" i="1"/>
  <c r="F468" i="1"/>
  <c r="D448" i="1"/>
  <c r="I201" i="17"/>
  <c r="H17" i="31" s="1"/>
  <c r="F418" i="1"/>
  <c r="O18" i="73"/>
  <c r="Q193" i="17"/>
  <c r="L9" i="31" s="1"/>
  <c r="G189" i="17"/>
  <c r="F5" i="31" s="1"/>
  <c r="K466" i="1"/>
  <c r="K468" i="1"/>
  <c r="BG107" i="17"/>
  <c r="C606" i="1"/>
  <c r="E74" i="68"/>
  <c r="J74" i="68" s="1"/>
  <c r="C572" i="1"/>
  <c r="C481" i="1"/>
  <c r="L478" i="1"/>
  <c r="E468" i="1"/>
  <c r="D410" i="1"/>
  <c r="B439" i="1"/>
  <c r="F41" i="74" s="1"/>
  <c r="L437" i="1"/>
  <c r="K436" i="1"/>
  <c r="I414" i="1"/>
  <c r="E410" i="1"/>
  <c r="B459" i="1"/>
  <c r="I454" i="1"/>
  <c r="G452" i="1"/>
  <c r="F451" i="1"/>
  <c r="B447" i="1"/>
  <c r="D409" i="1"/>
  <c r="I200" i="17"/>
  <c r="H16" i="31" s="1"/>
  <c r="F480" i="1"/>
  <c r="Q191" i="17"/>
  <c r="L7" i="31" s="1"/>
  <c r="L467" i="1"/>
  <c r="C618" i="1"/>
  <c r="L482" i="1"/>
  <c r="B481" i="1"/>
  <c r="D476" i="1"/>
  <c r="C468" i="1"/>
  <c r="D418" i="1"/>
  <c r="B408" i="1"/>
  <c r="J456" i="1"/>
  <c r="J436" i="1"/>
  <c r="H434" i="1"/>
  <c r="F432" i="1"/>
  <c r="E411" i="1"/>
  <c r="H473" i="1"/>
  <c r="K411" i="1"/>
  <c r="K472" i="1"/>
  <c r="C474" i="1"/>
  <c r="I68" i="71"/>
  <c r="J68" i="71" s="1"/>
  <c r="J561" i="1"/>
  <c r="I482" i="1"/>
  <c r="D478" i="1"/>
  <c r="E475" i="1"/>
  <c r="D470" i="1"/>
  <c r="B410" i="1"/>
  <c r="E201" i="17"/>
  <c r="D17" i="31" s="1"/>
  <c r="C482" i="1"/>
  <c r="D199" i="17"/>
  <c r="C15" i="31" s="1"/>
  <c r="D416" i="1"/>
  <c r="I410" i="1"/>
  <c r="O32" i="73" s="1"/>
  <c r="BH115" i="17"/>
  <c r="B634" i="1"/>
  <c r="BG100" i="17"/>
  <c r="D94" i="26" s="1"/>
  <c r="C598" i="1"/>
  <c r="BF118" i="17"/>
  <c r="D619" i="1"/>
  <c r="BH116" i="17"/>
  <c r="E110" i="26" s="1"/>
  <c r="B616" i="1"/>
  <c r="B621" i="1"/>
  <c r="Q63" i="71"/>
  <c r="DE544" i="17"/>
  <c r="C144" i="34" s="1"/>
  <c r="D60" i="72"/>
  <c r="K598" i="1"/>
  <c r="D482" i="1"/>
  <c r="B480" i="1"/>
  <c r="L474" i="1"/>
  <c r="K469" i="1"/>
  <c r="D467" i="1"/>
  <c r="G457" i="1"/>
  <c r="J448" i="1"/>
  <c r="I447" i="1"/>
  <c r="L430" i="1"/>
  <c r="J428" i="1"/>
  <c r="I427" i="1"/>
  <c r="H426" i="1"/>
  <c r="H418" i="1"/>
  <c r="F416" i="1"/>
  <c r="D414" i="1"/>
  <c r="L410" i="1"/>
  <c r="I407" i="1"/>
  <c r="H406" i="1"/>
  <c r="F577" i="1"/>
  <c r="BK82" i="17"/>
  <c r="I629" i="1"/>
  <c r="BX136" i="17"/>
  <c r="K481" i="1"/>
  <c r="I474" i="1"/>
  <c r="L416" i="1"/>
  <c r="L408" i="1"/>
  <c r="H459" i="1"/>
  <c r="G458" i="1"/>
  <c r="D455" i="1"/>
  <c r="C454" i="1"/>
  <c r="B453" i="1"/>
  <c r="H447" i="1"/>
  <c r="B433" i="1"/>
  <c r="I428" i="1"/>
  <c r="F417" i="1"/>
  <c r="I408" i="1"/>
  <c r="G406" i="1"/>
  <c r="D195" i="17"/>
  <c r="I194" i="17"/>
  <c r="H10" i="31" s="1"/>
  <c r="F475" i="1"/>
  <c r="BE127" i="17"/>
  <c r="J631" i="1"/>
  <c r="BJ121" i="17"/>
  <c r="E624" i="1"/>
  <c r="BI93" i="17"/>
  <c r="K592" i="1"/>
  <c r="M16" i="69"/>
  <c r="G586" i="1"/>
  <c r="B477" i="1"/>
  <c r="E189" i="17"/>
  <c r="D5" i="31" s="1"/>
  <c r="E427" i="1"/>
  <c r="J414" i="1"/>
  <c r="I411" i="1"/>
  <c r="D32" i="17"/>
  <c r="B37" i="2"/>
  <c r="B35" i="1" s="1"/>
  <c r="A1" i="80"/>
  <c r="A1" i="79"/>
  <c r="G34" i="2"/>
  <c r="I33" i="2"/>
  <c r="B171" i="1" s="1"/>
  <c r="B27" i="2"/>
  <c r="B25" i="1" s="1"/>
  <c r="F38" i="17"/>
  <c r="G455" i="1"/>
  <c r="E453" i="1"/>
  <c r="D452" i="1"/>
  <c r="E431" i="1"/>
  <c r="G619" i="1"/>
  <c r="I32" i="2"/>
  <c r="B170" i="1" s="1"/>
  <c r="G33" i="2"/>
  <c r="H20" i="17"/>
  <c r="G20" i="36" s="1"/>
  <c r="J611" i="1"/>
  <c r="L587" i="1"/>
  <c r="D579" i="1"/>
  <c r="L548" i="1"/>
  <c r="J469" i="1"/>
  <c r="L479" i="1"/>
  <c r="B476" i="1"/>
  <c r="I36" i="2"/>
  <c r="B174" i="1" s="1"/>
  <c r="I28" i="2"/>
  <c r="B166" i="1" s="1"/>
  <c r="G573" i="1"/>
  <c r="C83" i="2"/>
  <c r="I27" i="2"/>
  <c r="B165" i="1" s="1"/>
  <c r="D427" i="1"/>
  <c r="C426" i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B3" i="71"/>
  <c r="B3" i="70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G33" i="36"/>
  <c r="J64" i="17"/>
  <c r="K64" i="17"/>
  <c r="E49" i="36"/>
  <c r="K49" i="17"/>
  <c r="L49" i="17" s="1"/>
  <c r="L65" i="17"/>
  <c r="C7" i="34"/>
  <c r="D117" i="34"/>
  <c r="DK517" i="17"/>
  <c r="DM517" i="17" s="1"/>
  <c r="DL517" i="17"/>
  <c r="DF521" i="17"/>
  <c r="E37" i="72"/>
  <c r="K50" i="68"/>
  <c r="J50" i="68"/>
  <c r="K134" i="26"/>
  <c r="O71" i="69"/>
  <c r="J38" i="71"/>
  <c r="K38" i="71"/>
  <c r="L38" i="71" s="1"/>
  <c r="L66" i="26"/>
  <c r="Q73" i="70"/>
  <c r="CV574" i="17"/>
  <c r="I84" i="34"/>
  <c r="L70" i="17"/>
  <c r="CU534" i="17"/>
  <c r="CT534" i="17"/>
  <c r="B56" i="34"/>
  <c r="CT546" i="17"/>
  <c r="CU546" i="17"/>
  <c r="DL573" i="17"/>
  <c r="DK573" i="17"/>
  <c r="C36" i="36"/>
  <c r="K36" i="17"/>
  <c r="J74" i="17"/>
  <c r="K74" i="17"/>
  <c r="L33" i="17"/>
  <c r="O74" i="70"/>
  <c r="K67" i="26"/>
  <c r="DL529" i="17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CV554" i="17" s="1"/>
  <c r="K71" i="71"/>
  <c r="J71" i="71"/>
  <c r="E55" i="19"/>
  <c r="BM282" i="17"/>
  <c r="I43" i="26"/>
  <c r="CF137" i="17"/>
  <c r="K95" i="71"/>
  <c r="L95" i="71" s="1"/>
  <c r="J28" i="17"/>
  <c r="L28" i="17" s="1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L69" i="17"/>
  <c r="K139" i="26"/>
  <c r="D176" i="34"/>
  <c r="H128" i="26"/>
  <c r="I65" i="69"/>
  <c r="BL134" i="17"/>
  <c r="J65" i="69" s="1"/>
  <c r="BM134" i="17"/>
  <c r="K65" i="69" s="1"/>
  <c r="K45" i="71"/>
  <c r="L45" i="71" s="1"/>
  <c r="J40" i="69"/>
  <c r="K40" i="69"/>
  <c r="D61" i="36"/>
  <c r="K61" i="17"/>
  <c r="L61" i="17" s="1"/>
  <c r="J50" i="17"/>
  <c r="K50" i="17"/>
  <c r="L38" i="72"/>
  <c r="E33" i="26"/>
  <c r="CC109" i="17"/>
  <c r="J61" i="17"/>
  <c r="L57" i="68"/>
  <c r="CV531" i="17"/>
  <c r="J15" i="74"/>
  <c r="K15" i="74"/>
  <c r="J46" i="70"/>
  <c r="K46" i="70"/>
  <c r="J44" i="17"/>
  <c r="L44" i="17" s="1"/>
  <c r="K44" i="17"/>
  <c r="M69" i="72"/>
  <c r="DN553" i="17"/>
  <c r="I153" i="34" s="1"/>
  <c r="A3" i="80"/>
  <c r="B3" i="73"/>
  <c r="K31" i="68"/>
  <c r="J31" i="68"/>
  <c r="K34" i="17"/>
  <c r="E34" i="36"/>
  <c r="J34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O66" i="70"/>
  <c r="D88" i="34"/>
  <c r="CU578" i="17"/>
  <c r="J15" i="69"/>
  <c r="K15" i="69"/>
  <c r="G66" i="26"/>
  <c r="H73" i="70"/>
  <c r="G14" i="26"/>
  <c r="E27" i="19"/>
  <c r="CT524" i="17"/>
  <c r="DL525" i="17"/>
  <c r="DM525" i="17" s="1"/>
  <c r="CT551" i="17"/>
  <c r="CV551" i="17" s="1"/>
  <c r="CT525" i="17"/>
  <c r="CV525" i="17" s="1"/>
  <c r="G174" i="34"/>
  <c r="J55" i="71"/>
  <c r="L55" i="71" s="1"/>
  <c r="DA576" i="17"/>
  <c r="L86" i="34" s="1"/>
  <c r="Q92" i="71"/>
  <c r="L72" i="17"/>
  <c r="CU556" i="17"/>
  <c r="L41" i="71"/>
  <c r="L84" i="72"/>
  <c r="L50" i="69"/>
  <c r="CV529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U524" i="17"/>
  <c r="L51" i="71"/>
  <c r="L56" i="70"/>
  <c r="K60" i="71"/>
  <c r="L60" i="71" s="1"/>
  <c r="BN245" i="17"/>
  <c r="J112" i="26"/>
  <c r="CG136" i="17"/>
  <c r="J51" i="70"/>
  <c r="L14" i="74"/>
  <c r="L66" i="17"/>
  <c r="L52" i="68"/>
  <c r="L67" i="17"/>
  <c r="DM524" i="17"/>
  <c r="CT544" i="17"/>
  <c r="CV544" i="17" s="1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BN286" i="17" s="1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H29" i="36"/>
  <c r="K29" i="17"/>
  <c r="L29" i="17" s="1"/>
  <c r="J29" i="17"/>
  <c r="J12" i="69"/>
  <c r="L12" i="69" s="1"/>
  <c r="J41" i="68"/>
  <c r="L41" i="68" s="1"/>
  <c r="DH579" i="17"/>
  <c r="G95" i="72"/>
  <c r="DP577" i="17"/>
  <c r="K177" i="34" s="1"/>
  <c r="O93" i="72"/>
  <c r="L93" i="72" s="1"/>
  <c r="DD534" i="17"/>
  <c r="C50" i="72"/>
  <c r="BN246" i="17"/>
  <c r="L83" i="71"/>
  <c r="L20" i="69"/>
  <c r="J66" i="68"/>
  <c r="F69" i="70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DD539" i="17"/>
  <c r="C55" i="72"/>
  <c r="BX133" i="17"/>
  <c r="D47" i="26"/>
  <c r="BX141" i="17"/>
  <c r="CA121" i="17"/>
  <c r="H51" i="70"/>
  <c r="K51" i="70" s="1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DN512" i="17" s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K22" i="17" s="1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I471" i="1"/>
  <c r="F446" i="1"/>
  <c r="J416" i="1"/>
  <c r="M93" i="7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36" i="17"/>
  <c r="L50" i="17"/>
  <c r="J30" i="68"/>
  <c r="L30" i="68" s="1"/>
  <c r="K55" i="68"/>
  <c r="L55" i="68" s="1"/>
  <c r="B40" i="75"/>
  <c r="B2" i="70"/>
  <c r="K56" i="17"/>
  <c r="H28" i="36"/>
  <c r="H66" i="36"/>
  <c r="E57" i="36"/>
  <c r="K47" i="17"/>
  <c r="L47" i="17" s="1"/>
  <c r="J63" i="17"/>
  <c r="L63" i="17" s="1"/>
  <c r="J36" i="17"/>
  <c r="K35" i="17"/>
  <c r="L35" i="17" s="1"/>
  <c r="G67" i="36"/>
  <c r="CV569" i="17"/>
  <c r="L53" i="69"/>
  <c r="W37" i="2"/>
  <c r="X37" i="2"/>
  <c r="C69" i="70"/>
  <c r="B62" i="26"/>
  <c r="L65" i="71"/>
  <c r="F18" i="17"/>
  <c r="F19" i="68"/>
  <c r="B507" i="1"/>
  <c r="X36" i="2"/>
  <c r="W36" i="2"/>
  <c r="B2" i="71"/>
  <c r="B2" i="79"/>
  <c r="B3" i="68"/>
  <c r="J58" i="68"/>
  <c r="L58" i="68" s="1"/>
  <c r="K17" i="68"/>
  <c r="L17" i="68" s="1"/>
  <c r="J62" i="17"/>
  <c r="L62" i="17" s="1"/>
  <c r="C70" i="69"/>
  <c r="DG511" i="17"/>
  <c r="L78" i="71"/>
  <c r="L49" i="74"/>
  <c r="D152" i="34"/>
  <c r="L33" i="71"/>
  <c r="B478" i="1"/>
  <c r="F21" i="73"/>
  <c r="F199" i="17"/>
  <c r="B416" i="1"/>
  <c r="CV540" i="17"/>
  <c r="K73" i="2"/>
  <c r="J73" i="2"/>
  <c r="BN134" i="17"/>
  <c r="L69" i="71"/>
  <c r="BY93" i="17"/>
  <c r="F23" i="70"/>
  <c r="K84" i="2"/>
  <c r="J84" i="2"/>
  <c r="J19" i="17"/>
  <c r="K19" i="17"/>
  <c r="E19" i="36"/>
  <c r="I135" i="26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M28" i="72"/>
  <c r="DF543" i="17"/>
  <c r="U30" i="2"/>
  <c r="V30" i="2" s="1"/>
  <c r="L32" i="2"/>
  <c r="B230" i="1" s="1"/>
  <c r="J87" i="2"/>
  <c r="K87" i="2"/>
  <c r="G28" i="2"/>
  <c r="F85" i="2"/>
  <c r="C79" i="2"/>
  <c r="I31" i="2"/>
  <c r="B169" i="1" s="1"/>
  <c r="I26" i="2"/>
  <c r="B164" i="1" s="1"/>
  <c r="F79" i="2"/>
  <c r="F75" i="2"/>
  <c r="B1" i="74" l="1"/>
  <c r="B1" i="70"/>
  <c r="B1" i="73"/>
  <c r="B1" i="69"/>
  <c r="B1" i="72"/>
  <c r="B1" i="68"/>
  <c r="B1" i="71"/>
  <c r="DR543" i="17"/>
  <c r="L143" i="34" s="1"/>
  <c r="Q59" i="72"/>
  <c r="DR544" i="17"/>
  <c r="L144" i="34" s="1"/>
  <c r="Q60" i="72"/>
  <c r="DA570" i="17"/>
  <c r="L80" i="34" s="1"/>
  <c r="Q86" i="71"/>
  <c r="DA523" i="17"/>
  <c r="L33" i="34" s="1"/>
  <c r="Q39" i="71"/>
  <c r="Q70" i="69"/>
  <c r="DR551" i="17"/>
  <c r="L151" i="34" s="1"/>
  <c r="Q67" i="72"/>
  <c r="DR553" i="17"/>
  <c r="L153" i="34" s="1"/>
  <c r="Q69" i="72"/>
  <c r="DA542" i="17"/>
  <c r="L52" i="34" s="1"/>
  <c r="Q58" i="71"/>
  <c r="DA556" i="17"/>
  <c r="L66" i="34" s="1"/>
  <c r="Q72" i="71"/>
  <c r="Q85" i="72"/>
  <c r="DR569" i="17"/>
  <c r="L169" i="34" s="1"/>
  <c r="DR566" i="17"/>
  <c r="L166" i="34" s="1"/>
  <c r="Q82" i="72"/>
  <c r="DA524" i="17"/>
  <c r="L34" i="34" s="1"/>
  <c r="Q40" i="71"/>
  <c r="DR541" i="17"/>
  <c r="L141" i="34" s="1"/>
  <c r="Q57" i="72"/>
  <c r="L59" i="26"/>
  <c r="Q66" i="70"/>
  <c r="DA549" i="17"/>
  <c r="L59" i="34" s="1"/>
  <c r="Q65" i="71"/>
  <c r="DA568" i="17"/>
  <c r="L78" i="34" s="1"/>
  <c r="Q84" i="71"/>
  <c r="DR561" i="17"/>
  <c r="L161" i="34" s="1"/>
  <c r="Q77" i="72"/>
  <c r="Q95" i="72"/>
  <c r="DR579" i="17"/>
  <c r="L179" i="34" s="1"/>
  <c r="DA545" i="17"/>
  <c r="L55" i="34" s="1"/>
  <c r="Q61" i="71"/>
  <c r="DA563" i="17"/>
  <c r="L73" i="34" s="1"/>
  <c r="Q79" i="71"/>
  <c r="Q56" i="72"/>
  <c r="DR540" i="17"/>
  <c r="L140" i="34" s="1"/>
  <c r="Q33" i="73"/>
  <c r="Q211" i="17"/>
  <c r="L27" i="31" s="1"/>
  <c r="DA562" i="17"/>
  <c r="L72" i="34" s="1"/>
  <c r="Q78" i="71"/>
  <c r="DR567" i="17"/>
  <c r="L167" i="34" s="1"/>
  <c r="Q83" i="72"/>
  <c r="DR497" i="17"/>
  <c r="L97" i="34" s="1"/>
  <c r="Q13" i="72"/>
  <c r="DA567" i="17"/>
  <c r="L77" i="34" s="1"/>
  <c r="Q83" i="71"/>
  <c r="DA566" i="17"/>
  <c r="L76" i="34" s="1"/>
  <c r="Q82" i="71"/>
  <c r="DA541" i="17"/>
  <c r="L51" i="34" s="1"/>
  <c r="Q57" i="71"/>
  <c r="Q88" i="72"/>
  <c r="DR572" i="17"/>
  <c r="L172" i="34" s="1"/>
  <c r="L45" i="26"/>
  <c r="CJ139" i="17"/>
  <c r="Q55" i="71"/>
  <c r="DA539" i="17"/>
  <c r="L49" i="34" s="1"/>
  <c r="DA571" i="17"/>
  <c r="L81" i="34" s="1"/>
  <c r="Q87" i="71"/>
  <c r="DR574" i="17"/>
  <c r="L174" i="34" s="1"/>
  <c r="Q90" i="72"/>
  <c r="Q75" i="74"/>
  <c r="BS301" i="17"/>
  <c r="L74" i="19" s="1"/>
  <c r="BS259" i="17"/>
  <c r="L32" i="19" s="1"/>
  <c r="Q33" i="74"/>
  <c r="DR562" i="17"/>
  <c r="L162" i="34" s="1"/>
  <c r="Q78" i="72"/>
  <c r="DA531" i="17"/>
  <c r="L41" i="34" s="1"/>
  <c r="Q47" i="71"/>
  <c r="DA502" i="17"/>
  <c r="L12" i="34" s="1"/>
  <c r="Q18" i="71"/>
  <c r="Q80" i="71"/>
  <c r="DA564" i="17"/>
  <c r="L74" i="34" s="1"/>
  <c r="DR535" i="17"/>
  <c r="L135" i="34" s="1"/>
  <c r="Q51" i="72"/>
  <c r="BS261" i="17"/>
  <c r="L34" i="19" s="1"/>
  <c r="Q35" i="74"/>
  <c r="Q64" i="74"/>
  <c r="BS290" i="17"/>
  <c r="L63" i="19" s="1"/>
  <c r="DA527" i="17"/>
  <c r="L37" i="34" s="1"/>
  <c r="Q43" i="71"/>
  <c r="DA526" i="17"/>
  <c r="L36" i="34" s="1"/>
  <c r="Q42" i="71"/>
  <c r="Q212" i="17"/>
  <c r="L28" i="31" s="1"/>
  <c r="Q34" i="73"/>
  <c r="L140" i="26"/>
  <c r="Q77" i="69"/>
  <c r="DA518" i="17"/>
  <c r="L28" i="34" s="1"/>
  <c r="Q34" i="71"/>
  <c r="DA555" i="17"/>
  <c r="L65" i="34" s="1"/>
  <c r="Q71" i="71"/>
  <c r="DR557" i="17"/>
  <c r="L157" i="34" s="1"/>
  <c r="Q73" i="72"/>
  <c r="U32" i="2"/>
  <c r="V32" i="2" s="1"/>
  <c r="BH267" i="17"/>
  <c r="E40" i="19" s="1"/>
  <c r="H66" i="74"/>
  <c r="BJ292" i="17"/>
  <c r="G65" i="19" s="1"/>
  <c r="D77" i="2"/>
  <c r="H77" i="2" s="1"/>
  <c r="I77" i="2" s="1"/>
  <c r="L29" i="70"/>
  <c r="L71" i="71"/>
  <c r="D77" i="74"/>
  <c r="BF303" i="17"/>
  <c r="C76" i="19" s="1"/>
  <c r="DE520" i="17"/>
  <c r="D36" i="72"/>
  <c r="F12" i="17"/>
  <c r="F13" i="68"/>
  <c r="M43" i="72"/>
  <c r="DN527" i="17"/>
  <c r="O208" i="17"/>
  <c r="K24" i="31" s="1"/>
  <c r="O30" i="73"/>
  <c r="DP503" i="17"/>
  <c r="K103" i="34" s="1"/>
  <c r="O19" i="72"/>
  <c r="BP254" i="17"/>
  <c r="J27" i="19" s="1"/>
  <c r="N28" i="74"/>
  <c r="DH541" i="17"/>
  <c r="F141" i="34" s="1"/>
  <c r="G57" i="72"/>
  <c r="BL115" i="17"/>
  <c r="BM115" i="17"/>
  <c r="E109" i="26"/>
  <c r="DF497" i="17"/>
  <c r="D97" i="34" s="1"/>
  <c r="E13" i="72"/>
  <c r="M70" i="74"/>
  <c r="BO296" i="17"/>
  <c r="I69" i="19" s="1"/>
  <c r="CO577" i="17"/>
  <c r="E93" i="71"/>
  <c r="DJ497" i="17"/>
  <c r="H97" i="34" s="1"/>
  <c r="I13" i="72"/>
  <c r="D118" i="26"/>
  <c r="BX142" i="17"/>
  <c r="BL124" i="17"/>
  <c r="BM124" i="17"/>
  <c r="BN124" i="17" s="1"/>
  <c r="H17" i="72"/>
  <c r="DI501" i="17"/>
  <c r="G101" i="34" s="1"/>
  <c r="M209" i="17"/>
  <c r="I25" i="31" s="1"/>
  <c r="M31" i="73"/>
  <c r="BP294" i="17"/>
  <c r="J67" i="19" s="1"/>
  <c r="N68" i="74"/>
  <c r="BP293" i="17"/>
  <c r="J66" i="19" s="1"/>
  <c r="N67" i="74"/>
  <c r="F33" i="74"/>
  <c r="BH259" i="17"/>
  <c r="E32" i="19" s="1"/>
  <c r="M74" i="74"/>
  <c r="BO300" i="17"/>
  <c r="I73" i="19" s="1"/>
  <c r="N37" i="73"/>
  <c r="N215" i="17"/>
  <c r="J31" i="31" s="1"/>
  <c r="G40" i="74"/>
  <c r="BI266" i="17"/>
  <c r="F39" i="19" s="1"/>
  <c r="F129" i="26"/>
  <c r="G66" i="69"/>
  <c r="K74" i="68"/>
  <c r="L74" i="68" s="1"/>
  <c r="E28" i="74"/>
  <c r="BG254" i="17"/>
  <c r="I217" i="17"/>
  <c r="H33" i="31" s="1"/>
  <c r="I39" i="73"/>
  <c r="E216" i="17"/>
  <c r="D32" i="31" s="1"/>
  <c r="E38" i="73"/>
  <c r="F135" i="26"/>
  <c r="G72" i="69"/>
  <c r="BG260" i="17"/>
  <c r="D33" i="19" s="1"/>
  <c r="E34" i="74"/>
  <c r="BP301" i="17"/>
  <c r="J74" i="19" s="1"/>
  <c r="N75" i="74"/>
  <c r="O216" i="17"/>
  <c r="K32" i="31" s="1"/>
  <c r="O38" i="73"/>
  <c r="BS267" i="17"/>
  <c r="L40" i="19" s="1"/>
  <c r="Q41" i="74"/>
  <c r="BF294" i="17"/>
  <c r="D68" i="74"/>
  <c r="K68" i="71"/>
  <c r="L68" i="71" s="1"/>
  <c r="BY90" i="17"/>
  <c r="F20" i="70"/>
  <c r="Q44" i="72"/>
  <c r="DR528" i="17"/>
  <c r="L128" i="34" s="1"/>
  <c r="BQ255" i="17"/>
  <c r="K28" i="19" s="1"/>
  <c r="O29" i="74"/>
  <c r="DF503" i="17"/>
  <c r="D103" i="34" s="1"/>
  <c r="E19" i="72"/>
  <c r="DE505" i="17"/>
  <c r="C105" i="34" s="1"/>
  <c r="D21" i="72"/>
  <c r="DE502" i="17"/>
  <c r="C102" i="34" s="1"/>
  <c r="D18" i="72"/>
  <c r="DI575" i="17"/>
  <c r="G175" i="34" s="1"/>
  <c r="H91" i="72"/>
  <c r="J91" i="72" s="1"/>
  <c r="F36" i="71"/>
  <c r="CP520" i="17"/>
  <c r="N32" i="73"/>
  <c r="N210" i="17"/>
  <c r="J26" i="31" s="1"/>
  <c r="BH300" i="17"/>
  <c r="E73" i="19" s="1"/>
  <c r="F74" i="74"/>
  <c r="DE545" i="17"/>
  <c r="C145" i="34" s="1"/>
  <c r="D61" i="72"/>
  <c r="CV546" i="17"/>
  <c r="B133" i="1"/>
  <c r="U35" i="2"/>
  <c r="V35" i="2" s="1"/>
  <c r="D82" i="2"/>
  <c r="H82" i="2" s="1"/>
  <c r="I82" i="2" s="1"/>
  <c r="D29" i="74"/>
  <c r="BF255" i="17"/>
  <c r="C28" i="19" s="1"/>
  <c r="DD554" i="17"/>
  <c r="C70" i="72"/>
  <c r="K70" i="72" s="1"/>
  <c r="L70" i="72" s="1"/>
  <c r="B132" i="1"/>
  <c r="U34" i="2"/>
  <c r="V34" i="2" s="1"/>
  <c r="D81" i="2"/>
  <c r="H81" i="2" s="1"/>
  <c r="I81" i="2" s="1"/>
  <c r="G49" i="72"/>
  <c r="DH533" i="17"/>
  <c r="BQ256" i="17"/>
  <c r="K29" i="19" s="1"/>
  <c r="O30" i="74"/>
  <c r="D60" i="26"/>
  <c r="E67" i="70"/>
  <c r="BE256" i="17"/>
  <c r="C30" i="74"/>
  <c r="D216" i="17"/>
  <c r="C32" i="31" s="1"/>
  <c r="D38" i="73"/>
  <c r="DH501" i="17"/>
  <c r="F101" i="34" s="1"/>
  <c r="G17" i="72"/>
  <c r="F26" i="72"/>
  <c r="DG510" i="17"/>
  <c r="E110" i="34" s="1"/>
  <c r="BH303" i="17"/>
  <c r="E76" i="19" s="1"/>
  <c r="F77" i="74"/>
  <c r="E65" i="72"/>
  <c r="DF549" i="17"/>
  <c r="D149" i="34" s="1"/>
  <c r="DO505" i="17"/>
  <c r="J105" i="34" s="1"/>
  <c r="N21" i="72"/>
  <c r="BL126" i="17"/>
  <c r="BM126" i="17"/>
  <c r="CA144" i="17"/>
  <c r="G120" i="26"/>
  <c r="E30" i="36"/>
  <c r="J30" i="17"/>
  <c r="K30" i="17"/>
  <c r="C212" i="17"/>
  <c r="B28" i="31" s="1"/>
  <c r="C34" i="73"/>
  <c r="BG301" i="17"/>
  <c r="D74" i="19" s="1"/>
  <c r="E75" i="74"/>
  <c r="C97" i="26"/>
  <c r="BF138" i="17"/>
  <c r="D35" i="74"/>
  <c r="BF261" i="17"/>
  <c r="C34" i="19" s="1"/>
  <c r="BQ302" i="17"/>
  <c r="K75" i="19" s="1"/>
  <c r="O76" i="74"/>
  <c r="C217" i="17"/>
  <c r="C39" i="73"/>
  <c r="G64" i="74"/>
  <c r="BI290" i="17"/>
  <c r="F63" i="19" s="1"/>
  <c r="K32" i="74"/>
  <c r="B508" i="1"/>
  <c r="F20" i="17"/>
  <c r="F21" i="68"/>
  <c r="F87" i="26"/>
  <c r="BL93" i="17"/>
  <c r="BM93" i="17"/>
  <c r="BN93" i="17" s="1"/>
  <c r="BH261" i="17"/>
  <c r="E34" i="19" s="1"/>
  <c r="F35" i="74"/>
  <c r="BS258" i="17"/>
  <c r="L31" i="19" s="1"/>
  <c r="Q32" i="74"/>
  <c r="G211" i="17"/>
  <c r="F27" i="31" s="1"/>
  <c r="G33" i="73"/>
  <c r="D101" i="26"/>
  <c r="D11" i="72"/>
  <c r="DE495" i="17"/>
  <c r="C95" i="34" s="1"/>
  <c r="DF495" i="17"/>
  <c r="D95" i="34" s="1"/>
  <c r="E11" i="72"/>
  <c r="F24" i="68"/>
  <c r="F23" i="17"/>
  <c r="BY83" i="17"/>
  <c r="F13" i="70"/>
  <c r="BE303" i="17"/>
  <c r="C77" i="74"/>
  <c r="BH293" i="17"/>
  <c r="E66" i="19" s="1"/>
  <c r="F67" i="74"/>
  <c r="L85" i="71"/>
  <c r="O46" i="72"/>
  <c r="L46" i="72" s="1"/>
  <c r="DP530" i="17"/>
  <c r="K130" i="34" s="1"/>
  <c r="B131" i="1"/>
  <c r="U33" i="2"/>
  <c r="V33" i="2" s="1"/>
  <c r="D80" i="2"/>
  <c r="H80" i="2" s="1"/>
  <c r="I80" i="2" s="1"/>
  <c r="J80" i="2" s="1"/>
  <c r="DI569" i="17"/>
  <c r="H85" i="72"/>
  <c r="BP291" i="17"/>
  <c r="J64" i="19" s="1"/>
  <c r="N65" i="74"/>
  <c r="H76" i="26"/>
  <c r="BL82" i="17"/>
  <c r="BM82" i="17"/>
  <c r="BN82" i="17" s="1"/>
  <c r="BQ291" i="17"/>
  <c r="K64" i="19" s="1"/>
  <c r="O65" i="74"/>
  <c r="DG566" i="17"/>
  <c r="E166" i="34" s="1"/>
  <c r="F82" i="72"/>
  <c r="DF511" i="17"/>
  <c r="D111" i="34" s="1"/>
  <c r="E27" i="72"/>
  <c r="N18" i="72"/>
  <c r="DO502" i="17"/>
  <c r="J102" i="34" s="1"/>
  <c r="G13" i="72"/>
  <c r="DH497" i="17"/>
  <c r="F97" i="34" s="1"/>
  <c r="C81" i="71"/>
  <c r="J81" i="71" s="1"/>
  <c r="CM565" i="17"/>
  <c r="B75" i="34" s="1"/>
  <c r="M18" i="72"/>
  <c r="DN502" i="17"/>
  <c r="I102" i="34" s="1"/>
  <c r="CN573" i="17"/>
  <c r="D89" i="71"/>
  <c r="H219" i="17"/>
  <c r="G35" i="31" s="1"/>
  <c r="H41" i="73"/>
  <c r="DP510" i="17"/>
  <c r="K110" i="34" s="1"/>
  <c r="O26" i="72"/>
  <c r="BQ266" i="17"/>
  <c r="K39" i="19" s="1"/>
  <c r="O40" i="74"/>
  <c r="Q219" i="17"/>
  <c r="L35" i="31" s="1"/>
  <c r="Q41" i="73"/>
  <c r="BG294" i="17"/>
  <c r="D67" i="19" s="1"/>
  <c r="E68" i="74"/>
  <c r="K91" i="72"/>
  <c r="CV578" i="17"/>
  <c r="DP574" i="17"/>
  <c r="K174" i="34" s="1"/>
  <c r="O90" i="72"/>
  <c r="L90" i="72" s="1"/>
  <c r="DR511" i="17"/>
  <c r="L111" i="34" s="1"/>
  <c r="Q27" i="72"/>
  <c r="H210" i="17"/>
  <c r="G26" i="31" s="1"/>
  <c r="H32" i="73"/>
  <c r="C71" i="36"/>
  <c r="K71" i="17"/>
  <c r="L71" i="17" s="1"/>
  <c r="Q214" i="17"/>
  <c r="L30" i="31" s="1"/>
  <c r="Q36" i="73"/>
  <c r="DI500" i="17"/>
  <c r="G100" i="34" s="1"/>
  <c r="H16" i="72"/>
  <c r="J88" i="72"/>
  <c r="K88" i="72"/>
  <c r="BJ262" i="17"/>
  <c r="G35" i="19" s="1"/>
  <c r="H36" i="74"/>
  <c r="G218" i="17"/>
  <c r="F34" i="31" s="1"/>
  <c r="G40" i="73"/>
  <c r="C31" i="19"/>
  <c r="E167" i="34"/>
  <c r="K80" i="2"/>
  <c r="L66" i="68"/>
  <c r="L40" i="69"/>
  <c r="H208" i="17"/>
  <c r="G24" i="31" s="1"/>
  <c r="H30" i="73"/>
  <c r="CW578" i="17"/>
  <c r="I88" i="34" s="1"/>
  <c r="M94" i="71"/>
  <c r="BY88" i="17"/>
  <c r="F18" i="70"/>
  <c r="F23" i="68"/>
  <c r="B512" i="1"/>
  <c r="BL121" i="17"/>
  <c r="BM121" i="17"/>
  <c r="G115" i="26"/>
  <c r="BH297" i="17"/>
  <c r="E70" i="19" s="1"/>
  <c r="F71" i="74"/>
  <c r="DJ518" i="17"/>
  <c r="I34" i="72"/>
  <c r="BE292" i="17"/>
  <c r="C66" i="74"/>
  <c r="F77" i="72"/>
  <c r="DG561" i="17"/>
  <c r="E161" i="34" s="1"/>
  <c r="H211" i="17"/>
  <c r="G27" i="31" s="1"/>
  <c r="H33" i="73"/>
  <c r="DR496" i="17"/>
  <c r="L96" i="34" s="1"/>
  <c r="Q12" i="72"/>
  <c r="DH495" i="17"/>
  <c r="F95" i="34" s="1"/>
  <c r="G11" i="72"/>
  <c r="DJ543" i="17"/>
  <c r="H143" i="34" s="1"/>
  <c r="I59" i="72"/>
  <c r="D24" i="72"/>
  <c r="DE508" i="17"/>
  <c r="C108" i="34" s="1"/>
  <c r="H103" i="26"/>
  <c r="BM109" i="17"/>
  <c r="BN109" i="17" s="1"/>
  <c r="BK144" i="17"/>
  <c r="N32" i="74"/>
  <c r="BP258" i="17"/>
  <c r="J31" i="19" s="1"/>
  <c r="DH535" i="17"/>
  <c r="G51" i="72"/>
  <c r="J51" i="72" s="1"/>
  <c r="DI496" i="17"/>
  <c r="G96" i="34" s="1"/>
  <c r="H12" i="72"/>
  <c r="J17" i="74"/>
  <c r="K17" i="74"/>
  <c r="L17" i="74" s="1"/>
  <c r="O64" i="74"/>
  <c r="BQ290" i="17"/>
  <c r="K63" i="19" s="1"/>
  <c r="C52" i="34"/>
  <c r="CT542" i="17"/>
  <c r="CU542" i="17"/>
  <c r="G28" i="74"/>
  <c r="BI254" i="17"/>
  <c r="F27" i="19" s="1"/>
  <c r="D69" i="74"/>
  <c r="BF295" i="17"/>
  <c r="DG508" i="17"/>
  <c r="E108" i="34" s="1"/>
  <c r="F24" i="72"/>
  <c r="C213" i="17"/>
  <c r="B29" i="31" s="1"/>
  <c r="C35" i="73"/>
  <c r="BY84" i="17"/>
  <c r="F14" i="70"/>
  <c r="C32" i="36"/>
  <c r="K32" i="17"/>
  <c r="L32" i="17" s="1"/>
  <c r="J32" i="17"/>
  <c r="DD576" i="17"/>
  <c r="C92" i="72"/>
  <c r="BG298" i="17"/>
  <c r="D71" i="19" s="1"/>
  <c r="E72" i="74"/>
  <c r="N28" i="73"/>
  <c r="N206" i="17"/>
  <c r="J22" i="31" s="1"/>
  <c r="BO301" i="17"/>
  <c r="I74" i="19" s="1"/>
  <c r="M75" i="74"/>
  <c r="F210" i="17"/>
  <c r="E26" i="31" s="1"/>
  <c r="F32" i="73"/>
  <c r="BK260" i="17"/>
  <c r="H33" i="19" s="1"/>
  <c r="I34" i="74"/>
  <c r="DH540" i="17"/>
  <c r="F140" i="34" s="1"/>
  <c r="G56" i="72"/>
  <c r="I68" i="72"/>
  <c r="DJ552" i="17"/>
  <c r="H152" i="34" s="1"/>
  <c r="O33" i="74"/>
  <c r="BQ259" i="17"/>
  <c r="K32" i="19" s="1"/>
  <c r="DO546" i="17"/>
  <c r="J146" i="34" s="1"/>
  <c r="N62" i="72"/>
  <c r="G7" i="31"/>
  <c r="K191" i="17"/>
  <c r="J191" i="17"/>
  <c r="G53" i="34"/>
  <c r="CT543" i="17"/>
  <c r="CU543" i="17"/>
  <c r="F132" i="26"/>
  <c r="G69" i="69"/>
  <c r="G16" i="19"/>
  <c r="BL243" i="17"/>
  <c r="BN243" i="17" s="1"/>
  <c r="BM243" i="17"/>
  <c r="BE291" i="17"/>
  <c r="C65" i="74"/>
  <c r="E32" i="74"/>
  <c r="J32" i="74" s="1"/>
  <c r="BG258" i="17"/>
  <c r="D31" i="19" s="1"/>
  <c r="BJ296" i="17"/>
  <c r="G69" i="19" s="1"/>
  <c r="H70" i="74"/>
  <c r="D140" i="26"/>
  <c r="E77" i="69"/>
  <c r="BY89" i="17"/>
  <c r="F19" i="70"/>
  <c r="U29" i="2"/>
  <c r="V29" i="2" s="1"/>
  <c r="H81" i="72"/>
  <c r="DI565" i="17"/>
  <c r="DO504" i="17"/>
  <c r="J104" i="34" s="1"/>
  <c r="N20" i="72"/>
  <c r="BI261" i="17"/>
  <c r="F34" i="19" s="1"/>
  <c r="G35" i="74"/>
  <c r="DJ567" i="17"/>
  <c r="H167" i="34" s="1"/>
  <c r="I83" i="72"/>
  <c r="BH299" i="17"/>
  <c r="E72" i="19" s="1"/>
  <c r="F73" i="74"/>
  <c r="L59" i="71"/>
  <c r="I215" i="17"/>
  <c r="H31" i="31" s="1"/>
  <c r="I37" i="73"/>
  <c r="BI292" i="17"/>
  <c r="F65" i="19" s="1"/>
  <c r="G66" i="74"/>
  <c r="BF259" i="17"/>
  <c r="D33" i="74"/>
  <c r="I71" i="74"/>
  <c r="BK297" i="17"/>
  <c r="H70" i="19" s="1"/>
  <c r="C129" i="26"/>
  <c r="D66" i="69"/>
  <c r="BQ298" i="17"/>
  <c r="K71" i="19" s="1"/>
  <c r="O72" i="74"/>
  <c r="E218" i="17"/>
  <c r="D34" i="31" s="1"/>
  <c r="E40" i="73"/>
  <c r="BJ259" i="17"/>
  <c r="G32" i="19" s="1"/>
  <c r="H33" i="74"/>
  <c r="O33" i="73"/>
  <c r="O211" i="17"/>
  <c r="K27" i="31" s="1"/>
  <c r="B121" i="26"/>
  <c r="BV145" i="17"/>
  <c r="BF299" i="17"/>
  <c r="C72" i="19" s="1"/>
  <c r="D73" i="74"/>
  <c r="O207" i="17"/>
  <c r="K23" i="31" s="1"/>
  <c r="O29" i="73"/>
  <c r="DE496" i="17"/>
  <c r="C96" i="34" s="1"/>
  <c r="D12" i="72"/>
  <c r="DE564" i="17"/>
  <c r="D80" i="72"/>
  <c r="DE499" i="17"/>
  <c r="C99" i="34" s="1"/>
  <c r="D15" i="72"/>
  <c r="I25" i="72"/>
  <c r="DJ509" i="17"/>
  <c r="H109" i="34" s="1"/>
  <c r="L56" i="17"/>
  <c r="L16" i="69"/>
  <c r="L65" i="69"/>
  <c r="L74" i="17"/>
  <c r="D219" i="17"/>
  <c r="C35" i="31" s="1"/>
  <c r="D41" i="73"/>
  <c r="DG505" i="17"/>
  <c r="E105" i="34" s="1"/>
  <c r="F21" i="72"/>
  <c r="BF296" i="17"/>
  <c r="C69" i="19" s="1"/>
  <c r="D70" i="74"/>
  <c r="C214" i="17"/>
  <c r="B30" i="31" s="1"/>
  <c r="C36" i="73"/>
  <c r="DJ504" i="17"/>
  <c r="H104" i="34" s="1"/>
  <c r="I20" i="72"/>
  <c r="BO302" i="17"/>
  <c r="I75" i="19" s="1"/>
  <c r="M76" i="74"/>
  <c r="Q210" i="17"/>
  <c r="L26" i="31" s="1"/>
  <c r="Q32" i="73"/>
  <c r="DH498" i="17"/>
  <c r="F98" i="34" s="1"/>
  <c r="G14" i="72"/>
  <c r="BL118" i="17"/>
  <c r="BM118" i="17"/>
  <c r="C112" i="26"/>
  <c r="BW136" i="17"/>
  <c r="H20" i="72"/>
  <c r="DI504" i="17"/>
  <c r="G104" i="34" s="1"/>
  <c r="BE264" i="17"/>
  <c r="B37" i="19" s="1"/>
  <c r="C38" i="74"/>
  <c r="D210" i="17"/>
  <c r="C26" i="31" s="1"/>
  <c r="D32" i="73"/>
  <c r="H174" i="34"/>
  <c r="DL574" i="17"/>
  <c r="DM574" i="17" s="1"/>
  <c r="DP573" i="17"/>
  <c r="K173" i="34" s="1"/>
  <c r="O89" i="72"/>
  <c r="L89" i="72" s="1"/>
  <c r="DO512" i="17"/>
  <c r="J112" i="34" s="1"/>
  <c r="N28" i="72"/>
  <c r="BS262" i="17"/>
  <c r="L35" i="19" s="1"/>
  <c r="Q36" i="74"/>
  <c r="BK255" i="17"/>
  <c r="H28" i="19" s="1"/>
  <c r="I29" i="74"/>
  <c r="K51" i="72"/>
  <c r="BQ254" i="17"/>
  <c r="K27" i="19" s="1"/>
  <c r="O28" i="74"/>
  <c r="BS293" i="17"/>
  <c r="L66" i="19" s="1"/>
  <c r="Q67" i="74"/>
  <c r="H135" i="26"/>
  <c r="I72" i="69"/>
  <c r="H34" i="74"/>
  <c r="BJ260" i="17"/>
  <c r="G33" i="19" s="1"/>
  <c r="M72" i="74"/>
  <c r="BO298" i="17"/>
  <c r="I71" i="19" s="1"/>
  <c r="DH510" i="17"/>
  <c r="F110" i="34" s="1"/>
  <c r="G26" i="72"/>
  <c r="F22" i="70"/>
  <c r="K22" i="70" s="1"/>
  <c r="BY92" i="17"/>
  <c r="E16" i="26" s="1"/>
  <c r="BP262" i="17"/>
  <c r="J35" i="19" s="1"/>
  <c r="N36" i="74"/>
  <c r="D74" i="2"/>
  <c r="H74" i="2" s="1"/>
  <c r="I74" i="2" s="1"/>
  <c r="BN86" i="17"/>
  <c r="L50" i="68"/>
  <c r="BS263" i="17"/>
  <c r="L36" i="19" s="1"/>
  <c r="Q37" i="74"/>
  <c r="DR508" i="17"/>
  <c r="L108" i="34" s="1"/>
  <c r="Q24" i="72"/>
  <c r="BJ297" i="17"/>
  <c r="G70" i="19" s="1"/>
  <c r="H71" i="74"/>
  <c r="BJ255" i="17"/>
  <c r="G28" i="19" s="1"/>
  <c r="H29" i="74"/>
  <c r="BP303" i="17"/>
  <c r="J76" i="19" s="1"/>
  <c r="N77" i="74"/>
  <c r="D214" i="17"/>
  <c r="C30" i="31" s="1"/>
  <c r="D36" i="73"/>
  <c r="DR503" i="17"/>
  <c r="L103" i="34" s="1"/>
  <c r="Q19" i="72"/>
  <c r="DF541" i="17"/>
  <c r="D141" i="34" s="1"/>
  <c r="E57" i="72"/>
  <c r="D23" i="72"/>
  <c r="DE507" i="17"/>
  <c r="C107" i="34" s="1"/>
  <c r="BE300" i="17"/>
  <c r="B73" i="19" s="1"/>
  <c r="C74" i="74"/>
  <c r="J74" i="74" s="1"/>
  <c r="D209" i="17"/>
  <c r="C25" i="31" s="1"/>
  <c r="D31" i="73"/>
  <c r="H13" i="72"/>
  <c r="DI497" i="17"/>
  <c r="G97" i="34" s="1"/>
  <c r="I218" i="17"/>
  <c r="H34" i="31" s="1"/>
  <c r="I40" i="73"/>
  <c r="C95" i="72"/>
  <c r="J95" i="72" s="1"/>
  <c r="DD579" i="17"/>
  <c r="B179" i="34" s="1"/>
  <c r="BF302" i="17"/>
  <c r="C75" i="19" s="1"/>
  <c r="D76" i="74"/>
  <c r="D40" i="74"/>
  <c r="BF266" i="17"/>
  <c r="C39" i="19" s="1"/>
  <c r="K39" i="71"/>
  <c r="L39" i="71" s="1"/>
  <c r="J39" i="71"/>
  <c r="BG264" i="17"/>
  <c r="D37" i="19" s="1"/>
  <c r="E38" i="74"/>
  <c r="H134" i="26"/>
  <c r="I71" i="69"/>
  <c r="E68" i="26"/>
  <c r="F75" i="70"/>
  <c r="CC144" i="17"/>
  <c r="J75" i="70" s="1"/>
  <c r="CD144" i="17"/>
  <c r="K75" i="70" s="1"/>
  <c r="K84" i="72"/>
  <c r="J84" i="72"/>
  <c r="BE255" i="17"/>
  <c r="B28" i="19" s="1"/>
  <c r="C29" i="74"/>
  <c r="F69" i="74"/>
  <c r="BH295" i="17"/>
  <c r="E68" i="19" s="1"/>
  <c r="BK261" i="17"/>
  <c r="H34" i="19" s="1"/>
  <c r="I35" i="74"/>
  <c r="BP299" i="17"/>
  <c r="J72" i="19" s="1"/>
  <c r="N73" i="74"/>
  <c r="E219" i="17"/>
  <c r="D35" i="31" s="1"/>
  <c r="E41" i="73"/>
  <c r="J72" i="71"/>
  <c r="K72" i="71"/>
  <c r="L72" i="71" s="1"/>
  <c r="U27" i="2"/>
  <c r="V27" i="2" s="1"/>
  <c r="J82" i="72"/>
  <c r="D65" i="74"/>
  <c r="BF291" i="17"/>
  <c r="C64" i="19" s="1"/>
  <c r="DD498" i="17"/>
  <c r="B98" i="34" s="1"/>
  <c r="C14" i="72"/>
  <c r="M73" i="74"/>
  <c r="BO299" i="17"/>
  <c r="I72" i="19" s="1"/>
  <c r="C11" i="31"/>
  <c r="K195" i="17"/>
  <c r="L195" i="17" s="1"/>
  <c r="J195" i="17"/>
  <c r="Q208" i="17"/>
  <c r="L24" i="31" s="1"/>
  <c r="Q30" i="73"/>
  <c r="I216" i="17"/>
  <c r="H32" i="31" s="1"/>
  <c r="I38" i="73"/>
  <c r="F25" i="72"/>
  <c r="DG509" i="17"/>
  <c r="DP511" i="17"/>
  <c r="K111" i="34" s="1"/>
  <c r="O27" i="72"/>
  <c r="F208" i="17"/>
  <c r="E24" i="31" s="1"/>
  <c r="F30" i="73"/>
  <c r="F65" i="74"/>
  <c r="BH291" i="17"/>
  <c r="E64" i="19" s="1"/>
  <c r="DR507" i="17"/>
  <c r="L107" i="34" s="1"/>
  <c r="Q23" i="72"/>
  <c r="J39" i="72"/>
  <c r="K39" i="72"/>
  <c r="BJ303" i="17"/>
  <c r="G76" i="19" s="1"/>
  <c r="H77" i="74"/>
  <c r="BF290" i="17"/>
  <c r="C63" i="19" s="1"/>
  <c r="D64" i="74"/>
  <c r="H40" i="74"/>
  <c r="BJ266" i="17"/>
  <c r="G39" i="19" s="1"/>
  <c r="C58" i="26"/>
  <c r="D65" i="70"/>
  <c r="D168" i="34"/>
  <c r="DL568" i="17"/>
  <c r="DK568" i="17"/>
  <c r="BI256" i="17"/>
  <c r="F29" i="19" s="1"/>
  <c r="G30" i="74"/>
  <c r="BG296" i="17"/>
  <c r="D69" i="19" s="1"/>
  <c r="E70" i="74"/>
  <c r="BO262" i="17"/>
  <c r="I35" i="19" s="1"/>
  <c r="M36" i="74"/>
  <c r="O74" i="74"/>
  <c r="BQ300" i="17"/>
  <c r="K73" i="19" s="1"/>
  <c r="DF513" i="17"/>
  <c r="D113" i="34" s="1"/>
  <c r="E29" i="72"/>
  <c r="F128" i="26"/>
  <c r="G65" i="69"/>
  <c r="L51" i="70"/>
  <c r="DA551" i="17"/>
  <c r="L61" i="34" s="1"/>
  <c r="Q67" i="71"/>
  <c r="E38" i="36"/>
  <c r="J38" i="17"/>
  <c r="K38" i="17"/>
  <c r="L38" i="17" s="1"/>
  <c r="DG506" i="17"/>
  <c r="E106" i="34" s="1"/>
  <c r="F22" i="72"/>
  <c r="M28" i="73"/>
  <c r="M206" i="17"/>
  <c r="I22" i="31" s="1"/>
  <c r="Q216" i="17"/>
  <c r="L32" i="31" s="1"/>
  <c r="Q38" i="73"/>
  <c r="N40" i="73"/>
  <c r="N218" i="17"/>
  <c r="J34" i="31" s="1"/>
  <c r="DE511" i="17"/>
  <c r="C111" i="34" s="1"/>
  <c r="D27" i="72"/>
  <c r="DG579" i="17"/>
  <c r="E179" i="34" s="1"/>
  <c r="F95" i="72"/>
  <c r="K95" i="72" s="1"/>
  <c r="L95" i="72" s="1"/>
  <c r="C82" i="71"/>
  <c r="CM566" i="17"/>
  <c r="D218" i="17"/>
  <c r="C34" i="31" s="1"/>
  <c r="D40" i="73"/>
  <c r="BK295" i="17"/>
  <c r="H68" i="19" s="1"/>
  <c r="I69" i="74"/>
  <c r="E26" i="72"/>
  <c r="DF510" i="17"/>
  <c r="D66" i="74"/>
  <c r="BF292" i="17"/>
  <c r="C65" i="19" s="1"/>
  <c r="DF571" i="17"/>
  <c r="E87" i="72"/>
  <c r="K87" i="72" s="1"/>
  <c r="D206" i="17"/>
  <c r="C22" i="31" s="1"/>
  <c r="D28" i="73"/>
  <c r="BO293" i="17"/>
  <c r="I66" i="19" s="1"/>
  <c r="M67" i="74"/>
  <c r="BK267" i="17"/>
  <c r="H40" i="19" s="1"/>
  <c r="I41" i="74"/>
  <c r="Q31" i="74"/>
  <c r="BS257" i="17"/>
  <c r="L30" i="19" s="1"/>
  <c r="BJ298" i="17"/>
  <c r="G71" i="19" s="1"/>
  <c r="H72" i="74"/>
  <c r="E210" i="17"/>
  <c r="D26" i="31" s="1"/>
  <c r="E32" i="73"/>
  <c r="BE265" i="17"/>
  <c r="B38" i="19" s="1"/>
  <c r="C39" i="74"/>
  <c r="K39" i="74" s="1"/>
  <c r="C69" i="26"/>
  <c r="D76" i="70"/>
  <c r="F133" i="26"/>
  <c r="G70" i="69"/>
  <c r="CP512" i="17"/>
  <c r="F28" i="71"/>
  <c r="K83" i="2"/>
  <c r="J83" i="2"/>
  <c r="B23" i="1"/>
  <c r="B499" i="1" s="1"/>
  <c r="L25" i="2"/>
  <c r="B223" i="1" s="1"/>
  <c r="B466" i="1" s="1"/>
  <c r="BP259" i="17"/>
  <c r="J32" i="19" s="1"/>
  <c r="N33" i="74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28" i="19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K38" i="74" s="1"/>
  <c r="O28" i="73"/>
  <c r="O206" i="17"/>
  <c r="K22" i="31" s="1"/>
  <c r="K40" i="72"/>
  <c r="L40" i="72" s="1"/>
  <c r="J40" i="72"/>
  <c r="E22" i="36"/>
  <c r="J22" i="17"/>
  <c r="L22" i="17" s="1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DN529" i="17"/>
  <c r="I129" i="34" s="1"/>
  <c r="M45" i="72"/>
  <c r="J34" i="74"/>
  <c r="K34" i="74"/>
  <c r="CU563" i="17"/>
  <c r="J80" i="71"/>
  <c r="L80" i="71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BL260" i="17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BM265" i="17"/>
  <c r="G112" i="34"/>
  <c r="DL512" i="17"/>
  <c r="DM512" i="17" s="1"/>
  <c r="CT570" i="17"/>
  <c r="G80" i="34"/>
  <c r="CU570" i="17"/>
  <c r="CV570" i="17" s="1"/>
  <c r="D78" i="2"/>
  <c r="H78" i="2" s="1"/>
  <c r="I78" i="2" s="1"/>
  <c r="U31" i="2"/>
  <c r="V31" i="2" s="1"/>
  <c r="W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D135" i="26"/>
  <c r="E72" i="69"/>
  <c r="K45" i="72"/>
  <c r="BN282" i="17"/>
  <c r="CT561" i="17"/>
  <c r="G71" i="34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P506" i="17"/>
  <c r="F22" i="71"/>
  <c r="CC140" i="17"/>
  <c r="J71" i="70" s="1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L63" i="26" l="1"/>
  <c r="Q70" i="70"/>
  <c r="L51" i="72"/>
  <c r="CV543" i="17"/>
  <c r="J92" i="72"/>
  <c r="K92" i="72"/>
  <c r="K69" i="74"/>
  <c r="J69" i="74"/>
  <c r="J77" i="74"/>
  <c r="K77" i="74"/>
  <c r="CP507" i="17"/>
  <c r="F23" i="71"/>
  <c r="J30" i="74"/>
  <c r="K30" i="74"/>
  <c r="B154" i="34"/>
  <c r="DK554" i="17"/>
  <c r="DL554" i="17"/>
  <c r="DM554" i="17" s="1"/>
  <c r="C120" i="34"/>
  <c r="DK520" i="17"/>
  <c r="DL520" i="17"/>
  <c r="DM520" i="17" s="1"/>
  <c r="DL579" i="17"/>
  <c r="DM579" i="17" s="1"/>
  <c r="B69" i="26"/>
  <c r="C76" i="70"/>
  <c r="B176" i="34"/>
  <c r="DK576" i="17"/>
  <c r="DL576" i="17"/>
  <c r="F135" i="34"/>
  <c r="DK535" i="17"/>
  <c r="DL535" i="17"/>
  <c r="DM535" i="17" s="1"/>
  <c r="K85" i="72"/>
  <c r="J85" i="72"/>
  <c r="BM303" i="17"/>
  <c r="B76" i="19"/>
  <c r="BL303" i="17"/>
  <c r="BL256" i="17"/>
  <c r="B29" i="19"/>
  <c r="BM256" i="17"/>
  <c r="DK579" i="17"/>
  <c r="CU566" i="17"/>
  <c r="B76" i="34"/>
  <c r="CT566" i="17"/>
  <c r="BN121" i="17"/>
  <c r="L88" i="72"/>
  <c r="G169" i="34"/>
  <c r="DK569" i="17"/>
  <c r="DL569" i="17"/>
  <c r="J13" i="70"/>
  <c r="K13" i="70"/>
  <c r="L13" i="70" s="1"/>
  <c r="E30" i="34"/>
  <c r="CT520" i="17"/>
  <c r="CU520" i="17"/>
  <c r="CV520" i="17" s="1"/>
  <c r="J93" i="71"/>
  <c r="K93" i="71"/>
  <c r="L93" i="71" s="1"/>
  <c r="J82" i="71"/>
  <c r="K82" i="71"/>
  <c r="K33" i="74"/>
  <c r="J33" i="74"/>
  <c r="CD83" i="17"/>
  <c r="E7" i="26"/>
  <c r="CC83" i="17"/>
  <c r="K82" i="2"/>
  <c r="J82" i="2"/>
  <c r="D87" i="34"/>
  <c r="CU577" i="17"/>
  <c r="CT577" i="17"/>
  <c r="C32" i="19"/>
  <c r="BL259" i="17"/>
  <c r="BM259" i="17"/>
  <c r="L191" i="17"/>
  <c r="CV542" i="17"/>
  <c r="H138" i="26"/>
  <c r="I75" i="69"/>
  <c r="F27" i="71"/>
  <c r="CP511" i="17"/>
  <c r="DL567" i="17"/>
  <c r="J89" i="71"/>
  <c r="K89" i="71"/>
  <c r="L89" i="71" s="1"/>
  <c r="X33" i="2"/>
  <c r="W33" i="2"/>
  <c r="E23" i="36"/>
  <c r="J23" i="17"/>
  <c r="K23" i="17"/>
  <c r="L23" i="17" s="1"/>
  <c r="W35" i="2"/>
  <c r="X35" i="2"/>
  <c r="L91" i="72"/>
  <c r="J20" i="70"/>
  <c r="K20" i="70"/>
  <c r="L20" i="70" s="1"/>
  <c r="D171" i="34"/>
  <c r="DK571" i="17"/>
  <c r="DL571" i="17"/>
  <c r="K80" i="72"/>
  <c r="J80" i="72"/>
  <c r="J65" i="74"/>
  <c r="K65" i="74"/>
  <c r="J14" i="70"/>
  <c r="K14" i="70"/>
  <c r="L14" i="70" s="1"/>
  <c r="K23" i="68"/>
  <c r="J23" i="68"/>
  <c r="L23" i="68" s="1"/>
  <c r="DK567" i="17"/>
  <c r="C83" i="34"/>
  <c r="CU573" i="17"/>
  <c r="CT573" i="17"/>
  <c r="BH106" i="17"/>
  <c r="F36" i="69"/>
  <c r="J24" i="68"/>
  <c r="K24" i="68"/>
  <c r="L24" i="68" s="1"/>
  <c r="J39" i="73"/>
  <c r="K39" i="73"/>
  <c r="BH108" i="17"/>
  <c r="B608" i="1"/>
  <c r="B612" i="1"/>
  <c r="F38" i="69"/>
  <c r="E14" i="26"/>
  <c r="CC90" i="17"/>
  <c r="CD90" i="17"/>
  <c r="CE90" i="17" s="1"/>
  <c r="J87" i="72"/>
  <c r="L87" i="72" s="1"/>
  <c r="C164" i="34"/>
  <c r="DL564" i="17"/>
  <c r="DK564" i="17"/>
  <c r="G165" i="34"/>
  <c r="DL565" i="17"/>
  <c r="DK565" i="17"/>
  <c r="BL291" i="17"/>
  <c r="BM291" i="17"/>
  <c r="B64" i="19"/>
  <c r="E8" i="26"/>
  <c r="CC84" i="17"/>
  <c r="CD84" i="17"/>
  <c r="K18" i="70"/>
  <c r="J18" i="70"/>
  <c r="B33" i="31"/>
  <c r="K217" i="17"/>
  <c r="J217" i="17"/>
  <c r="L30" i="17"/>
  <c r="F133" i="34"/>
  <c r="DL533" i="17"/>
  <c r="DK533" i="17"/>
  <c r="L19" i="68"/>
  <c r="L79" i="71"/>
  <c r="BL265" i="17"/>
  <c r="CC92" i="17"/>
  <c r="CE92" i="17" s="1"/>
  <c r="E109" i="34"/>
  <c r="DK509" i="17"/>
  <c r="DL509" i="17"/>
  <c r="K81" i="72"/>
  <c r="J81" i="72"/>
  <c r="K66" i="74"/>
  <c r="J66" i="74"/>
  <c r="E12" i="26"/>
  <c r="CD88" i="17"/>
  <c r="CC88" i="17"/>
  <c r="BL258" i="17"/>
  <c r="J49" i="72"/>
  <c r="K49" i="72"/>
  <c r="L49" i="72" s="1"/>
  <c r="J68" i="74"/>
  <c r="K68" i="74"/>
  <c r="I127" i="34"/>
  <c r="DM527" i="17"/>
  <c r="BM260" i="17"/>
  <c r="D110" i="34"/>
  <c r="DK510" i="17"/>
  <c r="DL510" i="17"/>
  <c r="J25" i="72"/>
  <c r="K25" i="72"/>
  <c r="B65" i="19"/>
  <c r="BL292" i="17"/>
  <c r="BM292" i="17"/>
  <c r="BM258" i="17"/>
  <c r="J81" i="2"/>
  <c r="K81" i="2"/>
  <c r="C67" i="19"/>
  <c r="BM294" i="17"/>
  <c r="BL294" i="17"/>
  <c r="K26" i="72"/>
  <c r="L26" i="72" s="1"/>
  <c r="J26" i="72"/>
  <c r="L39" i="72"/>
  <c r="J19" i="70"/>
  <c r="K19" i="70"/>
  <c r="L19" i="70" s="1"/>
  <c r="J34" i="72"/>
  <c r="K34" i="72"/>
  <c r="K81" i="71"/>
  <c r="L81" i="71" s="1"/>
  <c r="G68" i="26"/>
  <c r="H75" i="70"/>
  <c r="X34" i="2"/>
  <c r="W34" i="2"/>
  <c r="K13" i="68"/>
  <c r="L13" i="68" s="1"/>
  <c r="J13" i="68"/>
  <c r="J22" i="70"/>
  <c r="L22" i="70" s="1"/>
  <c r="J39" i="74"/>
  <c r="BL255" i="17"/>
  <c r="K74" i="74"/>
  <c r="E13" i="26"/>
  <c r="CD89" i="17"/>
  <c r="CC89" i="17"/>
  <c r="H118" i="34"/>
  <c r="DK518" i="17"/>
  <c r="DL518" i="17"/>
  <c r="J21" i="68"/>
  <c r="K21" i="68"/>
  <c r="BN126" i="17"/>
  <c r="BH107" i="17"/>
  <c r="F37" i="69"/>
  <c r="B607" i="1"/>
  <c r="B609" i="1"/>
  <c r="D66" i="26"/>
  <c r="E73" i="70"/>
  <c r="E12" i="36"/>
  <c r="K12" i="17"/>
  <c r="J12" i="17"/>
  <c r="BM255" i="17"/>
  <c r="C60" i="26"/>
  <c r="D67" i="70"/>
  <c r="CC136" i="17"/>
  <c r="J67" i="70" s="1"/>
  <c r="CD136" i="17"/>
  <c r="K67" i="70" s="1"/>
  <c r="C68" i="19"/>
  <c r="BL295" i="17"/>
  <c r="BM295" i="17"/>
  <c r="E20" i="36"/>
  <c r="J20" i="17"/>
  <c r="K20" i="17"/>
  <c r="C132" i="26"/>
  <c r="D69" i="69"/>
  <c r="D27" i="19"/>
  <c r="BM254" i="17"/>
  <c r="BL254" i="17"/>
  <c r="K36" i="72"/>
  <c r="L36" i="72" s="1"/>
  <c r="J36" i="72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L511" i="17"/>
  <c r="DM511" i="17" s="1"/>
  <c r="F75" i="19"/>
  <c r="BM302" i="17"/>
  <c r="BL302" i="17"/>
  <c r="K30" i="73"/>
  <c r="J30" i="73"/>
  <c r="K32" i="69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BN105" i="17" s="1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L30" i="69" s="1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K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L18" i="72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CU508" i="17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K23" i="71" l="1"/>
  <c r="L23" i="71" s="1"/>
  <c r="J23" i="71"/>
  <c r="J37" i="69"/>
  <c r="K37" i="69"/>
  <c r="L37" i="69" s="1"/>
  <c r="CE87" i="17"/>
  <c r="J17" i="72"/>
  <c r="L14" i="68"/>
  <c r="E101" i="26"/>
  <c r="BH142" i="17"/>
  <c r="BL107" i="17"/>
  <c r="BM107" i="17"/>
  <c r="BN107" i="17" s="1"/>
  <c r="E17" i="34"/>
  <c r="CT507" i="17"/>
  <c r="CU507" i="17"/>
  <c r="L18" i="70"/>
  <c r="CE83" i="17"/>
  <c r="L42" i="72"/>
  <c r="L21" i="68"/>
  <c r="L25" i="72"/>
  <c r="CE84" i="17"/>
  <c r="J36" i="69"/>
  <c r="K36" i="69"/>
  <c r="DM505" i="17"/>
  <c r="BL106" i="17"/>
  <c r="BM106" i="17"/>
  <c r="E100" i="26"/>
  <c r="BH141" i="17"/>
  <c r="DM499" i="17"/>
  <c r="L12" i="73"/>
  <c r="L20" i="17"/>
  <c r="L12" i="17"/>
  <c r="DM518" i="17"/>
  <c r="CE88" i="17"/>
  <c r="CV573" i="17"/>
  <c r="DM571" i="17"/>
  <c r="L82" i="71"/>
  <c r="K27" i="71"/>
  <c r="L27" i="71" s="1"/>
  <c r="J27" i="71"/>
  <c r="DM509" i="17"/>
  <c r="CV508" i="17"/>
  <c r="L12" i="70"/>
  <c r="L14" i="17"/>
  <c r="DM502" i="17"/>
  <c r="J38" i="69"/>
  <c r="K38" i="69"/>
  <c r="L38" i="69" s="1"/>
  <c r="F66" i="72"/>
  <c r="DG550" i="17"/>
  <c r="L34" i="72"/>
  <c r="L22" i="71"/>
  <c r="L24" i="70"/>
  <c r="DG555" i="17"/>
  <c r="F71" i="72"/>
  <c r="CV577" i="17"/>
  <c r="L18" i="68"/>
  <c r="L22" i="72"/>
  <c r="CE89" i="17"/>
  <c r="F67" i="72"/>
  <c r="DG551" i="17"/>
  <c r="DM567" i="17"/>
  <c r="CV566" i="17"/>
  <c r="L32" i="69"/>
  <c r="BN104" i="17"/>
  <c r="DG552" i="17"/>
  <c r="F68" i="72"/>
  <c r="E102" i="26"/>
  <c r="BL108" i="17"/>
  <c r="BM108" i="17"/>
  <c r="BN108" i="17" s="1"/>
  <c r="BH143" i="17"/>
  <c r="E21" i="34"/>
  <c r="CT511" i="17"/>
  <c r="CU511" i="17"/>
  <c r="CV511" i="17" s="1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E129" i="26"/>
  <c r="F66" i="69"/>
  <c r="BL135" i="17"/>
  <c r="J66" i="69" s="1"/>
  <c r="BM135" i="17"/>
  <c r="DM507" i="17"/>
  <c r="J64" i="72"/>
  <c r="K64" i="72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6" i="68"/>
  <c r="J17" i="71"/>
  <c r="K17" i="71"/>
  <c r="E20" i="34"/>
  <c r="CU510" i="17"/>
  <c r="CT510" i="17"/>
  <c r="J11" i="73"/>
  <c r="K11" i="73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BN111" i="17" s="1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L62" i="72" l="1"/>
  <c r="L12" i="71"/>
  <c r="DM545" i="17"/>
  <c r="E151" i="34"/>
  <c r="DK551" i="17"/>
  <c r="DL551" i="17"/>
  <c r="K66" i="72"/>
  <c r="L66" i="72" s="1"/>
  <c r="J66" i="72"/>
  <c r="L36" i="69"/>
  <c r="DM540" i="17"/>
  <c r="L11" i="73"/>
  <c r="CV502" i="17"/>
  <c r="CV504" i="17"/>
  <c r="K67" i="72"/>
  <c r="J67" i="72"/>
  <c r="E136" i="26"/>
  <c r="F73" i="69"/>
  <c r="BL142" i="17"/>
  <c r="J73" i="69" s="1"/>
  <c r="BM142" i="17"/>
  <c r="E137" i="26"/>
  <c r="F74" i="69"/>
  <c r="BL143" i="17"/>
  <c r="J74" i="69" s="1"/>
  <c r="BM143" i="17"/>
  <c r="E150" i="34"/>
  <c r="DK550" i="17"/>
  <c r="DL550" i="17"/>
  <c r="DM550" i="17" s="1"/>
  <c r="L19" i="71"/>
  <c r="CV496" i="17"/>
  <c r="L19" i="72"/>
  <c r="DM503" i="17"/>
  <c r="L17" i="71"/>
  <c r="L64" i="72"/>
  <c r="K68" i="72"/>
  <c r="L68" i="72" s="1"/>
  <c r="J68" i="72"/>
  <c r="J71" i="72"/>
  <c r="K71" i="72"/>
  <c r="L71" i="72" s="1"/>
  <c r="DM546" i="17"/>
  <c r="E152" i="34"/>
  <c r="DK552" i="17"/>
  <c r="DL552" i="17"/>
  <c r="DM552" i="17" s="1"/>
  <c r="E155" i="34"/>
  <c r="DK555" i="17"/>
  <c r="DL555" i="17"/>
  <c r="DM555" i="17" s="1"/>
  <c r="E135" i="26"/>
  <c r="F72" i="69"/>
  <c r="BL141" i="17"/>
  <c r="J72" i="69" s="1"/>
  <c r="BM141" i="17"/>
  <c r="CV510" i="17"/>
  <c r="CV507" i="17"/>
  <c r="L189" i="17"/>
  <c r="BN106" i="17"/>
  <c r="E98" i="34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E97" i="34"/>
  <c r="J29" i="72"/>
  <c r="K29" i="72"/>
  <c r="K206" i="17"/>
  <c r="J206" i="17"/>
  <c r="E22" i="31"/>
  <c r="CV503" i="17"/>
  <c r="K14" i="72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BN143" i="17" l="1"/>
  <c r="K74" i="69"/>
  <c r="L74" i="69" s="1"/>
  <c r="L29" i="72"/>
  <c r="K72" i="69"/>
  <c r="L72" i="69" s="1"/>
  <c r="BN141" i="17"/>
  <c r="BN142" i="17"/>
  <c r="K73" i="69"/>
  <c r="L73" i="69" s="1"/>
  <c r="DM551" i="17"/>
  <c r="L29" i="71"/>
  <c r="DM497" i="17"/>
  <c r="L57" i="72"/>
  <c r="L67" i="72"/>
  <c r="DM539" i="17"/>
  <c r="L73" i="72"/>
  <c r="L14" i="72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<sst xmlns="http://schemas.openxmlformats.org/spreadsheetml/2006/main" count="5389" uniqueCount="877">
  <si>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</si>
  <si>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</si>
  <si>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</si>
  <si>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</si>
  <si>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</si>
  <si>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</si>
  <si>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</si>
  <si>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</si>
  <si>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</si>
  <si>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</si>
  <si>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</si>
  <si>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</si>
  <si>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</si>
  <si>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</si>
  <si>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</si>
  <si>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</si>
  <si>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</si>
  <si>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</si>
  <si>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</si>
  <si>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</si>
  <si>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</si>
  <si>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</si>
  <si>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</si>
  <si>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</si>
  <si>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</si>
  <si>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</si>
  <si>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</si>
  <si>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</si>
  <si>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</si>
  <si>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</si>
  <si>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</si>
  <si>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</si>
  <si>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</si>
  <si>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</si>
  <si>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</si>
  <si>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</si>
  <si>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</si>
  <si>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</si>
  <si>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</si>
  <si>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</si>
  <si>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</si>
  <si>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</si>
  <si>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</si>
  <si>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</si>
  <si>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</si>
  <si>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</si>
  <si>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</si>
  <si>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</si>
  <si>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</si>
  <si>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</si>
  <si>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</si>
  <si>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</si>
  <si>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</si>
  <si>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</si>
  <si>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</si>
  <si>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</si>
  <si>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</si>
  <si>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</si>
  <si>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</si>
  <si>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</si>
  <si>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</si>
  <si>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</si>
  <si>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</si>
  <si>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</si>
  <si>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</si>
  <si>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</si>
  <si>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</si>
  <si>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</si>
  <si>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</si>
  <si>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</si>
  <si>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</si>
  <si>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</si>
  <si>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</si>
  <si>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</si>
  <si>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</si>
  <si>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</si>
  <si>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</si>
  <si>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</si>
  <si>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</si>
  <si>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</si>
  <si>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</si>
  <si>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</si>
  <si>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</si>
  <si>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</si>
  <si>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</si>
  <si>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</si>
  <si>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</si>
  <si>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</si>
  <si>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</si>
  <si>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</si>
  <si>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</si>
  <si>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</si>
  <si>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</si>
  <si>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</si>
  <si>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</si>
  <si>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</si>
  <si>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</si>
  <si>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</si>
  <si>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</si>
  <si>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</si>
  <si>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</si>
  <si>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</si>
  <si>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</si>
  <si>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</si>
  <si>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</si>
  <si>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</si>
  <si>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</si>
  <si>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</si>
  <si>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</si>
  <si>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</si>
  <si>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</si>
  <si>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</si>
  <si>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</si>
  <si>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</si>
  <si>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</si>
  <si>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</si>
  <si>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</si>
  <si>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</si>
  <si>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</si>
  <si>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</si>
  <si>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</si>
  <si>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</si>
  <si>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</si>
  <si>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</si>
  <si>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</si>
  <si>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</si>
  <si>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</si>
  <si>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</si>
  <si>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</si>
  <si>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</si>
  <si>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</si>
  <si>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</si>
  <si>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</si>
  <si>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</si>
  <si>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</si>
  <si>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</si>
  <si>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</si>
  <si>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</si>
  <si>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</si>
  <si>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</si>
  <si>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</si>
  <si>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</si>
  <si>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</si>
  <si>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</si>
  <si>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</si>
  <si>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</si>
  <si>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</si>
  <si>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</si>
  <si>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</si>
  <si>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</si>
  <si>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</si>
  <si>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</si>
  <si>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</si>
  <si>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</si>
  <si>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</si>
  <si>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</si>
  <si>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</si>
  <si>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</si>
  <si>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</si>
  <si>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</si>
  <si>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</si>
  <si>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</si>
  <si>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</si>
  <si>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</si>
  <si>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</si>
  <si>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</si>
  <si>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</si>
  <si>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</si>
  <si>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</si>
  <si>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</si>
  <si>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</si>
  <si>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</si>
  <si>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</si>
  <si>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</si>
  <si>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</si>
  <si>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</si>
  <si>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</si>
  <si>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</si>
  <si>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</si>
  <si>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</si>
  <si>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</si>
  <si>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</si>
  <si>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</si>
  <si>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</si>
  <si>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</si>
  <si>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</si>
  <si>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</si>
  <si>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</si>
  <si>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</si>
  <si>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</si>
  <si>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</si>
  <si>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</si>
  <si>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</si>
  <si>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</si>
  <si>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</si>
  <si>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</si>
  <si>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</si>
  <si>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</si>
  <si>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</si>
  <si>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</si>
  <si>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</si>
  <si>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</si>
  <si>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</si>
  <si>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</si>
  <si>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</si>
  <si>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</si>
  <si>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</si>
  <si>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</si>
  <si>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</si>
  <si>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</si>
  <si>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</si>
  <si>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</si>
  <si>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</si>
  <si>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</si>
  <si>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</si>
  <si>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</si>
  <si>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</si>
  <si>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</si>
  <si>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</si>
  <si>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</si>
  <si>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</si>
  <si>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</si>
  <si>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</si>
  <si>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</si>
  <si>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</si>
  <si>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</si>
  <si>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</si>
  <si>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</si>
  <si>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</si>
  <si>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</si>
  <si>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</si>
  <si>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</si>
  <si>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</si>
  <si>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</si>
  <si>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</si>
  <si>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</si>
  <si>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</si>
  <si>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</si>
  <si>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</si>
  <si>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</si>
  <si>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</si>
  <si>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</si>
  <si>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</si>
  <si>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</si>
  <si>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</si>
  <si>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</si>
  <si>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</si>
  <si>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</si>
  <si>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</si>
  <si>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</si>
  <si>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</si>
  <si>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</si>
  <si>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</si>
  <si>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</si>
  <si>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</si>
  <si>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</si>
  <si>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</si>
  <si>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</si>
  <si>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</si>
  <si>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</si>
  <si>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</si>
  <si>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</si>
  <si>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</si>
  <si>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</si>
  <si>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</si>
  <si>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</si>
  <si>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</si>
  <si>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</si>
  <si>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</si>
  <si>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</si>
  <si>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</si>
  <si>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</si>
  <si>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</si>
  <si>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</si>
  <si>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</si>
  <si>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</si>
  <si>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</si>
  <si>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</si>
  <si>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</si>
  <si>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</si>
  <si>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</si>
  <si>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</si>
  <si>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</si>
  <si>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</si>
  <si>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</si>
  <si>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</si>
  <si>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</si>
  <si>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</si>
  <si>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</si>
  <si>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</si>
  <si>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</si>
  <si>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</si>
  <si>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</si>
  <si>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</si>
  <si>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</si>
  <si>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</si>
  <si>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</si>
  <si>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</si>
  <si>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</si>
  <si>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</si>
  <si>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</si>
  <si>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</si>
  <si>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</si>
  <si>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</si>
  <si>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</si>
  <si>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</si>
  <si>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</si>
  <si>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</si>
  <si>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</si>
  <si>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</si>
  <si>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</si>
  <si>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</si>
  <si>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</si>
  <si>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</si>
  <si>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</si>
  <si>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</si>
  <si>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</si>
  <si>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</si>
  <si>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</si>
  <si>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</si>
  <si>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</si>
  <si>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</si>
  <si>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</si>
  <si>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</si>
  <si>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</si>
  <si>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</si>
  <si>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</si>
  <si>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</si>
  <si>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</si>
  <si>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</si>
  <si>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</si>
  <si>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</si>
  <si>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</si>
  <si>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</si>
  <si>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</si>
  <si>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</si>
  <si>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</si>
  <si>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</si>
  <si>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</si>
  <si>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</si>
  <si>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</si>
  <si>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</si>
  <si>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</si>
  <si>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</si>
  <si>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</si>
  <si>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</si>
  <si>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</si>
  <si>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</si>
  <si>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</si>
  <si>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</si>
  <si>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</si>
  <si>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</si>
  <si>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</si>
  <si>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</si>
  <si>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</si>
  <si>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</si>
  <si>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</si>
  <si>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</si>
  <si>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</si>
  <si>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</si>
  <si>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</si>
  <si>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</si>
  <si>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</si>
  <si>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</si>
  <si>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</si>
  <si>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</si>
  <si>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</si>
  <si>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</si>
  <si>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</si>
  <si>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</si>
  <si>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</si>
  <si>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</si>
  <si>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</si>
  <si>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</si>
  <si>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</si>
  <si>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</si>
  <si>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</si>
  <si>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</si>
  <si>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</si>
  <si>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</si>
  <si>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</si>
  <si>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</si>
  <si>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</si>
  <si>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</si>
  <si>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</si>
  <si>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</si>
  <si>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</si>
  <si>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</si>
  <si>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</si>
  <si>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</si>
  <si>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</si>
  <si>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</si>
  <si>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</si>
  <si>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</si>
  <si>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</si>
  <si>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</si>
  <si>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</si>
  <si>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</si>
  <si>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</si>
  <si>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</si>
  <si>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</si>
  <si>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</si>
  <si>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</si>
  <si>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</si>
  <si>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</si>
  <si>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</si>
  <si>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</si>
  <si>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</si>
  <si>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</si>
  <si>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</si>
  <si>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</si>
  <si>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</si>
  <si>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</si>
  <si>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</si>
  <si>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</si>
  <si>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</si>
  <si>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</si>
  <si>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</si>
  <si>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</si>
  <si>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</si>
  <si>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</si>
  <si>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</si>
  <si>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</si>
  <si>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</si>
  <si>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</si>
  <si>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</si>
  <si>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</si>
  <si>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</si>
  <si>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</si>
  <si>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</si>
  <si>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</si>
  <si>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</si>
  <si>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</si>
  <si>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</si>
  <si>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</si>
  <si>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</si>
  <si>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</si>
  <si>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</si>
  <si>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</si>
  <si>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</si>
  <si>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</si>
  <si>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</si>
  <si>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</si>
  <si>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</si>
  <si>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</si>
  <si>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</si>
  <si>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</si>
  <si>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</si>
  <si>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</si>
  <si>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</si>
  <si>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</si>
  <si>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</si>
  <si>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</si>
  <si>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</si>
  <si>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</si>
  <si>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</si>
  <si>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</si>
  <si>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</si>
  <si>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</si>
  <si>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</si>
  <si>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</si>
  <si>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</si>
  <si>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</si>
  <si>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</si>
  <si>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</si>
  <si>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</si>
  <si>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</si>
  <si>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</si>
  <si>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</si>
  <si>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</si>
  <si>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</si>
  <si>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</si>
  <si>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</si>
  <si>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</si>
  <si>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</si>
  <si>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</si>
  <si>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</si>
  <si>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</si>
  <si>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</si>
  <si>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</si>
  <si>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</si>
  <si>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</si>
  <si>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</si>
  <si>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</si>
  <si>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</si>
  <si>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</si>
  <si>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</si>
  <si>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</si>
  <si>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</si>
  <si>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</si>
  <si>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</si>
  <si>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</si>
  <si>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</si>
  <si>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</si>
  <si>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</si>
  <si>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</si>
  <si>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</si>
  <si>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</si>
  <si>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</si>
  <si>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</si>
  <si>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</si>
  <si>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</si>
  <si>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</si>
  <si>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</si>
  <si>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</si>
  <si>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</si>
  <si>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</si>
  <si>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</si>
  <si>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</si>
  <si>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</si>
  <si>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</si>
  <si>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</si>
  <si>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</si>
  <si>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</si>
  <si>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</si>
  <si>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</si>
  <si>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</si>
  <si>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</si>
  <si>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</si>
  <si>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</si>
  <si>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</si>
  <si>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</si>
  <si>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</si>
  <si>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</si>
  <si>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</si>
  <si>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</si>
  <si>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</si>
  <si>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</si>
  <si>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</si>
  <si>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</si>
  <si>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</si>
  <si>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</si>
  <si>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</si>
  <si>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</si>
  <si>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</si>
  <si>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</si>
  <si>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</si>
  <si>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</si>
  <si>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</si>
  <si>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</si>
  <si>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</si>
  <si>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</si>
  <si>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</si>
  <si>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</si>
  <si>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</si>
  <si>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</si>
  <si>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</si>
  <si>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</si>
  <si>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</si>
  <si>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</si>
  <si>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</si>
  <si>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</si>
  <si>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</si>
  <si>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</si>
  <si>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</si>
  <si>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</si>
  <si>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</si>
  <si>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</si>
  <si>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</si>
  <si>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</si>
  <si>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</si>
  <si>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</si>
  <si>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</si>
  <si>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</si>
  <si>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</si>
  <si>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</si>
  <si>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</si>
  <si>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</si>
  <si>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</si>
  <si>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</si>
  <si>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</si>
  <si>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</si>
  <si>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</si>
  <si>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</si>
  <si>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</si>
  <si>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</si>
  <si>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</si>
  <si>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</si>
  <si>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</si>
  <si>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</si>
  <si>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</si>
  <si>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</si>
  <si>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</si>
  <si>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</si>
  <si>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</si>
  <si>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</si>
  <si>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</si>
  <si>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</si>
  <si>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</si>
  <si>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</si>
  <si>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</si>
  <si>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</si>
  <si>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</si>
  <si>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</si>
  <si>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</si>
  <si>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</si>
  <si>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</si>
  <si>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</si>
  <si>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</si>
  <si>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</si>
  <si>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</si>
  <si>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</si>
  <si>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</si>
  <si>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</si>
  <si>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</si>
  <si>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</si>
  <si>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</si>
  <si>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</si>
  <si>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</si>
  <si>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</si>
  <si>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</si>
  <si>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</si>
  <si>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</si>
  <si>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</si>
  <si>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</si>
  <si>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</si>
  <si>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</si>
  <si>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</si>
  <si>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</si>
  <si>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</si>
  <si>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</si>
  <si>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</si>
  <si>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</si>
  <si>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</si>
  <si>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</si>
  <si>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</si>
  <si>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</si>
  <si>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</si>
  <si>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</si>
  <si>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</si>
  <si>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</si>
  <si>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</si>
  <si>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</si>
  <si>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</si>
  <si>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</si>
  <si>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</si>
  <si>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</si>
  <si>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</si>
  <si>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</si>
  <si>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</si>
  <si>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</si>
  <si>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</si>
  <si>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</si>
  <si>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</si>
  <si>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</si>
  <si>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</si>
  <si>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</si>
  <si>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</si>
  <si>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</si>
  <si>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</si>
  <si>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</si>
  <si>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</si>
  <si>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</si>
  <si>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</si>
  <si>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</si>
  <si>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</si>
  <si>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</si>
  <si>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</si>
  <si>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</si>
  <si>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</si>
  <si>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</si>
  <si>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</si>
  <si>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</si>
  <si>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</si>
  <si>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</si>
  <si>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</si>
  <si>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</si>
  <si>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</si>
  <si>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</si>
  <si>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</si>
  <si>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</si>
  <si>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</si>
  <si>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</si>
  <si>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</si>
  <si>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</si>
  <si>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</si>
  <si>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</si>
  <si>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</si>
  <si>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</si>
  <si>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</si>
  <si>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</si>
  <si>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</si>
  <si>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</si>
  <si>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</si>
  <si>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</si>
  <si>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</si>
  <si>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</si>
  <si>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</si>
  <si>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</si>
  <si>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</si>
  <si>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</si>
  <si>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</si>
  <si>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</si>
  <si>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</si>
  <si>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</si>
  <si>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</si>
  <si>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</si>
  <si>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</si>
  <si>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</si>
  <si>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</si>
  <si>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</si>
  <si>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</si>
  <si>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</si>
  <si>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</si>
  <si>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</si>
  <si>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</si>
  <si>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</si>
  <si>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</si>
  <si>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</si>
  <si>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</si>
  <si>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</si>
  <si>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</si>
  <si>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</si>
  <si>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</si>
  <si>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</si>
  <si>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</si>
  <si>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</si>
  <si>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</si>
  <si>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</si>
  <si>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</si>
  <si>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</si>
  <si>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</si>
  <si>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</si>
  <si>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</si>
  <si>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</si>
  <si>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</si>
  <si>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</si>
  <si>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</si>
  <si>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</si>
  <si>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</si>
  <si>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</si>
  <si>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</si>
  <si>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</si>
  <si>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</si>
  <si>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</si>
  <si>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</si>
  <si>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</si>
  <si>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</si>
  <si>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</si>
  <si>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</si>
  <si>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</si>
  <si>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</si>
  <si>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</si>
  <si>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</si>
  <si>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</si>
  <si>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</si>
  <si>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</si>
  <si>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</si>
  <si>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</si>
  <si>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</si>
  <si>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</si>
  <si>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</si>
  <si>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</si>
  <si>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</si>
  <si>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</si>
  <si>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</si>
  <si>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</si>
  <si>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</si>
  <si>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</si>
  <si>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</si>
  <si>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</si>
  <si>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</si>
  <si>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</si>
  <si>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</si>
  <si>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</si>
  <si>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</si>
  <si>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</si>
  <si>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</si>
  <si>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</si>
  <si>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</si>
  <si>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</si>
  <si>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</si>
  <si>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</si>
  <si>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</si>
  <si>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</si>
  <si>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</si>
  <si>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</si>
  <si>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</si>
  <si>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</si>
  <si>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</si>
  <si>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</si>
  <si>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</si>
  <si>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</si>
  <si>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</si>
  <si>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</si>
  <si>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</si>
  <si>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</si>
  <si>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</si>
  <si>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</si>
  <si>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</si>
  <si>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</si>
  <si>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</si>
  <si>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</si>
  <si>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</si>
  <si>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</si>
  <si>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</si>
  <si>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</si>
  <si>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</si>
  <si>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</si>
  <si>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</si>
  <si>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</si>
  <si>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</si>
  <si>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</si>
  <si>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</si>
  <si>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</si>
  <si>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</si>
  <si>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</si>
  <si>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</si>
  <si>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</si>
  <si>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</si>
  <si>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</si>
  <si>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</si>
  <si>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</si>
  <si>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</si>
  <si>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</si>
  <si>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</si>
  <si>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</si>
  <si>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</si>
  <si>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</si>
  <si>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</si>
  <si>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</si>
  <si>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</si>
  <si>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</si>
  <si>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</si>
  <si>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</si>
  <si>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</si>
  <si>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</si>
  <si>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</si>
  <si>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</si>
  <si>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</si>
  <si>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</si>
  <si>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</si>
  <si>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</si>
  <si>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</si>
  <si>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</si>
  <si>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</si>
  <si>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</si>
  <si>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</si>
  <si>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</si>
  <si>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</si>
  <si>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</si>
  <si>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</si>
  <si>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</si>
  <si>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</si>
  <si>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</si>
  <si>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</si>
  <si>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</si>
  <si>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</si>
  <si>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</si>
  <si>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 xml:space="preserve">                Cooling Energy Consumption</t>
  </si>
  <si>
    <t xml:space="preserve">This spreadsheet contains the Standard 140, Informative Annex B16, Section B16.5.1 example results.  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</si>
  <si>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</si>
  <si>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</si>
  <si>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</si>
  <si>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</si>
  <si>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</si>
  <si>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</si>
  <si>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</si>
  <si>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</si>
  <si>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</si>
  <si>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</si>
  <si>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</si>
  <si>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</si>
  <si>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</si>
  <si>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</si>
  <si>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Section 9 - HVAC Equipment Performance Tests CE100 through CE200</t>
  </si>
  <si>
    <t>SHEET GUIDE: (see Std140_CE_a_Results.docx for spreadsheet navigation)</t>
  </si>
  <si>
    <t>Std140_CE_a_Results.xlsx</t>
  </si>
  <si>
    <t xml:space="preserve">Import data so that Cell B25 of Std140_CE_a_Output.xls is in B25 of Sheet "YourData" </t>
  </si>
  <si>
    <t>Instructions (same as for Std140_CE_a_Output.xls)</t>
  </si>
  <si>
    <t>ASHRAE Standard 140-2023</t>
  </si>
  <si>
    <t>Output spreadsheet for Section 9 - Cooling Equipment Tests CE100 through CE200</t>
  </si>
  <si>
    <t>TRNSYS18.06.0002</t>
  </si>
  <si>
    <t>TRNSYS18</t>
  </si>
  <si>
    <t>Thermal Energy System Specialists, LLC</t>
  </si>
  <si>
    <t>TESS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</si>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</sst>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3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58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/>
    <xf numFmtId="166" fontId="5" fillId="0" borderId="2" xfId="0" applyNumberFormat="1" applyFont="1" applyBorder="1"/>
    <xf numFmtId="0" fontId="3" fillId="0" borderId="4" xfId="0" applyFont="1" applyBorder="1"/>
    <xf numFmtId="165" fontId="5" fillId="0" borderId="6" xfId="0" applyNumberFormat="1" applyFont="1" applyBorder="1"/>
    <xf numFmtId="166" fontId="5" fillId="0" borderId="6" xfId="0" applyNumberFormat="1" applyFont="1" applyBorder="1"/>
    <xf numFmtId="165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4" fontId="5" fillId="0" borderId="9" xfId="0" applyNumberFormat="1" applyFont="1" applyBorder="1"/>
    <xf numFmtId="164" fontId="7" fillId="0" borderId="0" xfId="0" applyNumberFormat="1" applyFont="1"/>
    <xf numFmtId="170" fontId="4" fillId="0" borderId="0" xfId="0" applyNumberFormat="1" applyFont="1"/>
    <xf numFmtId="165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4" fontId="10" fillId="0" borderId="0" xfId="0" applyNumberFormat="1" applyFont="1"/>
    <xf numFmtId="170" fontId="11" fillId="0" borderId="14" xfId="0" applyNumberFormat="1" applyFont="1" applyBorder="1"/>
    <xf numFmtId="170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4" fontId="10" fillId="0" borderId="0" xfId="0" applyNumberFormat="1" applyFont="1" applyAlignment="1">
      <alignment vertical="top"/>
    </xf>
    <xf numFmtId="164" fontId="11" fillId="0" borderId="14" xfId="0" applyNumberFormat="1" applyFont="1" applyBorder="1" applyAlignment="1">
      <alignment vertical="top"/>
    </xf>
    <xf numFmtId="170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4" fontId="11" fillId="0" borderId="9" xfId="0" applyNumberFormat="1" applyFont="1" applyBorder="1" applyAlignment="1">
      <alignment vertical="top"/>
    </xf>
    <xf numFmtId="164" fontId="10" fillId="0" borderId="9" xfId="0" applyNumberFormat="1" applyFont="1" applyBorder="1" applyAlignment="1">
      <alignment vertical="top"/>
    </xf>
    <xf numFmtId="164" fontId="11" fillId="0" borderId="17" xfId="0" applyNumberFormat="1" applyFont="1" applyBorder="1" applyAlignment="1">
      <alignment vertical="top"/>
    </xf>
    <xf numFmtId="170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4" fontId="12" fillId="0" borderId="0" xfId="0" applyNumberFormat="1" applyFont="1" applyAlignment="1">
      <alignment vertical="top"/>
    </xf>
    <xf numFmtId="170" fontId="11" fillId="0" borderId="12" xfId="0" applyNumberFormat="1" applyFont="1" applyBorder="1"/>
    <xf numFmtId="165" fontId="11" fillId="0" borderId="13" xfId="0" applyNumberFormat="1" applyFont="1" applyBorder="1"/>
    <xf numFmtId="165" fontId="10" fillId="0" borderId="0" xfId="0" applyNumberFormat="1" applyFont="1"/>
    <xf numFmtId="165" fontId="11" fillId="0" borderId="14" xfId="0" applyNumberFormat="1" applyFont="1" applyBorder="1"/>
    <xf numFmtId="165" fontId="11" fillId="0" borderId="18" xfId="0" applyNumberFormat="1" applyFont="1" applyBorder="1"/>
    <xf numFmtId="165" fontId="11" fillId="0" borderId="9" xfId="0" applyNumberFormat="1" applyFont="1" applyBorder="1"/>
    <xf numFmtId="165" fontId="10" fillId="0" borderId="9" xfId="0" applyNumberFormat="1" applyFont="1" applyBorder="1"/>
    <xf numFmtId="165" fontId="11" fillId="0" borderId="17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0" fillId="0" borderId="9" xfId="0" applyNumberFormat="1" applyFont="1" applyBorder="1"/>
    <xf numFmtId="168" fontId="11" fillId="0" borderId="17" xfId="0" applyNumberFormat="1" applyFont="1" applyBorder="1"/>
    <xf numFmtId="0" fontId="12" fillId="0" borderId="0" xfId="0" applyFont="1"/>
    <xf numFmtId="164" fontId="11" fillId="0" borderId="11" xfId="0" applyNumberFormat="1" applyFont="1" applyBorder="1"/>
    <xf numFmtId="170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4" fontId="11" fillId="0" borderId="11" xfId="0" applyNumberFormat="1" applyFont="1" applyBorder="1" applyAlignment="1">
      <alignment vertical="top"/>
    </xf>
    <xf numFmtId="170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164" fontId="11" fillId="0" borderId="13" xfId="0" applyNumberFormat="1" applyFont="1" applyBorder="1" applyAlignment="1">
      <alignment vertical="top"/>
    </xf>
    <xf numFmtId="164" fontId="11" fillId="0" borderId="18" xfId="0" applyNumberFormat="1" applyFont="1" applyBorder="1" applyAlignment="1">
      <alignment vertical="top"/>
    </xf>
    <xf numFmtId="170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0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0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70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164" fontId="14" fillId="0" borderId="14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7" xfId="0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164" fontId="15" fillId="0" borderId="0" xfId="0" applyNumberFormat="1" applyFont="1" applyAlignment="1">
      <alignment horizontal="right" vertical="center"/>
    </xf>
    <xf numFmtId="164" fontId="14" fillId="0" borderId="6" xfId="0" applyNumberFormat="1" applyFont="1" applyBorder="1" applyAlignment="1">
      <alignment horizontal="right" vertical="center"/>
    </xf>
    <xf numFmtId="164" fontId="15" fillId="0" borderId="9" xfId="0" applyNumberFormat="1" applyFont="1" applyBorder="1" applyAlignment="1">
      <alignment vertical="center"/>
    </xf>
    <xf numFmtId="170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4" fontId="14" fillId="0" borderId="0" xfId="0" applyNumberFormat="1" applyFont="1" applyAlignment="1">
      <alignment vertical="center"/>
    </xf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70" fontId="10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1" fillId="0" borderId="17" xfId="0" applyNumberFormat="1" applyFont="1" applyBorder="1"/>
    <xf numFmtId="168" fontId="11" fillId="0" borderId="13" xfId="0" applyNumberFormat="1" applyFont="1" applyBorder="1"/>
    <xf numFmtId="168" fontId="11" fillId="0" borderId="18" xfId="0" applyNumberFormat="1" applyFont="1" applyBorder="1"/>
    <xf numFmtId="168" fontId="12" fillId="0" borderId="0" xfId="0" applyNumberFormat="1" applyFont="1"/>
    <xf numFmtId="0" fontId="10" fillId="0" borderId="14" xfId="0" applyFont="1" applyBorder="1" applyAlignment="1">
      <alignment horizontal="right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4" fontId="11" fillId="0" borderId="0" xfId="0" applyNumberFormat="1" applyFont="1" applyAlignment="1">
      <alignment vertical="top"/>
    </xf>
    <xf numFmtId="0" fontId="11" fillId="0" borderId="0" xfId="0" applyFont="1"/>
    <xf numFmtId="168" fontId="11" fillId="0" borderId="0" xfId="0" applyNumberFormat="1" applyFont="1"/>
    <xf numFmtId="0" fontId="5" fillId="0" borderId="0" xfId="0" applyFont="1"/>
    <xf numFmtId="170" fontId="5" fillId="0" borderId="0" xfId="0" applyNumberFormat="1" applyFont="1"/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6" fontId="11" fillId="0" borderId="0" xfId="0" applyNumberFormat="1" applyFont="1"/>
    <xf numFmtId="167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69" fontId="4" fillId="0" borderId="0" xfId="0" applyNumberFormat="1" applyFont="1"/>
    <xf numFmtId="169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4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5" fontId="19" fillId="0" borderId="22" xfId="0" applyNumberFormat="1" applyFont="1" applyBorder="1"/>
    <xf numFmtId="167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5" fontId="19" fillId="0" borderId="28" xfId="0" applyNumberFormat="1" applyFont="1" applyBorder="1"/>
    <xf numFmtId="167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5" fontId="19" fillId="0" borderId="33" xfId="0" applyNumberFormat="1" applyFont="1" applyBorder="1"/>
    <xf numFmtId="167" fontId="19" fillId="0" borderId="35" xfId="0" applyNumberFormat="1" applyFont="1" applyBorder="1"/>
    <xf numFmtId="165" fontId="19" fillId="0" borderId="0" xfId="0" applyNumberFormat="1" applyFont="1"/>
    <xf numFmtId="164" fontId="19" fillId="0" borderId="31" xfId="0" applyNumberFormat="1" applyFont="1" applyBorder="1"/>
    <xf numFmtId="164" fontId="19" fillId="0" borderId="28" xfId="0" applyNumberFormat="1" applyFont="1" applyBorder="1"/>
    <xf numFmtId="164" fontId="19" fillId="0" borderId="30" xfId="0" applyNumberFormat="1" applyFont="1" applyBorder="1"/>
    <xf numFmtId="164" fontId="19" fillId="0" borderId="19" xfId="0" applyNumberFormat="1" applyFont="1" applyBorder="1"/>
    <xf numFmtId="164" fontId="19" fillId="0" borderId="29" xfId="0" applyNumberFormat="1" applyFont="1" applyBorder="1"/>
    <xf numFmtId="164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4" fontId="19" fillId="3" borderId="38" xfId="0" applyNumberFormat="1" applyFont="1" applyFill="1" applyBorder="1"/>
    <xf numFmtId="0" fontId="19" fillId="3" borderId="42" xfId="0" applyFont="1" applyFill="1" applyBorder="1"/>
    <xf numFmtId="165" fontId="19" fillId="3" borderId="38" xfId="0" applyNumberFormat="1" applyFont="1" applyFill="1" applyBorder="1"/>
    <xf numFmtId="166" fontId="19" fillId="3" borderId="40" xfId="0" applyNumberFormat="1" applyFont="1" applyFill="1" applyBorder="1"/>
    <xf numFmtId="167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4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5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4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4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0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4" fontId="22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164" fontId="22" fillId="0" borderId="14" xfId="0" applyNumberFormat="1" applyFont="1" applyBorder="1" applyAlignment="1">
      <alignment vertical="top"/>
    </xf>
    <xf numFmtId="170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4" fontId="22" fillId="0" borderId="9" xfId="0" applyNumberFormat="1" applyFont="1" applyBorder="1" applyAlignment="1">
      <alignment vertical="top"/>
    </xf>
    <xf numFmtId="164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4" fontId="17" fillId="0" borderId="9" xfId="0" applyNumberFormat="1" applyFont="1" applyBorder="1" applyAlignment="1">
      <alignment vertical="top"/>
    </xf>
    <xf numFmtId="170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4" fontId="11" fillId="0" borderId="46" xfId="0" applyNumberFormat="1" applyFont="1" applyBorder="1" applyAlignment="1">
      <alignment vertical="top"/>
    </xf>
    <xf numFmtId="164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3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4" fontId="11" fillId="0" borderId="50" xfId="0" applyNumberFormat="1" applyFont="1" applyBorder="1" applyAlignment="1">
      <alignment vertical="top"/>
    </xf>
    <xf numFmtId="165" fontId="11" fillId="0" borderId="46" xfId="0" applyNumberFormat="1" applyFont="1" applyBorder="1"/>
    <xf numFmtId="168" fontId="11" fillId="0" borderId="46" xfId="0" applyNumberFormat="1" applyFont="1" applyBorder="1"/>
    <xf numFmtId="168" fontId="11" fillId="0" borderId="47" xfId="0" applyNumberFormat="1" applyFont="1" applyBorder="1"/>
    <xf numFmtId="166" fontId="11" fillId="0" borderId="46" xfId="0" applyNumberFormat="1" applyFont="1" applyBorder="1"/>
    <xf numFmtId="167" fontId="11" fillId="0" borderId="46" xfId="0" applyNumberFormat="1" applyFont="1" applyBorder="1"/>
    <xf numFmtId="164" fontId="14" fillId="0" borderId="46" xfId="0" applyNumberFormat="1" applyFont="1" applyBorder="1" applyAlignment="1">
      <alignment vertical="center"/>
    </xf>
    <xf numFmtId="164" fontId="14" fillId="0" borderId="47" xfId="0" applyNumberFormat="1" applyFont="1" applyBorder="1" applyAlignment="1">
      <alignment vertical="center"/>
    </xf>
    <xf numFmtId="173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5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3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4" fontId="30" fillId="0" borderId="0" xfId="0" applyNumberFormat="1" applyFont="1" applyAlignment="1">
      <alignment vertical="top"/>
    </xf>
    <xf numFmtId="164" fontId="31" fillId="0" borderId="14" xfId="0" applyNumberFormat="1" applyFont="1" applyBorder="1" applyAlignment="1">
      <alignment vertical="top"/>
    </xf>
    <xf numFmtId="170" fontId="31" fillId="0" borderId="14" xfId="0" applyNumberFormat="1" applyFont="1" applyBorder="1" applyAlignment="1">
      <alignment vertical="top"/>
    </xf>
    <xf numFmtId="164" fontId="31" fillId="0" borderId="0" xfId="0" applyNumberFormat="1" applyFont="1" applyAlignment="1">
      <alignment vertical="top"/>
    </xf>
    <xf numFmtId="164" fontId="31" fillId="0" borderId="46" xfId="0" applyNumberFormat="1" applyFont="1" applyBorder="1" applyAlignment="1">
      <alignment vertical="top"/>
    </xf>
    <xf numFmtId="164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164" fontId="30" fillId="0" borderId="9" xfId="0" applyNumberFormat="1" applyFont="1" applyBorder="1" applyAlignment="1">
      <alignment vertical="top"/>
    </xf>
    <xf numFmtId="164" fontId="31" fillId="0" borderId="17" xfId="0" applyNumberFormat="1" applyFont="1" applyBorder="1" applyAlignment="1">
      <alignment vertical="top"/>
    </xf>
    <xf numFmtId="170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4" fontId="31" fillId="0" borderId="47" xfId="0" applyNumberFormat="1" applyFont="1" applyBorder="1" applyAlignment="1">
      <alignment vertical="top"/>
    </xf>
    <xf numFmtId="0" fontId="30" fillId="0" borderId="0" xfId="0" applyFont="1"/>
    <xf numFmtId="164" fontId="30" fillId="0" borderId="0" xfId="0" applyNumberFormat="1" applyFont="1"/>
    <xf numFmtId="0" fontId="25" fillId="0" borderId="0" xfId="0" applyFont="1"/>
    <xf numFmtId="164" fontId="25" fillId="0" borderId="0" xfId="0" applyNumberFormat="1" applyFont="1"/>
    <xf numFmtId="170" fontId="27" fillId="0" borderId="0" xfId="0" applyNumberFormat="1" applyFont="1"/>
    <xf numFmtId="164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4" fontId="31" fillId="0" borderId="13" xfId="0" applyNumberFormat="1" applyFont="1" applyBorder="1" applyAlignment="1">
      <alignment vertical="top"/>
    </xf>
    <xf numFmtId="164" fontId="8" fillId="0" borderId="0" xfId="0" applyNumberFormat="1" applyFont="1" applyAlignment="1">
      <alignment vertical="top"/>
    </xf>
    <xf numFmtId="164" fontId="8" fillId="0" borderId="14" xfId="0" applyNumberFormat="1" applyFont="1" applyBorder="1" applyAlignment="1">
      <alignment vertical="top"/>
    </xf>
    <xf numFmtId="164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4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5" fontId="31" fillId="0" borderId="13" xfId="0" applyNumberFormat="1" applyFont="1" applyBorder="1"/>
    <xf numFmtId="165" fontId="30" fillId="0" borderId="0" xfId="0" applyNumberFormat="1" applyFont="1"/>
    <xf numFmtId="165" fontId="31" fillId="0" borderId="14" xfId="0" applyNumberFormat="1" applyFont="1" applyBorder="1"/>
    <xf numFmtId="165" fontId="31" fillId="0" borderId="46" xfId="0" applyNumberFormat="1" applyFont="1" applyBorder="1"/>
    <xf numFmtId="165" fontId="31" fillId="0" borderId="18" xfId="0" applyNumberFormat="1" applyFont="1" applyBorder="1"/>
    <xf numFmtId="165" fontId="31" fillId="0" borderId="9" xfId="0" applyNumberFormat="1" applyFont="1" applyBorder="1"/>
    <xf numFmtId="165" fontId="30" fillId="0" borderId="9" xfId="0" applyNumberFormat="1" applyFont="1" applyBorder="1"/>
    <xf numFmtId="165" fontId="31" fillId="0" borderId="17" xfId="0" applyNumberFormat="1" applyFont="1" applyBorder="1"/>
    <xf numFmtId="0" fontId="29" fillId="0" borderId="13" xfId="0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0" fillId="0" borderId="9" xfId="0" applyNumberFormat="1" applyFont="1" applyBorder="1"/>
    <xf numFmtId="168" fontId="31" fillId="0" borderId="17" xfId="0" applyNumberFormat="1" applyFont="1" applyBorder="1"/>
    <xf numFmtId="168" fontId="31" fillId="0" borderId="47" xfId="0" applyNumberFormat="1" applyFont="1" applyBorder="1"/>
    <xf numFmtId="164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6" fontId="27" fillId="0" borderId="0" xfId="0" applyNumberFormat="1" applyFont="1"/>
    <xf numFmtId="167" fontId="27" fillId="0" borderId="0" xfId="0" applyNumberFormat="1" applyFont="1"/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0" xfId="0" applyNumberFormat="1" applyFont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1" fillId="0" borderId="17" xfId="0" applyNumberFormat="1" applyFont="1" applyBorder="1"/>
    <xf numFmtId="168" fontId="27" fillId="0" borderId="0" xfId="0" applyNumberFormat="1" applyFont="1"/>
    <xf numFmtId="168" fontId="31" fillId="0" borderId="13" xfId="0" applyNumberFormat="1" applyFont="1" applyBorder="1"/>
    <xf numFmtId="168" fontId="31" fillId="0" borderId="0" xfId="0" applyNumberFormat="1" applyFont="1"/>
    <xf numFmtId="168" fontId="31" fillId="0" borderId="18" xfId="0" applyNumberFormat="1" applyFont="1" applyBorder="1"/>
    <xf numFmtId="0" fontId="8" fillId="0" borderId="0" xfId="0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4" fontId="30" fillId="0" borderId="0" xfId="0" applyNumberFormat="1" applyFont="1" applyAlignment="1">
      <alignment vertical="center"/>
    </xf>
    <xf numFmtId="164" fontId="31" fillId="0" borderId="14" xfId="0" applyNumberFormat="1" applyFont="1" applyBorder="1" applyAlignment="1">
      <alignment vertical="center"/>
    </xf>
    <xf numFmtId="164" fontId="31" fillId="0" borderId="0" xfId="0" applyNumberFormat="1" applyFont="1" applyAlignment="1">
      <alignment vertical="center"/>
    </xf>
    <xf numFmtId="164" fontId="31" fillId="0" borderId="46" xfId="0" applyNumberFormat="1" applyFont="1" applyBorder="1" applyAlignment="1">
      <alignment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13" xfId="0" applyNumberFormat="1" applyFont="1" applyBorder="1" applyAlignment="1">
      <alignment vertical="center"/>
    </xf>
    <xf numFmtId="165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4" fontId="31" fillId="0" borderId="9" xfId="0" applyNumberFormat="1" applyFont="1" applyBorder="1" applyAlignment="1">
      <alignment vertical="center"/>
    </xf>
    <xf numFmtId="164" fontId="31" fillId="0" borderId="17" xfId="0" applyNumberFormat="1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4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4" fontId="31" fillId="0" borderId="13" xfId="0" applyNumberFormat="1" applyFont="1" applyBorder="1" applyAlignment="1">
      <alignment vertical="center"/>
    </xf>
    <xf numFmtId="164" fontId="30" fillId="0" borderId="0" xfId="0" applyNumberFormat="1" applyFont="1" applyAlignment="1">
      <alignment horizontal="right" vertical="center"/>
    </xf>
    <xf numFmtId="164" fontId="31" fillId="0" borderId="6" xfId="0" applyNumberFormat="1" applyFont="1" applyBorder="1" applyAlignment="1">
      <alignment horizontal="right" vertical="center"/>
    </xf>
    <xf numFmtId="164" fontId="31" fillId="0" borderId="47" xfId="0" applyNumberFormat="1" applyFont="1" applyBorder="1" applyAlignment="1">
      <alignment vertical="center"/>
    </xf>
    <xf numFmtId="164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4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70" fontId="31" fillId="0" borderId="14" xfId="0" quotePrefix="1" applyNumberFormat="1" applyFont="1" applyBorder="1" applyAlignment="1">
      <alignment horizontal="center" vertical="top"/>
    </xf>
    <xf numFmtId="170" fontId="31" fillId="0" borderId="14" xfId="0" applyNumberFormat="1" applyFont="1" applyBorder="1" applyAlignment="1">
      <alignment horizontal="center" vertical="top"/>
    </xf>
    <xf numFmtId="168" fontId="31" fillId="0" borderId="17" xfId="0" applyNumberFormat="1" applyFont="1" applyBorder="1" applyAlignment="1">
      <alignment horizontal="center"/>
    </xf>
    <xf numFmtId="170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0" fillId="0" borderId="4" xfId="0" applyBorder="1"/>
    <xf numFmtId="164" fontId="39" fillId="0" borderId="14" xfId="0" applyNumberFormat="1" applyFont="1" applyBorder="1" applyAlignment="1">
      <alignment vertical="center"/>
    </xf>
    <xf numFmtId="164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4" fontId="39" fillId="0" borderId="0" xfId="0" applyNumberFormat="1" applyFont="1" applyAlignment="1">
      <alignment vertical="top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  <xf numFmtId="0" fontId="1" fillId="4" borderId="51" xfId="0" applyFont="1" applyFill="1" applyBorder="1" applyAlignment="1">
      <alignment horizontal="right"/>
    </xf>
    <xf numFmtId="0" fontId="1" fillId="4" borderId="58" xfId="0" applyFont="1" applyFill="1" applyBorder="1" applyAlignment="1">
      <alignment horizontal="right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2.3715899022896632</c:v>
                </c:pt>
                <c:pt idx="1">
                  <c:v>3.3521686769633101</c:v>
                </c:pt>
                <c:pt idx="2">
                  <c:v>3.5535520967209528</c:v>
                </c:pt>
                <c:pt idx="3">
                  <c:v>1.8735029390125699</c:v>
                </c:pt>
                <c:pt idx="4">
                  <c:v>2.726893150032704</c:v>
                </c:pt>
                <c:pt idx="5">
                  <c:v>3.5999274962083772</c:v>
                </c:pt>
                <c:pt idx="6">
                  <c:v>3.8061989384376198</c:v>
                </c:pt>
                <c:pt idx="7">
                  <c:v>2.9033201220628309</c:v>
                </c:pt>
                <c:pt idx="8">
                  <c:v>3.3408233758033292</c:v>
                </c:pt>
                <c:pt idx="9">
                  <c:v>3.9901953879283978</c:v>
                </c:pt>
                <c:pt idx="10">
                  <c:v>2.814359151015319</c:v>
                </c:pt>
                <c:pt idx="11">
                  <c:v>3.3474899299112182</c:v>
                </c:pt>
                <c:pt idx="12">
                  <c:v>2.2644859938559398</c:v>
                </c:pt>
                <c:pt idx="13">
                  <c:v>3.6056049413110141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67.930787409903331</c:v>
                </c:pt>
                <c:pt idx="1">
                  <c:v>60.258358621584527</c:v>
                </c:pt>
                <c:pt idx="2">
                  <c:v>55.319275423407532</c:v>
                </c:pt>
                <c:pt idx="3">
                  <c:v>4.8911725289662602</c:v>
                </c:pt>
                <c:pt idx="4">
                  <c:v>3.8509510593825542</c:v>
                </c:pt>
                <c:pt idx="5">
                  <c:v>66.526092925270135</c:v>
                </c:pt>
                <c:pt idx="6">
                  <c:v>60.948831941971392</c:v>
                </c:pt>
                <c:pt idx="7">
                  <c:v>70.447659101006366</c:v>
                </c:pt>
                <c:pt idx="8">
                  <c:v>34.741764626385397</c:v>
                </c:pt>
                <c:pt idx="9">
                  <c:v>55.814035173302898</c:v>
                </c:pt>
                <c:pt idx="10">
                  <c:v>66.148364633648839</c:v>
                </c:pt>
                <c:pt idx="11">
                  <c:v>8.6010980406784867</c:v>
                </c:pt>
                <c:pt idx="12">
                  <c:v>10.829050515079601</c:v>
                </c:pt>
                <c:pt idx="13">
                  <c:v>72.575999999999539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-7.672428788318804</c:v>
                </c:pt>
                <c:pt idx="1">
                  <c:v>-4.9390831981769949</c:v>
                </c:pt>
                <c:pt idx="2">
                  <c:v>-12.611511986495799</c:v>
                </c:pt>
                <c:pt idx="3">
                  <c:v>-63.039614880937073</c:v>
                </c:pt>
                <c:pt idx="4">
                  <c:v>-1.040221469583706</c:v>
                </c:pt>
                <c:pt idx="5">
                  <c:v>-56.407407562201975</c:v>
                </c:pt>
                <c:pt idx="6">
                  <c:v>6.2677343036856072</c:v>
                </c:pt>
                <c:pt idx="7">
                  <c:v>-5.5772609832987428</c:v>
                </c:pt>
                <c:pt idx="8">
                  <c:v>9.498827159034974</c:v>
                </c:pt>
                <c:pt idx="9">
                  <c:v>-31.784328298884738</c:v>
                </c:pt>
                <c:pt idx="10">
                  <c:v>-10.712057751967237</c:v>
                </c:pt>
                <c:pt idx="11">
                  <c:v>21.072270546917501</c:v>
                </c:pt>
                <c:pt idx="12">
                  <c:v>10.334329460345941</c:v>
                </c:pt>
                <c:pt idx="13">
                  <c:v>-47.212937132624411</c:v>
                </c:pt>
                <c:pt idx="14">
                  <c:v>4.7501469812959325</c:v>
                </c:pt>
                <c:pt idx="15">
                  <c:v>2.2279524744011141</c:v>
                </c:pt>
                <c:pt idx="16">
                  <c:v>-55.319314118569238</c:v>
                </c:pt>
                <c:pt idx="17">
                  <c:v>5.9378779861133406</c:v>
                </c:pt>
                <c:pt idx="18">
                  <c:v>4.6452125900962074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3799.929070072551</c:v>
                </c:pt>
                <c:pt idx="1">
                  <c:v>3764.710837926556</c:v>
                </c:pt>
                <c:pt idx="2">
                  <c:v>3749.0775580326881</c:v>
                </c:pt>
                <c:pt idx="3">
                  <c:v>218.3283232580693</c:v>
                </c:pt>
                <c:pt idx="4">
                  <c:v>197.24490999314131</c:v>
                </c:pt>
                <c:pt idx="5">
                  <c:v>4517.2797960256376</c:v>
                </c:pt>
                <c:pt idx="6">
                  <c:v>4500.2664443419208</c:v>
                </c:pt>
                <c:pt idx="7">
                  <c:v>4537.0275095341367</c:v>
                </c:pt>
                <c:pt idx="8">
                  <c:v>2231.9909691436928</c:v>
                </c:pt>
                <c:pt idx="9">
                  <c:v>4449.3139416099248</c:v>
                </c:pt>
                <c:pt idx="10">
                  <c:v>4535.343618111212</c:v>
                </c:pt>
                <c:pt idx="11">
                  <c:v>576.96116760798293</c:v>
                </c:pt>
                <c:pt idx="12">
                  <c:v>600.57399614204871</c:v>
                </c:pt>
                <c:pt idx="13">
                  <c:v>5497.0154928354777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-35.218232145994989</c:v>
                </c:pt>
                <c:pt idx="1">
                  <c:v>-15.633279893867893</c:v>
                </c:pt>
                <c:pt idx="2">
                  <c:v>-50.851512039862882</c:v>
                </c:pt>
                <c:pt idx="3">
                  <c:v>-3581.6007468144817</c:v>
                </c:pt>
                <c:pt idx="4">
                  <c:v>-21.083413264927998</c:v>
                </c:pt>
                <c:pt idx="5">
                  <c:v>-3567.4659279334146</c:v>
                </c:pt>
                <c:pt idx="6">
                  <c:v>752.56895809908156</c:v>
                </c:pt>
                <c:pt idx="7">
                  <c:v>-17.013351683716792</c:v>
                </c:pt>
                <c:pt idx="8">
                  <c:v>36.761065192215938</c:v>
                </c:pt>
                <c:pt idx="9">
                  <c:v>-2285.2888268819447</c:v>
                </c:pt>
                <c:pt idx="10">
                  <c:v>-67.965854415712784</c:v>
                </c:pt>
                <c:pt idx="11">
                  <c:v>2217.3229724662319</c:v>
                </c:pt>
                <c:pt idx="12">
                  <c:v>86.029676501287213</c:v>
                </c:pt>
                <c:pt idx="13">
                  <c:v>-3872.3527740019417</c:v>
                </c:pt>
                <c:pt idx="14">
                  <c:v>379.71625761484165</c:v>
                </c:pt>
                <c:pt idx="15">
                  <c:v>23.612828534065784</c:v>
                </c:pt>
                <c:pt idx="16">
                  <c:v>-3934.7696219691634</c:v>
                </c:pt>
                <c:pt idx="17">
                  <c:v>382.24567288397941</c:v>
                </c:pt>
                <c:pt idx="18">
                  <c:v>1697.0864227629268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3799.939390813322</c:v>
                </c:pt>
                <c:pt idx="1">
                  <c:v>3764.7318276926931</c:v>
                </c:pt>
                <c:pt idx="2">
                  <c:v>3749.077558032694</c:v>
                </c:pt>
                <c:pt idx="3">
                  <c:v>218.3283232580691</c:v>
                </c:pt>
                <c:pt idx="4">
                  <c:v>197.24490999314091</c:v>
                </c:pt>
                <c:pt idx="5">
                  <c:v>3778.0797862652071</c:v>
                </c:pt>
                <c:pt idx="6">
                  <c:v>3761.0664333406612</c:v>
                </c:pt>
                <c:pt idx="7">
                  <c:v>3797.8274416886338</c:v>
                </c:pt>
                <c:pt idx="8">
                  <c:v>1492.790930263646</c:v>
                </c:pt>
                <c:pt idx="9">
                  <c:v>1537.667025528511</c:v>
                </c:pt>
                <c:pt idx="10">
                  <c:v>1578.543541895825</c:v>
                </c:pt>
                <c:pt idx="11">
                  <c:v>207.3609056413207</c:v>
                </c:pt>
                <c:pt idx="12">
                  <c:v>230.97374757094951</c:v>
                </c:pt>
                <c:pt idx="13">
                  <c:v>4275.9914786733489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-35.207563120628947</c:v>
                </c:pt>
                <c:pt idx="1">
                  <c:v>-15.654269659999045</c:v>
                </c:pt>
                <c:pt idx="2">
                  <c:v>-50.861832780627992</c:v>
                </c:pt>
                <c:pt idx="3">
                  <c:v>-3581.6110675552527</c:v>
                </c:pt>
                <c:pt idx="4">
                  <c:v>-21.083413264928197</c:v>
                </c:pt>
                <c:pt idx="5">
                  <c:v>-3567.4869176995521</c:v>
                </c:pt>
                <c:pt idx="6">
                  <c:v>13.347958572514017</c:v>
                </c:pt>
                <c:pt idx="7">
                  <c:v>-17.01335292454587</c:v>
                </c:pt>
                <c:pt idx="8">
                  <c:v>36.76100834797262</c:v>
                </c:pt>
                <c:pt idx="9">
                  <c:v>-2285.2888560015608</c:v>
                </c:pt>
                <c:pt idx="10">
                  <c:v>-2240.4127607366963</c:v>
                </c:pt>
                <c:pt idx="11">
                  <c:v>44.876095264864944</c:v>
                </c:pt>
                <c:pt idx="12">
                  <c:v>40.876516367314025</c:v>
                </c:pt>
                <c:pt idx="13">
                  <c:v>-1330.3061198871903</c:v>
                </c:pt>
                <c:pt idx="14">
                  <c:v>10.115995648179791</c:v>
                </c:pt>
                <c:pt idx="15">
                  <c:v>23.612841929628814</c:v>
                </c:pt>
                <c:pt idx="16">
                  <c:v>-1347.5697943248756</c:v>
                </c:pt>
                <c:pt idx="17">
                  <c:v>12.645424312880408</c:v>
                </c:pt>
                <c:pt idx="18">
                  <c:v>476.05208786002686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2.095360921809213E-13</c:v>
                </c:pt>
                <c:pt idx="4">
                  <c:v>3.5102939074012782E-13</c:v>
                </c:pt>
                <c:pt idx="5">
                  <c:v>739.20000976042923</c:v>
                </c:pt>
                <c:pt idx="6">
                  <c:v>739.20001100126035</c:v>
                </c:pt>
                <c:pt idx="7">
                  <c:v>739.20006784549696</c:v>
                </c:pt>
                <c:pt idx="8">
                  <c:v>739.20003888004953</c:v>
                </c:pt>
                <c:pt idx="9">
                  <c:v>2911.6469160814072</c:v>
                </c:pt>
                <c:pt idx="10">
                  <c:v>2956.800076215387</c:v>
                </c:pt>
                <c:pt idx="11">
                  <c:v>369.60026196666303</c:v>
                </c:pt>
                <c:pt idx="12">
                  <c:v>369.60024857109892</c:v>
                </c:pt>
                <c:pt idx="13">
                  <c:v>1221.02401416213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2.095360921809213E-13</c:v>
                </c:pt>
                <c:pt idx="4">
                  <c:v>1.4149329855920652E-13</c:v>
                </c:pt>
                <c:pt idx="5">
                  <c:v>3.5102939074012782E-13</c:v>
                </c:pt>
                <c:pt idx="6">
                  <c:v>739.20000976042923</c:v>
                </c:pt>
                <c:pt idx="7">
                  <c:v>1.2408311249600956E-6</c:v>
                </c:pt>
                <c:pt idx="8">
                  <c:v>5.6844236610231746E-5</c:v>
                </c:pt>
                <c:pt idx="9">
                  <c:v>2.9119620307938021E-5</c:v>
                </c:pt>
                <c:pt idx="10">
                  <c:v>2172.4469063209781</c:v>
                </c:pt>
                <c:pt idx="11">
                  <c:v>2172.4468772013579</c:v>
                </c:pt>
                <c:pt idx="12">
                  <c:v>45.153160133979782</c:v>
                </c:pt>
                <c:pt idx="13">
                  <c:v>-2542.0466541147443</c:v>
                </c:pt>
                <c:pt idx="14">
                  <c:v>369.60026196666269</c:v>
                </c:pt>
                <c:pt idx="15">
                  <c:v>-1.3395564110396663E-5</c:v>
                </c:pt>
                <c:pt idx="16">
                  <c:v>-2587.1998276442882</c:v>
                </c:pt>
                <c:pt idx="17">
                  <c:v>369.60024857109869</c:v>
                </c:pt>
                <c:pt idx="18">
                  <c:v>1221.02401416213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22.200000000000259</c:v>
                </c:pt>
                <c:pt idx="1">
                  <c:v>22.200000000000259</c:v>
                </c:pt>
                <c:pt idx="2">
                  <c:v>26.70000000000034</c:v>
                </c:pt>
                <c:pt idx="3">
                  <c:v>22.200000000000259</c:v>
                </c:pt>
                <c:pt idx="4">
                  <c:v>22.200000000000259</c:v>
                </c:pt>
                <c:pt idx="5">
                  <c:v>22.200000000000259</c:v>
                </c:pt>
                <c:pt idx="6">
                  <c:v>26.70000000000034</c:v>
                </c:pt>
                <c:pt idx="7">
                  <c:v>23.29999999999972</c:v>
                </c:pt>
                <c:pt idx="8">
                  <c:v>22.200000000000259</c:v>
                </c:pt>
                <c:pt idx="9">
                  <c:v>22.200000000000259</c:v>
                </c:pt>
                <c:pt idx="10">
                  <c:v>22.200000000000259</c:v>
                </c:pt>
                <c:pt idx="11">
                  <c:v>22.200000000000259</c:v>
                </c:pt>
                <c:pt idx="12">
                  <c:v>22.200000000000259</c:v>
                </c:pt>
                <c:pt idx="13">
                  <c:v>26.70000000000034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1.4521554499130873E-4</c:v>
                </c:pt>
                <c:pt idx="1">
                  <c:v>1.2059732808562996E-4</c:v>
                </c:pt>
                <c:pt idx="2">
                  <c:v>1.1095273105064831E-4</c:v>
                </c:pt>
                <c:pt idx="3">
                  <c:v>4.2137369894179681E-4</c:v>
                </c:pt>
                <c:pt idx="4">
                  <c:v>4.3755652469348622E-4</c:v>
                </c:pt>
                <c:pt idx="5">
                  <c:v>9.4100051355965457E-5</c:v>
                </c:pt>
                <c:pt idx="6">
                  <c:v>8.639735421364826E-5</c:v>
                </c:pt>
                <c:pt idx="7">
                  <c:v>3.1795874195746993E-4</c:v>
                </c:pt>
                <c:pt idx="8">
                  <c:v>7.2545454951416537E-5</c:v>
                </c:pt>
                <c:pt idx="9">
                  <c:v>2.8119439071734234E-4</c:v>
                </c:pt>
                <c:pt idx="10">
                  <c:v>5.343087202344592E-5</c:v>
                </c:pt>
                <c:pt idx="11">
                  <c:v>8.7496131301430724E-4</c:v>
                </c:pt>
                <c:pt idx="12">
                  <c:v>8.0590711649867715E-4</c:v>
                </c:pt>
                <c:pt idx="13">
                  <c:v>4.3447401693468479E-4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7.7006157097372326E-3</c:v>
                </c:pt>
                <c:pt idx="1">
                  <c:v>6.7292289398407194E-3</c:v>
                </c:pt>
                <c:pt idx="2">
                  <c:v>8.0146228028456171E-3</c:v>
                </c:pt>
                <c:pt idx="3">
                  <c:v>7.700641420514116E-3</c:v>
                </c:pt>
                <c:pt idx="4">
                  <c:v>6.7292832725130659E-3</c:v>
                </c:pt>
                <c:pt idx="5">
                  <c:v>8.4819517177854246E-3</c:v>
                </c:pt>
                <c:pt idx="6">
                  <c:v>1.022377371042848E-2</c:v>
                </c:pt>
                <c:pt idx="7">
                  <c:v>9.5153218571848146E-3</c:v>
                </c:pt>
                <c:pt idx="8">
                  <c:v>1.0630559695356369E-2</c:v>
                </c:pt>
                <c:pt idx="9">
                  <c:v>1.6878885997943481E-2</c:v>
                </c:pt>
                <c:pt idx="10">
                  <c:v>1.607631179233731E-2</c:v>
                </c:pt>
                <c:pt idx="11">
                  <c:v>1.5847906179295532E-2</c:v>
                </c:pt>
                <c:pt idx="12">
                  <c:v>1.542843515154246E-2</c:v>
                </c:pt>
                <c:pt idx="13">
                  <c:v>1.1391504256230769E-2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1.1426301140984175E-4</c:v>
                </c:pt>
                <c:pt idx="6">
                  <c:v>1.0980585135647761E-4</c:v>
                </c:pt>
                <c:pt idx="7">
                  <c:v>6.4833634507775284E-4</c:v>
                </c:pt>
                <c:pt idx="8">
                  <c:v>4.2002016525165612E-4</c:v>
                </c:pt>
                <c:pt idx="9">
                  <c:v>0</c:v>
                </c:pt>
                <c:pt idx="10">
                  <c:v>4.032383803752751E-4</c:v>
                </c:pt>
                <c:pt idx="11">
                  <c:v>3.3438183247086382E-3</c:v>
                </c:pt>
                <c:pt idx="12">
                  <c:v>2.8613749478958142E-3</c:v>
                </c:pt>
                <c:pt idx="13">
                  <c:v>1.1668567031283489E-4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3655.2616835917661</c:v>
                </c:pt>
                <c:pt idx="1">
                  <c:v>3636.382880894947</c:v>
                </c:pt>
                <c:pt idx="2">
                  <c:v>3631.2680171572451</c:v>
                </c:pt>
                <c:pt idx="3">
                  <c:v>207.91198743838279</c:v>
                </c:pt>
                <c:pt idx="4">
                  <c:v>189.0438545050817</c:v>
                </c:pt>
                <c:pt idx="5">
                  <c:v>4375.603880424811</c:v>
                </c:pt>
                <c:pt idx="6">
                  <c:v>4370.4680281596857</c:v>
                </c:pt>
                <c:pt idx="7">
                  <c:v>4387.0000107887463</c:v>
                </c:pt>
                <c:pt idx="8">
                  <c:v>2158.0039093946971</c:v>
                </c:pt>
                <c:pt idx="9">
                  <c:v>4330.4507862612454</c:v>
                </c:pt>
                <c:pt idx="10">
                  <c:v>4394.472080402501</c:v>
                </c:pt>
                <c:pt idx="11">
                  <c:v>558.64409707679329</c:v>
                </c:pt>
                <c:pt idx="12">
                  <c:v>577.5122187960892</c:v>
                </c:pt>
                <c:pt idx="13">
                  <c:v>5342.455492835481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3655.2720043325389</c:v>
                </c:pt>
                <c:pt idx="1">
                  <c:v>3636.4038706610841</c:v>
                </c:pt>
                <c:pt idx="2">
                  <c:v>3631.2680171572479</c:v>
                </c:pt>
                <c:pt idx="3">
                  <c:v>207.91198743838271</c:v>
                </c:pt>
                <c:pt idx="4">
                  <c:v>189.0438545050813</c:v>
                </c:pt>
                <c:pt idx="5">
                  <c:v>3636.4038706643828</c:v>
                </c:pt>
                <c:pt idx="6">
                  <c:v>3631.2680171584138</c:v>
                </c:pt>
                <c:pt idx="7">
                  <c:v>3647.7999429432498</c:v>
                </c:pt>
                <c:pt idx="8">
                  <c:v>1418.803870514645</c:v>
                </c:pt>
                <c:pt idx="9">
                  <c:v>1418.803870179833</c:v>
                </c:pt>
                <c:pt idx="10">
                  <c:v>1437.6720041871081</c:v>
                </c:pt>
                <c:pt idx="11">
                  <c:v>189.04383511013029</c:v>
                </c:pt>
                <c:pt idx="12">
                  <c:v>207.9119702249906</c:v>
                </c:pt>
                <c:pt idx="13">
                  <c:v>4121.4314786733512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2.095360921809213E-13</c:v>
                </c:pt>
                <c:pt idx="4">
                  <c:v>3.5102939074012782E-13</c:v>
                </c:pt>
                <c:pt idx="5">
                  <c:v>739.20000976042923</c:v>
                </c:pt>
                <c:pt idx="6">
                  <c:v>739.20001100126035</c:v>
                </c:pt>
                <c:pt idx="7">
                  <c:v>739.20006784549696</c:v>
                </c:pt>
                <c:pt idx="8">
                  <c:v>739.20003888004953</c:v>
                </c:pt>
                <c:pt idx="9">
                  <c:v>2911.6469160814072</c:v>
                </c:pt>
                <c:pt idx="10">
                  <c:v>2956.800076215387</c:v>
                </c:pt>
                <c:pt idx="11">
                  <c:v>369.60026196666303</c:v>
                </c:pt>
                <c:pt idx="12">
                  <c:v>369.60024857109892</c:v>
                </c:pt>
                <c:pt idx="13">
                  <c:v>1221.02401416213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144.66738648078308</c:v>
                </c:pt>
                <c:pt idx="1">
                  <c:v>128.327957031609</c:v>
                </c:pt>
                <c:pt idx="2">
                  <c:v>117.80954087544615</c:v>
                </c:pt>
                <c:pt idx="3">
                  <c:v>10.416335819686395</c:v>
                </c:pt>
                <c:pt idx="4">
                  <c:v>8.2010554880596089</c:v>
                </c:pt>
                <c:pt idx="5">
                  <c:v>141.67591560082428</c:v>
                </c:pt>
                <c:pt idx="6">
                  <c:v>129.79841618224737</c:v>
                </c:pt>
                <c:pt idx="7">
                  <c:v>150.02749874538404</c:v>
                </c:pt>
                <c:pt idx="8">
                  <c:v>73.987059749000991</c:v>
                </c:pt>
                <c:pt idx="9">
                  <c:v>118.86315534867799</c:v>
                </c:pt>
                <c:pt idx="10">
                  <c:v>140.87153770871691</c:v>
                </c:pt>
                <c:pt idx="11">
                  <c:v>18.31707053119041</c:v>
                </c:pt>
                <c:pt idx="12">
                  <c:v>23.061777345958916</c:v>
                </c:pt>
                <c:pt idx="13">
                  <c:v>154.55999999999767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0.98057877467364696</c:v>
                </c:pt>
                <c:pt idx="1">
                  <c:v>0.20138341975764273</c:v>
                </c:pt>
                <c:pt idx="2">
                  <c:v>1.1819621944312897</c:v>
                </c:pt>
                <c:pt idx="3">
                  <c:v>-0.49808696327709323</c:v>
                </c:pt>
                <c:pt idx="4">
                  <c:v>0.85339021102013413</c:v>
                </c:pt>
                <c:pt idx="5">
                  <c:v>-0.62527552693060606</c:v>
                </c:pt>
                <c:pt idx="6">
                  <c:v>0.24775881924506704</c:v>
                </c:pt>
                <c:pt idx="7">
                  <c:v>0.20627144222924265</c:v>
                </c:pt>
                <c:pt idx="8">
                  <c:v>-0.90287881637478895</c:v>
                </c:pt>
                <c:pt idx="9">
                  <c:v>-0.25910412040504793</c:v>
                </c:pt>
                <c:pt idx="10">
                  <c:v>0.39026789172002063</c:v>
                </c:pt>
                <c:pt idx="11">
                  <c:v>0.64937201212506857</c:v>
                </c:pt>
                <c:pt idx="12">
                  <c:v>-1.1758362369130788</c:v>
                </c:pt>
                <c:pt idx="13">
                  <c:v>-0.6427054580171796</c:v>
                </c:pt>
                <c:pt idx="14">
                  <c:v>0.62059677987851414</c:v>
                </c:pt>
                <c:pt idx="15">
                  <c:v>-1.0830039360552783</c:v>
                </c:pt>
                <c:pt idx="16">
                  <c:v>-0.54987315715937912</c:v>
                </c:pt>
                <c:pt idx="17">
                  <c:v>0.39098305484336993</c:v>
                </c:pt>
                <c:pt idx="18">
                  <c:v>1.2340150390213509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1541.270546243177</c:v>
                </c:pt>
                <c:pt idx="1">
                  <c:v>1084.785169182451</c:v>
                </c:pt>
                <c:pt idx="2">
                  <c:v>1021.869921637611</c:v>
                </c:pt>
                <c:pt idx="3">
                  <c:v>110.974981563236</c:v>
                </c:pt>
                <c:pt idx="4">
                  <c:v>69.325719188752558</c:v>
                </c:pt>
                <c:pt idx="5">
                  <c:v>1215.4699984386609</c:v>
                </c:pt>
                <c:pt idx="6">
                  <c:v>1148.2500225132089</c:v>
                </c:pt>
                <c:pt idx="7">
                  <c:v>1511.028673985405</c:v>
                </c:pt>
                <c:pt idx="8">
                  <c:v>645.94971380809989</c:v>
                </c:pt>
                <c:pt idx="9">
                  <c:v>1085.2728384419779</c:v>
                </c:pt>
                <c:pt idx="10">
                  <c:v>1561.4467942020119</c:v>
                </c:pt>
                <c:pt idx="11">
                  <c:v>166.88450481808499</c:v>
                </c:pt>
                <c:pt idx="12">
                  <c:v>255.03019858154971</c:v>
                </c:pt>
                <c:pt idx="13">
                  <c:v>1481.7085014741249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-456.48537706072602</c:v>
                </c:pt>
                <c:pt idx="1">
                  <c:v>-62.915247544839985</c:v>
                </c:pt>
                <c:pt idx="2">
                  <c:v>-519.40062460556601</c:v>
                </c:pt>
                <c:pt idx="3">
                  <c:v>-1430.295564679941</c:v>
                </c:pt>
                <c:pt idx="4">
                  <c:v>-41.649262374483442</c:v>
                </c:pt>
                <c:pt idx="5">
                  <c:v>-1015.4594499936984</c:v>
                </c:pt>
                <c:pt idx="6">
                  <c:v>130.68482925620992</c:v>
                </c:pt>
                <c:pt idx="7">
                  <c:v>-67.21997592545199</c:v>
                </c:pt>
                <c:pt idx="8">
                  <c:v>362.77865147219609</c:v>
                </c:pt>
                <c:pt idx="9">
                  <c:v>-569.52028463056104</c:v>
                </c:pt>
                <c:pt idx="10">
                  <c:v>-130.19715999668301</c:v>
                </c:pt>
                <c:pt idx="11">
                  <c:v>439.32312463387802</c:v>
                </c:pt>
                <c:pt idx="12">
                  <c:v>476.173955760034</c:v>
                </c:pt>
                <c:pt idx="13">
                  <c:v>-918.38833362389289</c:v>
                </c:pt>
                <c:pt idx="14">
                  <c:v>97.558785629332434</c:v>
                </c:pt>
                <c:pt idx="15">
                  <c:v>88.14569376346472</c:v>
                </c:pt>
                <c:pt idx="16">
                  <c:v>-1306.4165956204622</c:v>
                </c:pt>
                <c:pt idx="17">
                  <c:v>144.05521701831373</c:v>
                </c:pt>
                <c:pt idx="18">
                  <c:v>-59.562044769052136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1328.672372352489</c:v>
                </c:pt>
                <c:pt idx="1">
                  <c:v>896.19885352925746</c:v>
                </c:pt>
                <c:pt idx="2">
                  <c:v>848.74110533876046</c:v>
                </c:pt>
                <c:pt idx="3">
                  <c:v>95.667473214583552</c:v>
                </c:pt>
                <c:pt idx="4">
                  <c:v>57.273712641310809</c:v>
                </c:pt>
                <c:pt idx="5">
                  <c:v>1007.267989912567</c:v>
                </c:pt>
                <c:pt idx="6">
                  <c:v>957.50277438899468</c:v>
                </c:pt>
                <c:pt idx="7">
                  <c:v>1290.553516139016</c:v>
                </c:pt>
                <c:pt idx="8">
                  <c:v>537.22088943271501</c:v>
                </c:pt>
                <c:pt idx="9">
                  <c:v>910.59564791999765</c:v>
                </c:pt>
                <c:pt idx="10">
                  <c:v>1354.426891859647</c:v>
                </c:pt>
                <c:pt idx="11">
                  <c:v>139.96633624621609</c:v>
                </c:pt>
                <c:pt idx="12">
                  <c:v>221.1393707205109</c:v>
                </c:pt>
                <c:pt idx="13">
                  <c:v>1254.5725014741249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-432.47351882323153</c:v>
                </c:pt>
                <c:pt idx="1">
                  <c:v>-47.457748190497</c:v>
                </c:pt>
                <c:pt idx="2">
                  <c:v>-479.93126701372853</c:v>
                </c:pt>
                <c:pt idx="3">
                  <c:v>-1233.0048991379053</c:v>
                </c:pt>
                <c:pt idx="4">
                  <c:v>-38.393760573272743</c:v>
                </c:pt>
                <c:pt idx="5">
                  <c:v>-838.92514088794667</c:v>
                </c:pt>
                <c:pt idx="6">
                  <c:v>111.06913638330957</c:v>
                </c:pt>
                <c:pt idx="7">
                  <c:v>-49.765215523572351</c:v>
                </c:pt>
                <c:pt idx="8">
                  <c:v>333.0507417500213</c:v>
                </c:pt>
                <c:pt idx="9">
                  <c:v>-470.04710047985202</c:v>
                </c:pt>
                <c:pt idx="10">
                  <c:v>-96.672341992569386</c:v>
                </c:pt>
                <c:pt idx="11">
                  <c:v>373.37475848728263</c:v>
                </c:pt>
                <c:pt idx="12">
                  <c:v>443.83124393964931</c:v>
                </c:pt>
                <c:pt idx="13">
                  <c:v>-770.62931167378156</c:v>
                </c:pt>
                <c:pt idx="14">
                  <c:v>82.692623604905279</c:v>
                </c:pt>
                <c:pt idx="15">
                  <c:v>81.173034474294809</c:v>
                </c:pt>
                <c:pt idx="16">
                  <c:v>-1133.2875211391361</c:v>
                </c:pt>
                <c:pt idx="17">
                  <c:v>125.47189750592734</c:v>
                </c:pt>
                <c:pt idx="18">
                  <c:v>-74.099870878364072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144.6673864807851</c:v>
                </c:pt>
                <c:pt idx="1">
                  <c:v>128.32795703160869</c:v>
                </c:pt>
                <c:pt idx="2">
                  <c:v>117.80954087544249</c:v>
                </c:pt>
                <c:pt idx="3">
                  <c:v>10.41633581968636</c:v>
                </c:pt>
                <c:pt idx="4">
                  <c:v>8.2010554880592874</c:v>
                </c:pt>
                <c:pt idx="5">
                  <c:v>141.67591560082141</c:v>
                </c:pt>
                <c:pt idx="6">
                  <c:v>129.79841618224299</c:v>
                </c:pt>
                <c:pt idx="7">
                  <c:v>150.0274987453829</c:v>
                </c:pt>
                <c:pt idx="8">
                  <c:v>73.9870597489994</c:v>
                </c:pt>
                <c:pt idx="9">
                  <c:v>118.86315534867791</c:v>
                </c:pt>
                <c:pt idx="10">
                  <c:v>140.8715377087151</c:v>
                </c:pt>
                <c:pt idx="11">
                  <c:v>18.31707053119052</c:v>
                </c:pt>
                <c:pt idx="12">
                  <c:v>23.061777345959189</c:v>
                </c:pt>
                <c:pt idx="13">
                  <c:v>154.55999999999949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TRNSYS18/TESS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-16.339429449176407</c:v>
                </c:pt>
                <c:pt idx="1">
                  <c:v>-10.518416156166197</c:v>
                </c:pt>
                <c:pt idx="2">
                  <c:v>-26.857845605342604</c:v>
                </c:pt>
                <c:pt idx="3">
                  <c:v>-134.25105066109873</c:v>
                </c:pt>
                <c:pt idx="4">
                  <c:v>-2.2152803316270724</c:v>
                </c:pt>
                <c:pt idx="5">
                  <c:v>-120.12690154354941</c:v>
                </c:pt>
                <c:pt idx="6">
                  <c:v>13.347958569212722</c:v>
                </c:pt>
                <c:pt idx="7">
                  <c:v>-11.877499418578424</c:v>
                </c:pt>
                <c:pt idx="8">
                  <c:v>20.229082563139912</c:v>
                </c:pt>
                <c:pt idx="9">
                  <c:v>-67.688855851822012</c:v>
                </c:pt>
                <c:pt idx="10">
                  <c:v>-22.812760252143505</c:v>
                </c:pt>
                <c:pt idx="11">
                  <c:v>44.876095599678507</c:v>
                </c:pt>
                <c:pt idx="12">
                  <c:v>22.008382360037189</c:v>
                </c:pt>
                <c:pt idx="13">
                  <c:v>-100.54608481748738</c:v>
                </c:pt>
                <c:pt idx="14">
                  <c:v>10.116015043131233</c:v>
                </c:pt>
                <c:pt idx="15">
                  <c:v>4.7447068147686693</c:v>
                </c:pt>
                <c:pt idx="16">
                  <c:v>-117.80976036275591</c:v>
                </c:pt>
                <c:pt idx="17">
                  <c:v>12.64544152627283</c:v>
                </c:pt>
                <c:pt idx="18">
                  <c:v>9.8926135192143931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297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6297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 Test Results Comparison for Section 9 - HVAC Equipment Performance Tests CE100 through CE200
TRNSYS18.06.0002 (TRNSYS18) vs. Annex B16, Section B16.5.1 Example Results, by Thermal Energy System Specialists, LLC (TESS), 19-Aug-2024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>
      <selection activeCell="A24" sqref="A24"/>
    </sheetView>
  </sheetViews>
  <sheetFormatPr defaultRowHeight="15"/>
  <cols>
    <col min="1" max="1" width="115" style="450" customWidth="1"/>
    <col min="2" max="2" width="52.81640625" customWidth="1"/>
  </cols>
  <sheetData>
    <row r="1" spans="1:2">
      <c r="A1"/>
    </row>
    <row r="5" spans="1:2" ht="15.6">
      <c r="A5" s="453" t="s">
        <v>862</v>
      </c>
      <c r="B5" s="443"/>
    </row>
    <row r="6" spans="1:2" ht="15.6">
      <c r="A6" s="453" t="s">
        <v>794</v>
      </c>
      <c r="B6" s="478"/>
    </row>
    <row r="7" spans="1:2" ht="15.6">
      <c r="A7" s="453" t="s">
        <v>269</v>
      </c>
      <c r="B7" s="478"/>
    </row>
    <row r="8" spans="1:2" ht="15.6">
      <c r="A8" s="453" t="s">
        <v>865</v>
      </c>
    </row>
    <row r="11" spans="1:2">
      <c r="A11" s="454" t="s">
        <v>850</v>
      </c>
      <c r="B11" s="455"/>
    </row>
    <row r="12" spans="1:2">
      <c r="A12" s="454" t="s">
        <v>814</v>
      </c>
      <c r="B12" s="455"/>
    </row>
    <row r="13" spans="1:2">
      <c r="A13" s="454" t="s">
        <v>815</v>
      </c>
      <c r="B13" s="455"/>
    </row>
    <row r="14" spans="1:2">
      <c r="A14" s="450" t="s">
        <v>776</v>
      </c>
      <c r="B14" s="455"/>
    </row>
    <row r="15" spans="1:2">
      <c r="A15" s="454" t="s">
        <v>675</v>
      </c>
      <c r="B15" s="455"/>
    </row>
    <row r="16" spans="1:2">
      <c r="A16" s="454" t="s">
        <v>816</v>
      </c>
      <c r="B16" s="455"/>
    </row>
    <row r="17" spans="1:2">
      <c r="A17" s="454" t="s">
        <v>817</v>
      </c>
      <c r="B17" s="455"/>
    </row>
    <row r="18" spans="1:2">
      <c r="B18" s="455"/>
    </row>
    <row r="19" spans="1:2">
      <c r="A19" s="454" t="s">
        <v>818</v>
      </c>
      <c r="B19" s="455"/>
    </row>
    <row r="20" spans="1:2">
      <c r="A20" s="454" t="s">
        <v>781</v>
      </c>
      <c r="B20" s="455"/>
    </row>
    <row r="21" spans="1:2">
      <c r="A21" s="494"/>
      <c r="B21" s="455"/>
    </row>
    <row r="22" spans="1:2">
      <c r="B22" s="455"/>
    </row>
    <row r="23" spans="1:2">
      <c r="A23"/>
      <c r="B23" s="455"/>
    </row>
    <row r="24" spans="1:2" ht="15.6">
      <c r="A24" s="495" t="s">
        <v>866</v>
      </c>
    </row>
    <row r="25" spans="1:2">
      <c r="A25" s="494" t="s">
        <v>819</v>
      </c>
    </row>
    <row r="26" spans="1:2">
      <c r="A26" s="494" t="s">
        <v>820</v>
      </c>
    </row>
    <row r="27" spans="1:2">
      <c r="A27" s="494" t="s">
        <v>821</v>
      </c>
    </row>
    <row r="28" spans="1:2">
      <c r="A28" s="494" t="s">
        <v>822</v>
      </c>
    </row>
    <row r="29" spans="1:2">
      <c r="A29" s="494" t="s">
        <v>836</v>
      </c>
    </row>
    <row r="30" spans="1:2">
      <c r="A30" s="494" t="s">
        <v>823</v>
      </c>
    </row>
    <row r="31" spans="1:2">
      <c r="A31" s="494" t="s">
        <v>824</v>
      </c>
    </row>
    <row r="32" spans="1:2">
      <c r="A32" s="494" t="s">
        <v>863</v>
      </c>
    </row>
    <row r="33" spans="1:1">
      <c r="A33" s="494" t="s">
        <v>825</v>
      </c>
    </row>
    <row r="34" spans="1:1">
      <c r="A34" s="494"/>
    </row>
    <row r="35" spans="1:1">
      <c r="A35" s="494" t="s">
        <v>826</v>
      </c>
    </row>
    <row r="36" spans="1:1">
      <c r="A36" s="494" t="s">
        <v>861</v>
      </c>
    </row>
    <row r="37" spans="1:1">
      <c r="A37" s="494" t="s">
        <v>827</v>
      </c>
    </row>
    <row r="38" spans="1:1">
      <c r="A38" s="494"/>
    </row>
    <row r="39" spans="1:1">
      <c r="A39" s="494" t="s">
        <v>677</v>
      </c>
    </row>
    <row r="40" spans="1:1">
      <c r="A40" s="496" t="s">
        <v>662</v>
      </c>
    </row>
    <row r="41" spans="1:1">
      <c r="A41" s="496" t="s">
        <v>663</v>
      </c>
    </row>
    <row r="42" spans="1:1">
      <c r="A42" s="496" t="s">
        <v>664</v>
      </c>
    </row>
    <row r="43" spans="1:1">
      <c r="A43" s="496" t="s">
        <v>665</v>
      </c>
    </row>
    <row r="44" spans="1:1">
      <c r="A44" s="496" t="s">
        <v>666</v>
      </c>
    </row>
    <row r="45" spans="1:1">
      <c r="A45" s="496" t="s">
        <v>668</v>
      </c>
    </row>
    <row r="46" spans="1:1">
      <c r="A46" s="496" t="s">
        <v>667</v>
      </c>
    </row>
    <row r="47" spans="1:1">
      <c r="A47" s="496" t="s">
        <v>828</v>
      </c>
    </row>
    <row r="48" spans="1:1">
      <c r="A48" s="496" t="s">
        <v>829</v>
      </c>
    </row>
    <row r="49" spans="1:1">
      <c r="A49" s="496" t="s">
        <v>830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tabSelected="1" defaultGridColor="0" colorId="22" zoomScaleNormal="100" workbookViewId="0">
      <selection activeCell="B22" sqref="B22"/>
    </sheetView>
  </sheetViews>
  <sheetFormatPr defaultColWidth="9.6328125" defaultRowHeight="15"/>
  <cols>
    <col min="1" max="1" width="0.81640625" customWidth="1"/>
    <col min="2" max="9" width="6.6328125" customWidth="1"/>
    <col min="10" max="11" width="5.81640625" customWidth="1"/>
    <col min="12" max="12" width="7.36328125" customWidth="1"/>
    <col min="13" max="15" width="5.81640625" customWidth="1"/>
    <col min="16" max="16" width="0.6328125" customWidth="1"/>
    <col min="17" max="17" width="8.81640625" customWidth="1"/>
  </cols>
  <sheetData>
    <row r="1" spans="1:17" ht="12.75" customHeight="1">
      <c r="A1" s="298"/>
      <c r="B1" s="580" t="str">
        <f>'Title Page'!$B$34</f>
        <v>ASHRAE Standard 140-2023 Test Results Comparison for Section 9 - HVAC Equipment Performance Tests CE100 through CE200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</row>
    <row r="2" spans="1:17" ht="12.75" customHeight="1">
      <c r="A2" s="298"/>
      <c r="B2" s="580" t="str">
        <f>'Title Page'!$B$36</f>
        <v>TRNSYS18.06.0002 (TRNSYS18) vs. Annex B16, Section B16.5.1 Example Results</v>
      </c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</row>
    <row r="3" spans="1:17" ht="12.75" customHeight="1">
      <c r="A3" s="298"/>
      <c r="B3" s="580" t="str">
        <f>'Title Page'!$B$38</f>
        <v>By Thermal Energy System Specialists, LLC (TESS), 19-Aug-2024</v>
      </c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83" t="s">
        <v>380</v>
      </c>
      <c r="K8" s="584"/>
      <c r="L8" s="585"/>
      <c r="M8" s="335"/>
      <c r="N8" s="302"/>
      <c r="O8" s="303"/>
      <c r="P8" s="306"/>
      <c r="Q8" s="305">
        <f>YourData!$J$5</f>
        <v>45523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7" t="str">
        <f>A!$L$21</f>
        <v>TRNSYS18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8" t="str">
        <f>A!$L$22</f>
        <v>TESS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3799.929070072551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3764.710837926556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3749.0775580326881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218.3283232580693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197.24490999314131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4517.2797960256376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4500.2664443419208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4537.0275095341367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2231.9909691436928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4449.3139416099248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4535.343618111212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576.96116760798293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600.57399614204871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5497.0154928354777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83" t="s">
        <v>380</v>
      </c>
      <c r="K25" s="584"/>
      <c r="L25" s="585"/>
      <c r="M25" s="306"/>
      <c r="N25" s="300"/>
      <c r="O25" s="309"/>
      <c r="P25" s="304"/>
      <c r="Q25" s="305">
        <f>YourData!$J$5</f>
        <v>45523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7" t="str">
        <f>A!$L$21</f>
        <v>TRNSYS18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8" t="str">
        <f>A!$L$22</f>
        <v>TESS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3799.939390813322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3764.7318276926931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3749.077558032694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218.3283232580691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197.24490999314091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3778.0797862652071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3761.0664333406612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3797.8274416886338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1492.790930263646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1537.667025528511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1578.543541895825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207.3609056413207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230.97374757094951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4275.9914786733489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83" t="s">
        <v>380</v>
      </c>
      <c r="K42" s="584"/>
      <c r="L42" s="585"/>
      <c r="M42" s="306"/>
      <c r="N42" s="300"/>
      <c r="O42" s="309"/>
      <c r="P42" s="306"/>
      <c r="Q42" s="305">
        <f>YourData!$J$5</f>
        <v>45523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7" t="str">
        <f>A!$L$21</f>
        <v>TRNSYS18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8" t="str">
        <f>A!$L$22</f>
        <v>TESS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3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0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3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0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3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0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3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2.095360921809213E-13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3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3.5102939074012782E-13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3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739.20000976042923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3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739.20001100126035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3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739.20006784549696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3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739.20003888004953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3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2911.6469160814072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3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2956.800076215387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3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369.60026196666303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3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369.60024857109892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4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1221.02401416213</v>
      </c>
    </row>
    <row r="59" spans="1:17" ht="12" customHeight="1" thickTop="1">
      <c r="A59" s="298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803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83" t="s">
        <v>380</v>
      </c>
      <c r="K61" s="584"/>
      <c r="L61" s="585"/>
      <c r="M61" s="335"/>
      <c r="N61" s="302"/>
      <c r="O61" s="303"/>
      <c r="P61" s="306"/>
      <c r="Q61" s="305">
        <f>YourData!$J$5</f>
        <v>45523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7" t="str">
        <f>A!$L$21</f>
        <v>TRNSYS18</v>
      </c>
    </row>
    <row r="63" spans="1:17" ht="12" customHeight="1">
      <c r="A63" s="29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8" t="str">
        <f>A!$L$22</f>
        <v>TESS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144.66738648078308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128.327957031609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117.80954087544615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10.416335819686395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8.2010554880596089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141.67591560082428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129.79841618224737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150.02749874538404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73.987059749000991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118.86315534867799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140.87153770871691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18.31707053119041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23.061777345958916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154.55999999999767</v>
      </c>
    </row>
    <row r="78" spans="1:17" ht="15.6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tabSelected="1" defaultGridColor="0" colorId="22" zoomScaleNormal="100" workbookViewId="0">
      <selection activeCell="B22" sqref="B22"/>
    </sheetView>
  </sheetViews>
  <sheetFormatPr defaultColWidth="9.6328125" defaultRowHeight="15"/>
  <cols>
    <col min="1" max="1" width="0.81640625" customWidth="1"/>
    <col min="2" max="9" width="6.6328125" style="297" customWidth="1"/>
    <col min="10" max="11" width="5.81640625" style="297" customWidth="1"/>
    <col min="12" max="12" width="7.453125" style="297" customWidth="1"/>
    <col min="13" max="15" width="5.81640625" style="297" customWidth="1"/>
    <col min="16" max="16" width="0.6328125" style="297" customWidth="1"/>
    <col min="17" max="17" width="8.81640625" style="297" customWidth="1"/>
  </cols>
  <sheetData>
    <row r="1" spans="1:17" ht="12.75" customHeight="1">
      <c r="A1" s="298"/>
      <c r="B1" s="580" t="str">
        <f>'Title Page'!$B$34</f>
        <v>ASHRAE Standard 140-2023 Test Results Comparison for Section 9 - HVAC Equipment Performance Tests CE100 through CE200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</row>
    <row r="2" spans="1:17" ht="12.75" customHeight="1">
      <c r="A2" s="298"/>
      <c r="B2" s="580" t="str">
        <f>'Title Page'!$B$36</f>
        <v>TRNSYS18.06.0002 (TRNSYS18) vs. Annex B16, Section B16.5.1 Example Results</v>
      </c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</row>
    <row r="3" spans="1:17" ht="12.75" customHeight="1">
      <c r="A3" s="298"/>
      <c r="B3" s="580" t="str">
        <f>'Title Page'!$B$38</f>
        <v>By Thermal Energy System Specialists, LLC (TESS), 19-Aug-2024</v>
      </c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806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83" t="s">
        <v>380</v>
      </c>
      <c r="K8" s="584"/>
      <c r="L8" s="585"/>
      <c r="M8" s="302"/>
      <c r="N8" s="302"/>
      <c r="O8" s="303"/>
      <c r="P8" s="304"/>
      <c r="Q8" s="305">
        <f>YourData!$J$5</f>
        <v>45523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7" t="str">
        <f>A!$L$21</f>
        <v>TRNSYS18</v>
      </c>
    </row>
    <row r="10" spans="1:17" ht="12" customHeight="1">
      <c r="A10" s="33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8" t="str">
        <f>A!$L$22</f>
        <v>TESS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3655.2616835917661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3636.382880894947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3631.2680171572451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207.91198743838279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189.0438545050817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4375.603880424811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4370.4680281596857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4387.0000107887463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2158.0039093946971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4330.4507862612454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4394.472080402501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558.64409707679329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577.5122187960892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5342.455492835481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83" t="s">
        <v>380</v>
      </c>
      <c r="K25" s="584"/>
      <c r="L25" s="585"/>
      <c r="M25" s="300"/>
      <c r="N25" s="300"/>
      <c r="O25" s="309"/>
      <c r="P25" s="306"/>
      <c r="Q25" s="305">
        <f>YourData!$J$5</f>
        <v>45523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7" t="str">
        <f>A!$L$21</f>
        <v>TRNSYS18</v>
      </c>
    </row>
    <row r="27" spans="1:17" ht="12" customHeight="1">
      <c r="A27" s="346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8" t="str">
        <f>A!$L$22</f>
        <v>TESS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3655.2720043325389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3636.4038706610841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3631.2680171572479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207.91198743838271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189.0438545050813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3636.4038706643828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3631.2680171584138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3647.7999429432498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1418.803870514645</v>
      </c>
    </row>
    <row r="37" spans="1:17" ht="12" customHeight="1">
      <c r="A37" s="573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1418.803870179833</v>
      </c>
    </row>
    <row r="38" spans="1:17" ht="12" customHeight="1">
      <c r="A38" s="573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1437.6720041871081</v>
      </c>
    </row>
    <row r="39" spans="1:17" ht="12" customHeight="1">
      <c r="A39" s="573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189.04383511013029</v>
      </c>
    </row>
    <row r="40" spans="1:17" ht="12" customHeight="1">
      <c r="A40" s="573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207.9119702249906</v>
      </c>
    </row>
    <row r="41" spans="1:17" ht="12" customHeight="1" thickBot="1">
      <c r="A41" s="573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4121.4314786733512</v>
      </c>
    </row>
    <row r="42" spans="1:17" ht="12" customHeight="1" thickTop="1">
      <c r="A42" s="575"/>
      <c r="B42" s="326" t="s">
        <v>169</v>
      </c>
      <c r="C42" s="314"/>
      <c r="D42" s="314"/>
      <c r="E42" s="314"/>
      <c r="F42" s="314"/>
      <c r="G42" s="334"/>
      <c r="H42" s="334"/>
      <c r="I42" s="303"/>
      <c r="J42" s="583" t="s">
        <v>380</v>
      </c>
      <c r="K42" s="584"/>
      <c r="L42" s="585"/>
      <c r="M42" s="300"/>
      <c r="N42" s="300"/>
      <c r="O42" s="309"/>
      <c r="P42" s="304"/>
      <c r="Q42" s="305">
        <f>YourData!$J$5</f>
        <v>45523</v>
      </c>
    </row>
    <row r="43" spans="1:17" ht="12" customHeight="1">
      <c r="A43" s="576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7" t="str">
        <f>A!$L$21</f>
        <v>TRNSYS18</v>
      </c>
    </row>
    <row r="44" spans="1:17" ht="12" customHeight="1">
      <c r="A44" s="576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8" t="str">
        <f>A!$L$22</f>
        <v>TESS</v>
      </c>
    </row>
    <row r="45" spans="1:17" ht="12" customHeight="1">
      <c r="A45" s="577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3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0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3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0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3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0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3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2.095360921809213E-13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3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3.5102939074012782E-13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3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739.20000976042923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3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739.20001100126035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3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739.20006784549696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3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739.20003888004953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3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2911.6469160814072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3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2956.800076215387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3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369.60026196666303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3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369.60024857109892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4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1221.02401416213</v>
      </c>
    </row>
    <row r="59" spans="1:17" ht="12" customHeight="1" thickTop="1">
      <c r="A59" s="339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807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83" t="s">
        <v>380</v>
      </c>
      <c r="K61" s="584"/>
      <c r="L61" s="585"/>
      <c r="M61" s="302"/>
      <c r="N61" s="302"/>
      <c r="O61" s="303"/>
      <c r="P61" s="304"/>
      <c r="Q61" s="305">
        <f>YourData!$J$5</f>
        <v>45523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7" t="str">
        <f>A!$L$21</f>
        <v>TRNSYS18</v>
      </c>
    </row>
    <row r="63" spans="1:17" ht="12" customHeight="1">
      <c r="A63" s="33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8" t="str">
        <f>A!$L$22</f>
        <v>TESS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0" t="s">
        <v>779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0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1" t="s">
        <v>779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0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1" t="s">
        <v>779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0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1" t="s">
        <v>779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0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1" t="s">
        <v>779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0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1" t="s">
        <v>779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0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1" t="s">
        <v>779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0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1" t="s">
        <v>779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0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1" t="s">
        <v>779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0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1" t="s">
        <v>779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0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1" t="s">
        <v>779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1" t="s">
        <v>779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0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1" t="s">
        <v>779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0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1" t="s">
        <v>779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0</v>
      </c>
    </row>
    <row r="78" spans="1:17" ht="15.6" thickTop="1">
      <c r="A78" s="331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.1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.1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9.9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9.9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9.9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9.9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9.9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9.9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9.9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9.9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9.9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9.9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9.9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9.9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9.9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9.9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9.9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9.9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9.9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9.9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9.9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9.9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9.9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.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9.9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9.9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9.9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9.9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9.9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9.9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9.9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9.9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9.9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9.9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9.9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9.9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9.9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9.9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9.9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9.9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9.9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9.9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9.9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9.9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9.9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.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9.9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9.9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9.9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9.9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9.9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9.9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9.9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9.9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9.9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9.9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9.9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9.9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9.9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9.9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9.9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9.9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9.9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9.9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9.9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9.9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9.9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.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9.9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9.9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9.9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9.9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9.9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9.9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9.9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9.9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9.9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9.9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9.9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9.9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9.9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9.9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9.9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9.9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9.9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9.9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9.9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9.9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9.9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.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9.9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tabSelected="1" defaultGridColor="0" colorId="22" zoomScaleNormal="100" workbookViewId="0">
      <selection activeCell="B22" sqref="B22"/>
    </sheetView>
  </sheetViews>
  <sheetFormatPr defaultColWidth="9.6328125" defaultRowHeight="15"/>
  <cols>
    <col min="1" max="1" width="0.81640625" customWidth="1"/>
    <col min="2" max="2" width="9.81640625" style="297" customWidth="1"/>
    <col min="3" max="3" width="5.6328125" style="297" customWidth="1"/>
    <col min="4" max="4" width="6.6328125" style="297" customWidth="1"/>
    <col min="5" max="11" width="5.6328125" style="297" customWidth="1"/>
    <col min="12" max="12" width="7.6328125" style="297" customWidth="1"/>
    <col min="13" max="15" width="5.6328125" style="297" customWidth="1"/>
    <col min="16" max="16" width="0.6328125" style="297" customWidth="1"/>
    <col min="17" max="17" width="8.81640625" style="297" customWidth="1"/>
  </cols>
  <sheetData>
    <row r="1" spans="1:17" ht="12.75" customHeight="1">
      <c r="A1" s="298"/>
      <c r="B1" s="580" t="str">
        <f>'Title Page'!$B$34</f>
        <v>ASHRAE Standard 140-2023 Test Results Comparison for Section 9 - HVAC Equipment Performance Tests CE100 through CE200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</row>
    <row r="2" spans="1:17" ht="12.75" customHeight="1">
      <c r="A2" s="298"/>
      <c r="B2" s="580" t="str">
        <f>'Title Page'!$B$36</f>
        <v>TRNSYS18.06.0002 (TRNSYS18) vs. Annex B16, Section B16.5.1 Example Results</v>
      </c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</row>
    <row r="3" spans="1:17" ht="12.75" customHeight="1">
      <c r="A3" s="298"/>
      <c r="B3" s="580" t="str">
        <f>'Title Page'!$B$38</f>
        <v>By Thermal Energy System Specialists, LLC (TESS), 19-Aug-2024</v>
      </c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808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83" t="s">
        <v>380</v>
      </c>
      <c r="K8" s="584"/>
      <c r="L8" s="585"/>
      <c r="M8" s="403"/>
      <c r="N8" s="403"/>
      <c r="O8" s="404"/>
      <c r="P8" s="405"/>
      <c r="Q8" s="305">
        <f>YourData!$J$5</f>
        <v>45523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7" t="str">
        <f>A!$L$21</f>
        <v>TRNSYS18</v>
      </c>
    </row>
    <row r="10" spans="1:17" ht="12" customHeight="1">
      <c r="A10" s="298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8" t="str">
        <f>A!$L$22</f>
        <v>TESS</v>
      </c>
    </row>
    <row r="11" spans="1:17" ht="9.9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-456.48537706072602</v>
      </c>
    </row>
    <row r="12" spans="1:17" ht="9.9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-62.915247544839985</v>
      </c>
    </row>
    <row r="13" spans="1:17" ht="9.9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-519.40062460556601</v>
      </c>
    </row>
    <row r="14" spans="1:17" ht="9.9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-1430.295564679941</v>
      </c>
    </row>
    <row r="15" spans="1:17" ht="9.9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-41.649262374483442</v>
      </c>
    </row>
    <row r="16" spans="1:17" ht="9.9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-1015.4594499936984</v>
      </c>
    </row>
    <row r="17" spans="1:17" ht="9.9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130.68482925620992</v>
      </c>
    </row>
    <row r="18" spans="1:17" ht="9.9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-67.21997592545199</v>
      </c>
    </row>
    <row r="19" spans="1:17" ht="9.9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362.77865147219609</v>
      </c>
    </row>
    <row r="20" spans="1:17" ht="9.9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-569.52028463056104</v>
      </c>
    </row>
    <row r="21" spans="1:17" ht="9.9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-130.19715999668301</v>
      </c>
    </row>
    <row r="22" spans="1:17" ht="9.9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439.32312463387802</v>
      </c>
    </row>
    <row r="23" spans="1:17" ht="9.9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476.173955760034</v>
      </c>
    </row>
    <row r="24" spans="1:17" ht="9.9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-918.38833362389289</v>
      </c>
    </row>
    <row r="25" spans="1:17" ht="9.9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97.558785629332434</v>
      </c>
    </row>
    <row r="26" spans="1:17" ht="9.9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88.14569376346472</v>
      </c>
    </row>
    <row r="27" spans="1:17" ht="9.9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-1306.4165956204622</v>
      </c>
    </row>
    <row r="28" spans="1:17" ht="9.9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144.05521701831373</v>
      </c>
    </row>
    <row r="29" spans="1:17" ht="11.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-59.562044769052136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83" t="s">
        <v>380</v>
      </c>
      <c r="K30" s="584"/>
      <c r="L30" s="585"/>
      <c r="M30" s="432"/>
      <c r="N30" s="432"/>
      <c r="O30" s="433"/>
      <c r="P30" s="432"/>
      <c r="Q30" s="305">
        <f>YourData!$J$5</f>
        <v>45523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7" t="str">
        <f>A!$L$21</f>
        <v>TRNSYS18</v>
      </c>
    </row>
    <row r="32" spans="1:17" ht="12" customHeight="1">
      <c r="A32" s="298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8" t="str">
        <f>A!$L$22</f>
        <v>TESS</v>
      </c>
    </row>
    <row r="33" spans="1:17" ht="9.9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>
        <f>A!L516</f>
        <v>-432.47351882323153</v>
      </c>
    </row>
    <row r="34" spans="1:17" ht="9.9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>
        <f>A!L517</f>
        <v>-47.457748190497</v>
      </c>
    </row>
    <row r="35" spans="1:17" ht="9.9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>
        <f>A!L518</f>
        <v>-479.93126701372853</v>
      </c>
    </row>
    <row r="36" spans="1:17" ht="9.9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>
        <f>A!L519</f>
        <v>-1233.0048991379053</v>
      </c>
    </row>
    <row r="37" spans="1:17" ht="9.9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>
        <f>A!L520</f>
        <v>-38.393760573272743</v>
      </c>
    </row>
    <row r="38" spans="1:17" ht="9.9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>
        <f>A!L521</f>
        <v>-838.92514088794667</v>
      </c>
    </row>
    <row r="39" spans="1:17" ht="9.9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>
        <f>A!L522</f>
        <v>111.06913638330957</v>
      </c>
    </row>
    <row r="40" spans="1:17" ht="9.9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>
        <f>A!L523</f>
        <v>-49.765215523572351</v>
      </c>
    </row>
    <row r="41" spans="1:17" ht="9.9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>
        <f>A!L524</f>
        <v>333.0507417500213</v>
      </c>
    </row>
    <row r="42" spans="1:17" ht="9.9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>
        <f>A!L525</f>
        <v>-470.04710047985202</v>
      </c>
    </row>
    <row r="43" spans="1:17" ht="9.9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>
        <f>A!L526</f>
        <v>-96.672341992569386</v>
      </c>
    </row>
    <row r="44" spans="1:17" ht="9.9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>
        <f>A!L527</f>
        <v>373.37475848728263</v>
      </c>
    </row>
    <row r="45" spans="1:17" ht="9.9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>
        <f>A!L528</f>
        <v>443.83124393964931</v>
      </c>
    </row>
    <row r="46" spans="1:17" ht="9.9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>
        <f>A!L529</f>
        <v>-770.62931167378156</v>
      </c>
    </row>
    <row r="47" spans="1:17" ht="9.9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>
        <f>A!L530</f>
        <v>82.692623604905279</v>
      </c>
    </row>
    <row r="48" spans="1:17" ht="9.9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>
        <f>A!L531</f>
        <v>81.173034474294809</v>
      </c>
    </row>
    <row r="49" spans="1:17" ht="9.9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>
        <f>A!L532</f>
        <v>-1133.2875211391361</v>
      </c>
    </row>
    <row r="50" spans="1:17" ht="9.9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>
        <f>A!L533</f>
        <v>125.47189750592734</v>
      </c>
    </row>
    <row r="51" spans="1:17" ht="11.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>
        <f>A!L534</f>
        <v>-74.099870878364072</v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83" t="s">
        <v>380</v>
      </c>
      <c r="K52" s="584"/>
      <c r="L52" s="585"/>
      <c r="M52" s="432"/>
      <c r="N52" s="432"/>
      <c r="O52" s="433"/>
      <c r="P52" s="430"/>
      <c r="Q52" s="305">
        <f>YourData!$J$5</f>
        <v>45523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7" t="str">
        <f>A!$L$21</f>
        <v>TRNSYS18</v>
      </c>
    </row>
    <row r="54" spans="1:17" ht="12" customHeight="1">
      <c r="A54" s="298"/>
      <c r="B54" s="412" t="s">
        <v>812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8" t="str">
        <f>A!$L$22</f>
        <v>TESS</v>
      </c>
    </row>
    <row r="55" spans="1:17" ht="9.9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-16.339429449176407</v>
      </c>
    </row>
    <row r="56" spans="1:17" ht="9.9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-10.518416156166197</v>
      </c>
    </row>
    <row r="57" spans="1:17" ht="9.9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-26.857845605342604</v>
      </c>
    </row>
    <row r="58" spans="1:17" ht="9.9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-134.25105066109873</v>
      </c>
    </row>
    <row r="59" spans="1:17" ht="9.9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-2.2152803316270724</v>
      </c>
    </row>
    <row r="60" spans="1:17" ht="9.9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-120.12690154354941</v>
      </c>
    </row>
    <row r="61" spans="1:17" ht="9.9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13.347958569212722</v>
      </c>
    </row>
    <row r="62" spans="1:17" ht="9.9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-11.877499418578424</v>
      </c>
    </row>
    <row r="63" spans="1:17" ht="9.9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20.229082563139912</v>
      </c>
    </row>
    <row r="64" spans="1:17" ht="9.9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-67.688855851822012</v>
      </c>
    </row>
    <row r="65" spans="1:17" ht="9.9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-22.812760252143505</v>
      </c>
    </row>
    <row r="66" spans="1:17" ht="9.9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44.876095599678507</v>
      </c>
    </row>
    <row r="67" spans="1:17" ht="9.9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22.008382360037189</v>
      </c>
    </row>
    <row r="68" spans="1:17" ht="9.9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-100.54608481748738</v>
      </c>
    </row>
    <row r="69" spans="1:17" ht="9.9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10.116015043131233</v>
      </c>
    </row>
    <row r="70" spans="1:17" ht="9.9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4.7447068147686693</v>
      </c>
    </row>
    <row r="71" spans="1:17" ht="9.9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-117.80976036275591</v>
      </c>
    </row>
    <row r="72" spans="1:17" ht="9.9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12.64544152627283</v>
      </c>
    </row>
    <row r="73" spans="1:17" ht="11.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9.8926135192143931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83" t="s">
        <v>380</v>
      </c>
      <c r="K74" s="584"/>
      <c r="L74" s="585"/>
      <c r="M74" s="432"/>
      <c r="N74" s="432"/>
      <c r="O74" s="433"/>
      <c r="P74" s="432"/>
      <c r="Q74" s="305">
        <f>YourData!$J$5</f>
        <v>45523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7" t="str">
        <f>A!$L$21</f>
        <v>TRNSYS18</v>
      </c>
    </row>
    <row r="76" spans="1:17" ht="12" customHeight="1">
      <c r="A76" s="298"/>
      <c r="B76" s="412" t="s">
        <v>812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8" t="str">
        <f>A!$L$22</f>
        <v>TESS</v>
      </c>
    </row>
    <row r="77" spans="1:17" ht="9.9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>
        <f>A!L556</f>
        <v>-7.672428788318804</v>
      </c>
    </row>
    <row r="78" spans="1:17" ht="9.9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>
        <f>A!L557</f>
        <v>-4.9390831981769949</v>
      </c>
    </row>
    <row r="79" spans="1:17" ht="9.9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>
        <f>A!L558</f>
        <v>-12.611511986495799</v>
      </c>
    </row>
    <row r="80" spans="1:17" ht="9.9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>
        <f>A!L559</f>
        <v>-63.039614880937073</v>
      </c>
    </row>
    <row r="81" spans="1:17" ht="9.9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>
        <f>A!L560</f>
        <v>-1.040221469583706</v>
      </c>
    </row>
    <row r="82" spans="1:17" ht="9.9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>
        <f>A!L561</f>
        <v>-56.407407562201975</v>
      </c>
    </row>
    <row r="83" spans="1:17" ht="9.9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>
        <f>A!L562</f>
        <v>6.2677343036856072</v>
      </c>
    </row>
    <row r="84" spans="1:17" ht="9.9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>
        <f>A!L563</f>
        <v>-5.5772609832987428</v>
      </c>
    </row>
    <row r="85" spans="1:17" ht="9.9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>
        <f>A!L564</f>
        <v>9.498827159034974</v>
      </c>
    </row>
    <row r="86" spans="1:17" ht="9.9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>
        <f>A!L565</f>
        <v>-31.784328298884738</v>
      </c>
    </row>
    <row r="87" spans="1:17" ht="9.9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>
        <f>A!L566</f>
        <v>-10.712057751967237</v>
      </c>
    </row>
    <row r="88" spans="1:17" ht="9.9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>
        <f>A!L567</f>
        <v>21.072270546917501</v>
      </c>
    </row>
    <row r="89" spans="1:17" ht="9.9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>
        <f>A!L568</f>
        <v>10.334329460345941</v>
      </c>
    </row>
    <row r="90" spans="1:17" ht="9.9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>
        <f>A!L569</f>
        <v>-47.212937132624411</v>
      </c>
    </row>
    <row r="91" spans="1:17" ht="9.9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>
        <f>A!L570</f>
        <v>4.7501469812959325</v>
      </c>
    </row>
    <row r="92" spans="1:17" ht="9.9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>
        <f>A!L571</f>
        <v>2.2279524744011141</v>
      </c>
    </row>
    <row r="93" spans="1:17" ht="9.9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>
        <f>A!L572</f>
        <v>-55.319314118569238</v>
      </c>
    </row>
    <row r="94" spans="1:17" ht="9.9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>
        <f>A!L573</f>
        <v>5.9378779861133406</v>
      </c>
    </row>
    <row r="95" spans="1:17" ht="11.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>
        <f>A!L574</f>
        <v>4.6452125900962074</v>
      </c>
    </row>
    <row r="96" spans="1:17" ht="15.6" thickTop="1">
      <c r="A96" s="298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tabSelected="1" defaultGridColor="0" colorId="22" zoomScaleNormal="100" workbookViewId="0">
      <selection activeCell="B22" sqref="B22"/>
    </sheetView>
  </sheetViews>
  <sheetFormatPr defaultColWidth="9.6328125" defaultRowHeight="15"/>
  <cols>
    <col min="1" max="1" width="0.81640625" customWidth="1"/>
    <col min="2" max="2" width="9.81640625" style="297" customWidth="1"/>
    <col min="3" max="3" width="5.6328125" style="297" customWidth="1"/>
    <col min="4" max="4" width="6.6328125" style="297" customWidth="1"/>
    <col min="5" max="11" width="5.6328125" style="297" customWidth="1"/>
    <col min="12" max="12" width="7.54296875" style="297" customWidth="1"/>
    <col min="13" max="15" width="5.6328125" style="297" customWidth="1"/>
    <col min="16" max="16" width="0.6328125" style="297" customWidth="1"/>
    <col min="17" max="17" width="8.81640625" style="297" customWidth="1"/>
  </cols>
  <sheetData>
    <row r="1" spans="1:17" ht="12.75" customHeight="1">
      <c r="A1" s="298"/>
      <c r="B1" s="580" t="str">
        <f>'Title Page'!$B$34</f>
        <v>ASHRAE Standard 140-2023 Test Results Comparison for Section 9 - HVAC Equipment Performance Tests CE100 through CE200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</row>
    <row r="2" spans="1:17" ht="12.75" customHeight="1">
      <c r="A2" s="298"/>
      <c r="B2" s="580" t="str">
        <f>'Title Page'!$B$36</f>
        <v>TRNSYS18.06.0002 (TRNSYS18) vs. Annex B16, Section B16.5.1 Example Results</v>
      </c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</row>
    <row r="3" spans="1:17" ht="12.75" customHeight="1">
      <c r="A3" s="298"/>
      <c r="B3" s="580" t="str">
        <f>'Title Page'!$B$38</f>
        <v>By Thermal Energy System Specialists, LLC (TESS), 19-Aug-2024</v>
      </c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83" t="s">
        <v>380</v>
      </c>
      <c r="K8" s="584"/>
      <c r="L8" s="585"/>
      <c r="M8" s="403"/>
      <c r="N8" s="403"/>
      <c r="O8" s="404"/>
      <c r="P8" s="407"/>
      <c r="Q8" s="305">
        <f>YourData!$J$5</f>
        <v>45523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7" t="str">
        <f>A!$L$21</f>
        <v>TRNSYS18</v>
      </c>
    </row>
    <row r="10" spans="1:17" ht="12" customHeight="1">
      <c r="A10" s="411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8" t="str">
        <f>A!$L$22</f>
        <v>TESS</v>
      </c>
    </row>
    <row r="11" spans="1:17" ht="9.9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0.98057877467364696</v>
      </c>
    </row>
    <row r="12" spans="1:17" ht="9.9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0.20138341975764273</v>
      </c>
    </row>
    <row r="13" spans="1:17" ht="9.9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1.1819621944312897</v>
      </c>
    </row>
    <row r="14" spans="1:17" ht="9.9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-0.49808696327709323</v>
      </c>
    </row>
    <row r="15" spans="1:17" ht="9.9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0.85339021102013413</v>
      </c>
    </row>
    <row r="16" spans="1:17" ht="9.9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-0.62527552693060606</v>
      </c>
    </row>
    <row r="17" spans="1:17" ht="9.9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0.24775881924506704</v>
      </c>
    </row>
    <row r="18" spans="1:17" ht="9.9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0.20627144222924265</v>
      </c>
    </row>
    <row r="19" spans="1:17" ht="9.9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-0.90287881637478895</v>
      </c>
    </row>
    <row r="20" spans="1:17" ht="9.9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-0.25910412040504793</v>
      </c>
    </row>
    <row r="21" spans="1:17" ht="9.9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0.39026789172002063</v>
      </c>
    </row>
    <row r="22" spans="1:17" ht="9.9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0.64937201212506857</v>
      </c>
    </row>
    <row r="23" spans="1:17" ht="9.9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-1.1758362369130788</v>
      </c>
    </row>
    <row r="24" spans="1:17" ht="9.9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-0.6427054580171796</v>
      </c>
    </row>
    <row r="25" spans="1:17" ht="9.9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0.62059677987851414</v>
      </c>
    </row>
    <row r="26" spans="1:17" ht="9.9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-1.0830039360552783</v>
      </c>
    </row>
    <row r="27" spans="1:17" ht="9.9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-0.54987315715937912</v>
      </c>
    </row>
    <row r="28" spans="1:17" ht="9.9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0.39098305484336993</v>
      </c>
    </row>
    <row r="29" spans="1:17" ht="11.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1.2340150390213509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83" t="s">
        <v>380</v>
      </c>
      <c r="K30" s="584"/>
      <c r="L30" s="585"/>
      <c r="M30" s="410"/>
      <c r="N30" s="410"/>
      <c r="O30" s="406"/>
      <c r="P30" s="405"/>
      <c r="Q30" s="305">
        <f>YourData!$J$5</f>
        <v>45523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7" t="str">
        <f>A!$L$21</f>
        <v>TRNSYS18</v>
      </c>
    </row>
    <row r="32" spans="1:17" ht="12" customHeight="1">
      <c r="A32" s="434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8" t="str">
        <f>A!$L$22</f>
        <v>TESS</v>
      </c>
    </row>
    <row r="33" spans="1:17" ht="9.9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-35.218232145994989</v>
      </c>
    </row>
    <row r="34" spans="1:17" ht="9.9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-15.633279893867893</v>
      </c>
    </row>
    <row r="35" spans="1:17" ht="9.9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-50.851512039862882</v>
      </c>
    </row>
    <row r="36" spans="1:17" ht="9.9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-3581.6007468144817</v>
      </c>
    </row>
    <row r="37" spans="1:17" ht="9.9" customHeight="1">
      <c r="A37" s="572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-21.083413264927998</v>
      </c>
    </row>
    <row r="38" spans="1:17" ht="9.9" customHeight="1">
      <c r="A38" s="572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-3567.4659279334146</v>
      </c>
    </row>
    <row r="39" spans="1:17" ht="9.9" customHeight="1">
      <c r="A39" s="572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752.56895809908156</v>
      </c>
    </row>
    <row r="40" spans="1:17" ht="9.9" customHeight="1">
      <c r="A40" s="572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-17.013351683716792</v>
      </c>
    </row>
    <row r="41" spans="1:17" ht="9.9" customHeight="1">
      <c r="A41" s="572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36.761065192215938</v>
      </c>
    </row>
    <row r="42" spans="1:17" ht="9.9" customHeight="1">
      <c r="A42" s="572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-2285.2888268819447</v>
      </c>
    </row>
    <row r="43" spans="1:17" ht="9.9" customHeight="1">
      <c r="A43" s="572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-67.965854415712784</v>
      </c>
    </row>
    <row r="44" spans="1:17" ht="9.9" customHeight="1">
      <c r="A44" s="572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2217.3229724662319</v>
      </c>
    </row>
    <row r="45" spans="1:17" ht="9.9" customHeight="1">
      <c r="A45" s="572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86.029676501287213</v>
      </c>
    </row>
    <row r="46" spans="1:17" ht="9.9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-3872.3527740019417</v>
      </c>
    </row>
    <row r="47" spans="1:17" ht="9.9" customHeight="1">
      <c r="A47" s="418" t="s">
        <v>860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379.71625761484165</v>
      </c>
    </row>
    <row r="48" spans="1:17" ht="9.9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23.612828534065784</v>
      </c>
    </row>
    <row r="49" spans="1:17" ht="9.9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-3934.7696219691634</v>
      </c>
    </row>
    <row r="50" spans="1:17" ht="9.9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382.24567288397941</v>
      </c>
    </row>
    <row r="51" spans="1:17" ht="11.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1697.0864227629268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83" t="s">
        <v>380</v>
      </c>
      <c r="K52" s="584"/>
      <c r="L52" s="585"/>
      <c r="M52" s="410"/>
      <c r="N52" s="410"/>
      <c r="O52" s="406"/>
      <c r="P52" s="407"/>
      <c r="Q52" s="305">
        <f>YourData!$J$5</f>
        <v>45523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7" t="str">
        <f>A!$L$21</f>
        <v>TRNSYS18</v>
      </c>
    </row>
    <row r="54" spans="1:17" ht="12" customHeight="1">
      <c r="A54" s="411"/>
      <c r="B54" s="412" t="s">
        <v>812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8" t="str">
        <f>A!$L$22</f>
        <v>TESS</v>
      </c>
    </row>
    <row r="55" spans="1:17" ht="9.9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-35.207563120628947</v>
      </c>
    </row>
    <row r="56" spans="1:17" ht="9.9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-15.654269659999045</v>
      </c>
    </row>
    <row r="57" spans="1:17" ht="9.9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-50.861832780627992</v>
      </c>
    </row>
    <row r="58" spans="1:17" ht="9.9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-3581.6110675552527</v>
      </c>
    </row>
    <row r="59" spans="1:17" ht="9.9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-21.083413264928197</v>
      </c>
    </row>
    <row r="60" spans="1:17" ht="9.9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-3567.4869176995521</v>
      </c>
    </row>
    <row r="61" spans="1:17" ht="9.9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13.347958572514017</v>
      </c>
    </row>
    <row r="62" spans="1:17" ht="9.9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-17.01335292454587</v>
      </c>
    </row>
    <row r="63" spans="1:17" ht="9.9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36.76100834797262</v>
      </c>
    </row>
    <row r="64" spans="1:17" ht="9.9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-2285.2888560015608</v>
      </c>
    </row>
    <row r="65" spans="1:17" ht="9.9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-2240.4127607366963</v>
      </c>
    </row>
    <row r="66" spans="1:17" ht="9.9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44.876095264864944</v>
      </c>
    </row>
    <row r="67" spans="1:17" ht="9.9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40.876516367314025</v>
      </c>
    </row>
    <row r="68" spans="1:17" ht="9.9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-1330.3061198871903</v>
      </c>
    </row>
    <row r="69" spans="1:17" ht="9.9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10.115995648179791</v>
      </c>
    </row>
    <row r="70" spans="1:17" ht="9.9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23.612841929628814</v>
      </c>
    </row>
    <row r="71" spans="1:17" ht="9.9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-1347.5697943248756</v>
      </c>
    </row>
    <row r="72" spans="1:17" ht="9.9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12.645424312880408</v>
      </c>
    </row>
    <row r="73" spans="1:17" ht="11.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476.05208786002686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83" t="s">
        <v>380</v>
      </c>
      <c r="K74" s="584"/>
      <c r="L74" s="585"/>
      <c r="M74" s="410"/>
      <c r="N74" s="410"/>
      <c r="O74" s="406"/>
      <c r="P74" s="405"/>
      <c r="Q74" s="305">
        <f>YourData!$J$5</f>
        <v>45523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7" t="str">
        <f>A!$L$21</f>
        <v>TRNSYS18</v>
      </c>
    </row>
    <row r="76" spans="1:17" ht="12" customHeight="1">
      <c r="A76" s="434"/>
      <c r="B76" s="412" t="s">
        <v>812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8" t="str">
        <f>A!$L$22</f>
        <v>TESS</v>
      </c>
    </row>
    <row r="77" spans="1:17" ht="9.9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3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0</v>
      </c>
    </row>
    <row r="78" spans="1:17" ht="9.9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3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0</v>
      </c>
    </row>
    <row r="79" spans="1:17" ht="9.9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3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0</v>
      </c>
    </row>
    <row r="80" spans="1:17" ht="9.9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3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2.095360921809213E-13</v>
      </c>
    </row>
    <row r="81" spans="1:17" ht="9.9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3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1.4149329855920652E-13</v>
      </c>
    </row>
    <row r="82" spans="1:17" ht="9.9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3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3.5102939074012782E-13</v>
      </c>
    </row>
    <row r="83" spans="1:17" ht="9.9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3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739.20000976042923</v>
      </c>
    </row>
    <row r="84" spans="1:17" ht="9.9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3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1.2408311249600956E-6</v>
      </c>
    </row>
    <row r="85" spans="1:17" ht="9.9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3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5.6844236610231746E-5</v>
      </c>
    </row>
    <row r="86" spans="1:17" ht="9.9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3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2.9119620307938021E-5</v>
      </c>
    </row>
    <row r="87" spans="1:17" ht="9.9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3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2172.4469063209781</v>
      </c>
    </row>
    <row r="88" spans="1:17" ht="9.9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3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2172.4468772013579</v>
      </c>
    </row>
    <row r="89" spans="1:17" ht="9.9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3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45.153160133979782</v>
      </c>
    </row>
    <row r="90" spans="1:17" ht="9.9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3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-2542.0466541147443</v>
      </c>
    </row>
    <row r="91" spans="1:17" ht="9.9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3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369.60026196666269</v>
      </c>
    </row>
    <row r="92" spans="1:17" ht="9.9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3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-1.3395564110396663E-5</v>
      </c>
    </row>
    <row r="93" spans="1:17" ht="9.9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3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-2587.1998276442882</v>
      </c>
    </row>
    <row r="94" spans="1:17" ht="9.9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3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369.60024857109869</v>
      </c>
    </row>
    <row r="95" spans="1:17" ht="11.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3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1221.02401416213</v>
      </c>
    </row>
    <row r="96" spans="1:17" ht="15.6" thickTop="1">
      <c r="A96" s="410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7"/>
    </row>
    <row r="124" spans="17:17">
      <c r="Q124" s="528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tabSelected="1" defaultGridColor="0" colorId="22" zoomScaleNormal="100" workbookViewId="0">
      <selection activeCell="B22" sqref="B22"/>
    </sheetView>
  </sheetViews>
  <sheetFormatPr defaultColWidth="9.6328125" defaultRowHeight="15"/>
  <cols>
    <col min="1" max="1" width="0.81640625" customWidth="1"/>
    <col min="2" max="11" width="6.6328125" customWidth="1"/>
    <col min="12" max="12" width="7.90625" customWidth="1"/>
    <col min="13" max="15" width="6.6328125" customWidth="1"/>
    <col min="16" max="16" width="0.6328125" customWidth="1"/>
    <col min="17" max="17" width="8.81640625" customWidth="1"/>
  </cols>
  <sheetData>
    <row r="1" spans="1:17" ht="12.75" customHeight="1">
      <c r="A1" s="298"/>
      <c r="B1" s="580" t="str">
        <f>'Title Page'!$B$34</f>
        <v>ASHRAE Standard 140-2023 Test Results Comparison for Section 9 - HVAC Equipment Performance Tests CE100 through CE200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</row>
    <row r="2" spans="1:17" ht="12.75" customHeight="1">
      <c r="A2" s="298"/>
      <c r="B2" s="580" t="str">
        <f>'Title Page'!$B$36</f>
        <v>TRNSYS18.06.0002 (TRNSYS18) vs. Annex B16, Section B16.5.1 Example Results</v>
      </c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</row>
    <row r="3" spans="1:17" ht="12.75" customHeight="1">
      <c r="A3" s="298"/>
      <c r="B3" s="580" t="str">
        <f>'Title Page'!$B$38</f>
        <v>By Thermal Energy System Specialists, LLC (TESS), 19-Aug-2024</v>
      </c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776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810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83" t="s">
        <v>380</v>
      </c>
      <c r="K8" s="584"/>
      <c r="L8" s="585"/>
      <c r="M8" s="375"/>
      <c r="N8" s="349"/>
      <c r="O8" s="350"/>
      <c r="P8" s="376"/>
      <c r="Q8" s="305">
        <f>YourData!$J$5</f>
        <v>45523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7" t="str">
        <f>A!$L$21</f>
        <v>TRNSYS18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8" t="str">
        <f>A!$L$22</f>
        <v>TESS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22.200000000000259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22.200000000000259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26.70000000000034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22.200000000000259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22.200000000000259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22.200000000000259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26.70000000000034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23.29999999999972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22.200000000000259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22.200000000000259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22.200000000000259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22.200000000000259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22.200000000000259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26.70000000000034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83" t="s">
        <v>380</v>
      </c>
      <c r="K25" s="584"/>
      <c r="L25" s="585"/>
      <c r="M25" s="351"/>
      <c r="N25" s="329"/>
      <c r="O25" s="354"/>
      <c r="P25" s="376"/>
      <c r="Q25" s="305">
        <f>YourData!$J$5</f>
        <v>45523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7" t="str">
        <f>A!$L$21</f>
        <v>TRNSYS18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8" t="str">
        <f>A!$L$22</f>
        <v>TESS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0" t="s">
        <v>779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0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1" t="s">
        <v>779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0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1" t="s">
        <v>779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0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1" t="s">
        <v>779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0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1" t="s">
        <v>779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0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1" t="s">
        <v>779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0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1" t="s">
        <v>779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0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1" t="s">
        <v>779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0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1" t="s">
        <v>779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0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1" t="s">
        <v>779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0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1" t="s">
        <v>779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0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1" t="s">
        <v>779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0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1" t="s">
        <v>779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0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2" t="s">
        <v>779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0</v>
      </c>
    </row>
    <row r="42" spans="1:17" ht="12" customHeight="1" thickTop="1">
      <c r="A42" s="461"/>
      <c r="B42" s="464" t="s">
        <v>800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83" t="s">
        <v>380</v>
      </c>
      <c r="K44" s="584"/>
      <c r="L44" s="585"/>
      <c r="M44" s="349"/>
      <c r="N44" s="349"/>
      <c r="O44" s="350"/>
      <c r="P44" s="376"/>
      <c r="Q44" s="305">
        <f>YourData!$J$5</f>
        <v>45523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7" t="str">
        <f>A!$L$21</f>
        <v>TRNSYS18</v>
      </c>
    </row>
    <row r="46" spans="1:17" ht="12" customHeight="1">
      <c r="A46" s="298"/>
      <c r="B46" s="355" t="s">
        <v>812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8" t="str">
        <f>A!$L$22</f>
        <v>TESS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7.7006157097372326E-3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6.7292289398407194E-3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8.0146228028456171E-3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7.700641420514116E-3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6.7292832725130659E-3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8.4819517177854246E-3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1.022377371042848E-2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9.5153218571848146E-3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1.0630559695356369E-2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1.6878885997943481E-2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1.607631179233731E-2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1.5847906179295532E-2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1.542843515154246E-2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1.1391504256230769E-2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83" t="s">
        <v>380</v>
      </c>
      <c r="K61" s="584"/>
      <c r="L61" s="585"/>
      <c r="M61" s="329"/>
      <c r="N61" s="329"/>
      <c r="O61" s="354"/>
      <c r="P61" s="376"/>
      <c r="Q61" s="305">
        <f>YourData!$J$5</f>
        <v>45523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7" t="str">
        <f>A!$L$21</f>
        <v>TRNSYS18</v>
      </c>
    </row>
    <row r="63" spans="1:17" ht="12" customHeight="1">
      <c r="A63" s="298"/>
      <c r="B63" s="355" t="s">
        <v>812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8" t="str">
        <f>A!$L$22</f>
        <v>TESS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0" t="s">
        <v>779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0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1" t="s">
        <v>779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0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1" t="s">
        <v>779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0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1" t="s">
        <v>779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0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1" t="s">
        <v>779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0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1" t="s">
        <v>779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1.1426301140984175E-4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1" t="s">
        <v>779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1.0980585135647761E-4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1" t="s">
        <v>779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6.4833634507775284E-4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1" t="s">
        <v>779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4.2002016525165612E-4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1" t="s">
        <v>779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0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1" t="s">
        <v>779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4.032383803752751E-4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1" t="s">
        <v>779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3.3438183247086382E-3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1" t="s">
        <v>779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2.8613749478958142E-3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1" t="s">
        <v>779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1.1668567031283489E-4</v>
      </c>
    </row>
    <row r="78" spans="1:17" ht="15.6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7"/>
    </row>
    <row r="105" spans="17:17">
      <c r="Q105" s="528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defaultRowHeight="15"/>
  <cols>
    <col min="5" max="5" width="10.6328125" customWidth="1"/>
  </cols>
  <sheetData>
    <row r="1" spans="1:28" ht="15.6">
      <c r="A1" t="s">
        <v>385</v>
      </c>
      <c r="H1" s="443"/>
    </row>
    <row r="2" spans="1:28">
      <c r="A2" t="s">
        <v>384</v>
      </c>
    </row>
    <row r="3" spans="1:28" ht="15.6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6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679</v>
      </c>
      <c r="I7" s="2"/>
    </row>
    <row r="8" spans="1:28">
      <c r="A8" s="473"/>
      <c r="I8" s="2"/>
    </row>
    <row r="9" spans="1:28">
      <c r="A9" s="473" t="s">
        <v>680</v>
      </c>
      <c r="I9" s="2"/>
    </row>
    <row r="10" spans="1:28">
      <c r="A10" s="473"/>
      <c r="I10" s="2"/>
    </row>
    <row r="17" spans="1:28" ht="15.6">
      <c r="A17" s="474" t="s">
        <v>673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TRNSYS18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TESS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1541.270546243177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1084.785169182451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1021.869921637611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110.974981563236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69.325719188752558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1215.4699984386609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1148.2500225132089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1511.028673985405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645.94971380809989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1085.2728384419779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1561.4467942020119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166.88450481808499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255.03019858154971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1481.7085014741249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TRNSYS18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TESS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>
        <f>IF(ISBLANK(YourData!C25),"",YourData!C25)</f>
        <v>1328.672372352489</v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>
        <f>IF(ISBLANK(YourData!C26),"",YourData!C26)</f>
        <v>896.19885352925746</v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>
        <f>IF(ISBLANK(YourData!C27),"",YourData!C27)</f>
        <v>848.74110533876046</v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>
        <f>IF(ISBLANK(YourData!C28),"",YourData!C28)</f>
        <v>95.667473214583552</v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>
        <f>IF(ISBLANK(YourData!C29),"",YourData!C29)</f>
        <v>57.273712641310809</v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>
        <f>IF(ISBLANK(YourData!C30),"",YourData!C30)</f>
        <v>1007.267989912567</v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>
        <f>IF(ISBLANK(YourData!C31),"",YourData!C31)</f>
        <v>957.50277438899468</v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>
        <f>IF(ISBLANK(YourData!C32),"",YourData!C32)</f>
        <v>1290.553516139016</v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>
        <f>IF(ISBLANK(YourData!C33),"",YourData!C33)</f>
        <v>537.22088943271501</v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>
        <f>IF(ISBLANK(YourData!C34),"",YourData!C34)</f>
        <v>910.59564791999765</v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>
        <f>IF(ISBLANK(YourData!C35),"",YourData!C35)</f>
        <v>1354.426891859647</v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>
        <f>IF(ISBLANK(YourData!C36),"",YourData!C36)</f>
        <v>139.96633624621609</v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>
        <f>IF(ISBLANK(YourData!C37),"",YourData!C37)</f>
        <v>221.1393707205109</v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>
        <f>IF(ISBLANK(YourData!C38),"",YourData!C38)</f>
        <v>1254.5725014741249</v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TRNSYS18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TESS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144.6673864807851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128.32795703160869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117.80954087544249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10.41633581968636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8.2010554880592874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141.67591560082141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129.79841618224299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150.0274987453829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73.9870597489994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118.86315534867791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140.8715377087151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18.31707053119052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23.061777345959189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154.55999999999949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TRNSYS18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TESS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>
        <f>IF(ISBLANK(YourData!E25),"",YourData!E25)</f>
        <v>67.930787409903331</v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>
        <f>IF(ISBLANK(YourData!E26),"",YourData!E26)</f>
        <v>60.258358621584527</v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>
        <f>IF(ISBLANK(YourData!E27),"",YourData!E27)</f>
        <v>55.319275423407532</v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>
        <f>IF(ISBLANK(YourData!E28),"",YourData!E28)</f>
        <v>4.8911725289662602</v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>
        <f>IF(ISBLANK(YourData!E29),"",YourData!E29)</f>
        <v>3.8509510593825542</v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>
        <f>IF(ISBLANK(YourData!E30),"",YourData!E30)</f>
        <v>66.526092925270135</v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>
        <f>IF(ISBLANK(YourData!E31),"",YourData!E31)</f>
        <v>60.948831941971392</v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>
        <f>IF(ISBLANK(YourData!E32),"",YourData!E32)</f>
        <v>70.447659101006366</v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>
        <f>IF(ISBLANK(YourData!E33),"",YourData!E33)</f>
        <v>34.741764626385397</v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>
        <f>IF(ISBLANK(YourData!E34),"",YourData!E34)</f>
        <v>55.814035173302898</v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>
        <f>IF(ISBLANK(YourData!E35),"",YourData!E35)</f>
        <v>66.148364633648839</v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>
        <f>IF(ISBLANK(YourData!E36),"",YourData!E36)</f>
        <v>8.6010980406784867</v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>
        <f>IF(ISBLANK(YourData!E37),"",YourData!E37)</f>
        <v>10.829050515079601</v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>
        <f>IF(ISBLANK(YourData!E38),"",YourData!E38)</f>
        <v>72.575999999999539</v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TRNSYS18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TESS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3799.929070072551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3764.710837926556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3749.0775580326881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218.3283232580693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197.24490999314131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4517.2797960256376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4500.2664443419208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4537.0275095341367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2231.9909691436928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4449.3139416099248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4535.343618111212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576.96116760798293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600.57399614204871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5497.0154928354777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TRNSYS18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TESS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3799.939390813322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3764.7318276926931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3749.077558032694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218.3283232580691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197.24490999314091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3778.0797862652071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3761.0664333406612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3797.8274416886338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1492.790930263646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1537.667025528511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1578.543541895825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207.3609056413207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230.97374757094951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4275.9914786733489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TRNSYS18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TESS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0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0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0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2.095360921809213E-13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3.5102939074012782E-13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739.20000976042923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739.20001100126035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739.20006784549696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739.20003888004953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2911.6469160814072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2956.800076215387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369.60026196666303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369.60024857109892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1221.02401416213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TRNSYS18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TESS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3655.2616835917661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3636.382880894947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3631.2680171572451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207.91198743838279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189.0438545050817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4375.603880424811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4370.4680281596857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4387.0000107887463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2158.0039093946971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4330.4507862612454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4394.472080402501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558.64409707679329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577.5122187960892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5342.455492835481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TRNSYS18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TESS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3655.2720043325389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3636.4038706610841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3631.2680171572479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207.91198743838271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189.0438545050813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3636.4038706643828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3631.2680171584138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3647.7999429432498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1418.803870514645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1418.803870179833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1437.6720041871081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189.04383511013029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207.9119702249906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4121.4314786733512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TRNSYS18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TESS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0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0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0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2.095360921809213E-13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3.5102939074012782E-13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739.20000976042923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739.20001100126035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739.20006784549696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739.20003888004953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2911.6469160814072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2956.800076215387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369.60026196666303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369.60024857109892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1221.02401416213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TRNSYS18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TESS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2.3715899022896632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3.3521686769633101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3.5535520967209528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1.8735029390125699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2.726893150032704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3.5999274962083772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3.8061989384376198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2.9033201220628309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3.3408233758033292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3.9901953879283978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2.814359151015319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3.3474899299112182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2.2644859938559398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3.6056049413110141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TRNSYS18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TESS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22.200000000000259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22.200000000000259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26.70000000000034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22.200000000000259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22.200000000000259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22.200000000000259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26.70000000000034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23.29999999999972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22.200000000000259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22.200000000000259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22.200000000000259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22.200000000000259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22.200000000000259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26.70000000000034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TRNSYS18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TESS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7.7006157097372326E-3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6.7292289398407194E-3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8.0146228028456171E-3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7.700641420514116E-3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6.7292832725130659E-3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8.4819517177854246E-3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1.022377371042848E-2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9.5153218571848146E-3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1.0630559695356369E-2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1.6878885997943481E-2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1.607631179233731E-2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1.5847906179295532E-2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1.542843515154246E-2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1.1391504256230769E-2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TRNSYS18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TESS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2.371782706890778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3.35239931225607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3.5537767342708189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1.873875722157359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2.7274710084710798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3.6001193342306599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3.8063846875292828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2.9037989475869459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3.3409428393567109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3.9908363968205158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2.8144335984463278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3.3489960860043242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2.2654515021414241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3.60649281748245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TRNSYS18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TESS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22.2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22.2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22.2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TRNSYS18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TESS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7.7006157097372239E-3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6.7292289398406986E-3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8.014622802845579E-3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7.7006414205141047E-3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6.7292832725131388E-3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8.4823718301663131E-3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1.022426066647123E-2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9.5184220797316973E-3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1.0632503708606651E-2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1.6878885997943249E-2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1.6079186963481241E-2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1.5871241277562911E-2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1.5448417894195409E-2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1.139208466810821E-2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TRNSYS18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TESS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2.3714383151706211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3.3519950496703359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3.5533824579607569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1.8730862772939689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2.726277838581141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3.5997805808683889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3.806055842011391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2.902875811573435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3.3407004778050009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3.9897143762595642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2.8142832247827019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3.3460671618199469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2.263626536763764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3.604926275820119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TRNSYS18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TESS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22.2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22.2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22.2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TRNSYS18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TESS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7.7006157097372239E-3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6.7292289398406986E-3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8.014622802845579E-3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7.7006414205141047E-3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6.7292832725131388E-3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8.4814026568204061E-3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1.022313803629488E-2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9.5122529507365716E-3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1.0628038659166689E-2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1.6878885997943249E-2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1.6072704377551691E-2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1.581824875847232E-2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1.5404271356367551E-2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1.13907554427982E-2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5.6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6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TRNSYS18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TESS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1.4521554499130873E-4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1.2059732808562996E-4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1.1095273105064831E-4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4.2137369894179681E-4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4.3755652469348622E-4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9.4100051355965457E-5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8.639735421364826E-5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3.1795874195746993E-4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7.2545454951416537E-5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2.8119439071734234E-4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5.343087202344592E-5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8.7496131301430724E-4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8.0590711649867715E-4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4.3447401693468479E-4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TRNSYS18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TESS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0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0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0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0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0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0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0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TRNSYS18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TESS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1.1426301140984175E-4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1.0980585135647761E-4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6.4833634507775284E-4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4.2002016525165612E-4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0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4.032383803752751E-4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3.3438183247086382E-3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2.8613749478958142E-3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1.1668567031283489E-4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TRNSYS18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TESS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0.98057877467364696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0.20138341975764273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1.1819621944312897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-0.49808696327709323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0.85339021102013413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-0.62527552693060606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0.24775881924506704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0.20627144222924265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-0.90287881637478895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-0.25910412040504793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0.39026789172002063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0.64937201212506857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-1.1758362369130788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-0.6427054580171796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0.62059677987851414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-1.0830039360552783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-0.54987315715937912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0.39098305484336993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1.2340150390213509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TRNSYS18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TESS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-456.48537706072602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-62.915247544839985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-519.40062460556601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-1430.295564679941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-41.649262374483442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-1015.4594499936984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130.68482925620992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-67.21997592545199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362.77865147219609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-569.52028463056104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-130.19715999668301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439.32312463387802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476.173955760034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-918.38833362389289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97.558785629332434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88.14569376346472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-1306.4165956204622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144.05521701831373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-59.562044769052136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TRNSYS18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>
        <f t="shared" si="80"/>
        <v>-432.47351882323153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>
        <f t="shared" si="81"/>
        <v>-47.457748190497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>
        <f t="shared" si="82"/>
        <v>-479.93126701372853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>
        <f t="shared" si="83"/>
        <v>-1233.0048991379053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>
        <f t="shared" si="84"/>
        <v>-38.393760573272743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>
        <f t="shared" si="85"/>
        <v>-838.92514088794667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>
        <f t="shared" si="86"/>
        <v>111.06913638330957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>
        <f t="shared" si="87"/>
        <v>-49.765215523572351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>
        <f t="shared" si="88"/>
        <v>333.0507417500213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>
        <f t="shared" si="89"/>
        <v>-470.04710047985202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>
        <f t="shared" si="90"/>
        <v>-96.672341992569386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>
        <f t="shared" si="91"/>
        <v>373.37475848728263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>
        <f t="shared" si="92"/>
        <v>443.83124393964931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>
        <f t="shared" si="93"/>
        <v>-770.62931167378156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>
        <f t="shared" si="94"/>
        <v>82.692623604905279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>
        <f t="shared" si="95"/>
        <v>81.173034474294809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>
        <f t="shared" si="96"/>
        <v>-1133.2875211391361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>
        <f t="shared" si="97"/>
        <v>125.47189750592734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>
        <f t="shared" si="98"/>
        <v>-74.099870878364072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TRNSYS18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-16.339429449176407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-10.518416156166197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-26.857845605342604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-134.25105066109873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-2.2152803316270724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-120.12690154354941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13.347958569212722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-11.877499418578424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20.229082563139912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-67.688855851822012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-22.812760252143505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44.876095599678507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22.008382360037189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-100.54608481748738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10.116015043131233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4.7447068147686693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-117.80976036275591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12.64544152627283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9.8926135192143931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TRNSYS18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>
        <f t="shared" si="118"/>
        <v>-7.672428788318804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>
        <f t="shared" si="119"/>
        <v>-4.9390831981769949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>
        <f t="shared" si="120"/>
        <v>-12.611511986495799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>
        <f t="shared" si="121"/>
        <v>-63.039614880937073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>
        <f t="shared" si="122"/>
        <v>-1.040221469583706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>
        <f t="shared" si="123"/>
        <v>-56.407407562201975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>
        <f t="shared" si="124"/>
        <v>6.2677343036856072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>
        <f t="shared" si="125"/>
        <v>-5.5772609832987428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>
        <f t="shared" si="126"/>
        <v>9.498827159034974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>
        <f t="shared" si="127"/>
        <v>-31.784328298884738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>
        <f t="shared" si="128"/>
        <v>-10.712057751967237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>
        <f t="shared" si="129"/>
        <v>21.072270546917501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>
        <f t="shared" si="130"/>
        <v>10.334329460345941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>
        <f t="shared" si="131"/>
        <v>-47.212937132624411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>
        <f t="shared" si="132"/>
        <v>4.7501469812959325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>
        <f t="shared" si="133"/>
        <v>2.2279524744011141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>
        <f t="shared" si="134"/>
        <v>-55.319314118569238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>
        <f t="shared" si="135"/>
        <v>5.9378779861133406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>
        <f t="shared" si="136"/>
        <v>4.6452125900962074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TRNSYS18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-35.218232145994989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-15.633279893867893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-50.851512039862882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-3581.6007468144817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-21.083413264927998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-3567.4659279334146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752.56895809908156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-17.013351683716792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36.761065192215938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-2285.2888268819447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-67.965854415712784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2217.3229724662319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86.029676501287213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-3872.3527740019417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379.71625761484165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23.612828534065784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-3934.7696219691634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382.24567288397941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1697.0864227629268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TRNSYS18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-35.207563120628947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-15.654269659999045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-50.861832780627992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-3581.6110675552527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-21.083413264928197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-3567.4869176995521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13.347958572514017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-17.01335292454587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36.76100834797262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-2285.2888560015608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-2240.4127607366963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44.876095264864944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40.876516367314025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-1330.3061198871903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10.115995648179791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23.612841929628814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-1347.5697943248756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12.645424312880408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476.05208786002686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TRNSYS18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2.095360921809213E-13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1.4149329855920652E-13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3.5102939074012782E-13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739.20000976042923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1.2408311249600956E-6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5.6844236610231746E-5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2.9119620307938021E-5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2172.4469063209781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2172.4468772013579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45.153160133979782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-2542.0466541147443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369.60026196666269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-1.3395564110396663E-5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-2587.1998276442882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369.60024857109869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1221.02401416213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defaultColWidth="9.6328125" defaultRowHeight="15"/>
  <cols>
    <col min="1" max="1" width="0.81640625" customWidth="1"/>
    <col min="2" max="2" width="4.6328125" customWidth="1"/>
    <col min="3" max="3" width="5.6328125" customWidth="1"/>
    <col min="4" max="4" width="6.6328125" customWidth="1"/>
    <col min="5" max="6" width="6.1796875" customWidth="1"/>
    <col min="7" max="9" width="5.6328125" customWidth="1"/>
    <col min="10" max="10" width="6.1796875" customWidth="1"/>
    <col min="11" max="11" width="5.6328125" customWidth="1"/>
    <col min="12" max="12" width="7.1796875" customWidth="1"/>
    <col min="13" max="15" width="5.6328125" customWidth="1"/>
    <col min="16" max="16" width="0.81640625" customWidth="1"/>
    <col min="17" max="17" width="6.81640625" customWidth="1"/>
    <col min="22" max="22" width="8.6328125" customWidth="1"/>
    <col min="35" max="35" width="10.6328125" customWidth="1"/>
    <col min="46" max="46" width="10.6328125" customWidth="1"/>
    <col min="55" max="55" width="0.81640625" customWidth="1"/>
    <col min="56" max="69" width="6.6328125" customWidth="1"/>
    <col min="70" max="70" width="1" customWidth="1"/>
    <col min="71" max="71" width="6.6328125" customWidth="1"/>
    <col min="72" max="72" width="0.81640625" customWidth="1"/>
    <col min="73" max="73" width="4.453125" customWidth="1"/>
    <col min="74" max="86" width="6.6328125" customWidth="1"/>
    <col min="87" max="87" width="0.81640625" customWidth="1"/>
    <col min="88" max="88" width="6.6328125" customWidth="1"/>
    <col min="89" max="89" width="1" customWidth="1"/>
    <col min="90" max="90" width="7.6328125" customWidth="1"/>
    <col min="91" max="91" width="5.6328125" customWidth="1"/>
    <col min="92" max="92" width="6.6328125" customWidth="1"/>
    <col min="93" max="99" width="5.6328125" customWidth="1"/>
    <col min="100" max="100" width="7.6328125" customWidth="1"/>
    <col min="101" max="103" width="5.6328125" customWidth="1"/>
    <col min="104" max="104" width="0.90625" customWidth="1"/>
    <col min="105" max="105" width="6.90625" customWidth="1"/>
    <col min="106" max="106" width="0.81640625" customWidth="1"/>
    <col min="107" max="107" width="8.36328125" customWidth="1"/>
    <col min="108" max="108" width="5.6328125" customWidth="1"/>
    <col min="109" max="109" width="6.6328125" customWidth="1"/>
    <col min="110" max="120" width="5.6328125" customWidth="1"/>
    <col min="121" max="121" width="0.90625" customWidth="1"/>
    <col min="122" max="122" width="6.81640625" customWidth="1"/>
  </cols>
  <sheetData>
    <row r="1" spans="2:123">
      <c r="B1" t="s">
        <v>263</v>
      </c>
      <c r="H1" t="s">
        <v>252</v>
      </c>
    </row>
    <row r="4" spans="2:123" ht="15.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45523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TRNSYS18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TESS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1541.270546243177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1084.785169182451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1021.869921637611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110.974981563236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69.325719188752558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1215.4699984386609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1148.2500225132089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1511.028673985405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645.94971380809989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1085.2728384419779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1561.4467942020119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166.88450481808499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255.03019858154971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1481.7085014741249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45523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TRNSYS18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TESS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>
        <f>A!L43</f>
        <v>1328.672372352489</v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>
        <f>A!L44</f>
        <v>896.19885352925746</v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>
        <f>A!L45</f>
        <v>848.74110533876046</v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>
        <f>A!L46</f>
        <v>95.667473214583552</v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>
        <f>A!L47</f>
        <v>57.273712641310809</v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>
        <f>A!L48</f>
        <v>1007.267989912567</v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>
        <f>A!L49</f>
        <v>957.50277438899468</v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>
        <f>A!L50</f>
        <v>1290.553516139016</v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>
        <f>A!L51</f>
        <v>537.22088943271501</v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>
        <f>A!L52</f>
        <v>910.59564791999765</v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>
        <f>A!L53</f>
        <v>1354.426891859647</v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>
        <f>A!L54</f>
        <v>139.96633624621609</v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>
        <f>A!L55</f>
        <v>221.1393707205109</v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>
        <f>A!L56</f>
        <v>1254.5725014741249</v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45523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TRNSYS18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TESS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144.6673864807851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128.32795703160869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117.80954087544249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10.41633581968636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8.2010554880592874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141.67591560082141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129.79841618224299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150.0274987453829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73.9870597489994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118.86315534867791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140.8715377087151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18.31707053119052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23.061777345959189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154.55999999999949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45523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TRNSYS18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TESS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>
        <f>A!L83</f>
        <v>67.930787409903331</v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>
        <f>A!L84</f>
        <v>60.258358621584527</v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>
        <f>A!L85</f>
        <v>55.319275423407532</v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>
        <f>A!L86</f>
        <v>4.8911725289662602</v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>
        <f>A!L87</f>
        <v>3.8509510593825542</v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>
        <f>A!L88</f>
        <v>66.526092925270135</v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>
        <f>A!L89</f>
        <v>60.948831941971392</v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>
        <f>A!L90</f>
        <v>70.447659101006366</v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>
        <f>A!L91</f>
        <v>34.741764626385397</v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>
        <f>A!L92</f>
        <v>55.814035173302898</v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>
        <f>A!L93</f>
        <v>66.148364633648839</v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>
        <f>A!L94</f>
        <v>8.6010980406784867</v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>
        <f>A!L95</f>
        <v>10.829050515079601</v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>
        <f>A!L96</f>
        <v>72.575999999999539</v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6.2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45523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45523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TRNSYS18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TRNSYS18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TESS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TESS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3799.929070072551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3655.2616835917661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3764.710837926556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3636.382880894947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3749.0775580326881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3631.2680171572451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218.3283232580693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207.91198743838279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197.24490999314131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189.0438545050817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4517.2797960256376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4375.603880424811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4500.2664443419208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4370.4680281596857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4537.0275095341367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4387.0000107887463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2231.9909691436928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2158.0039093946971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4449.3139416099248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4330.4507862612454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4535.343618111212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4394.472080402501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576.96116760798293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558.64409707679329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600.57399614204871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577.5122187960892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5497.0154928354777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5342.455492835481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45523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45523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TRNSYS18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TRNSYS18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TESS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TESS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3799.939390813322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3655.2720043325389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3764.7318276926931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3636.4038706610841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3749.077558032694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3631.2680171572479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218.3283232580691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207.91198743838271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197.24490999314091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189.0438545050813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3778.0797862652071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3636.4038706643828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3761.0664333406612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3631.2680171584138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3797.8274416886338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3647.7999429432498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1492.790930263646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1418.803870514645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1537.667025528511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1418.803870179833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1578.543541895825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1437.6720041871081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207.3609056413207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189.04383511013029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230.97374757094951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207.9119702249906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4275.9914786733489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4121.4314786733512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45523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45523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TRNSYS18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TRNSYS18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TESS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TESS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0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0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0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0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0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0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2.095360921809213E-13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2.095360921809213E-13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3.5102939074012782E-13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3.5102939074012782E-13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739.20000976042923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739.20000976042923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739.20001100126035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739.20001100126035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739.20006784549696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739.20006784549696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739.20003888004953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739.20003888004953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2911.6469160814072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2911.6469160814072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2956.800076215387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2956.800076215387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369.60026196666303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369.60026196666303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369.60024857109892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369.60024857109892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1221.02401416213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1221.02401416213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45523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45523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TRNSYS18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TRNSYS18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TESS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TESS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144.66738648078308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0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128.327957031609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0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117.80954087544615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0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10.416335819686395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0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8.2010554880596089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0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141.67591560082428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0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129.79841618224737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0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150.02749874538404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0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73.987059749000991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0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118.86315534867799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0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140.87153770871691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18.31707053119041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0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23.061777345958916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0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154.55999999999767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0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45523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TRNSYS18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TESS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2.3715899022896632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3.3521686769633101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3.5535520967209528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1.8735029390125699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2.726893150032704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3.5999274962083772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3.8061989384376198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2.9033201220628309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3.3408233758033292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3.9901953879283978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2.814359151015319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3.3474899299112182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2.2644859938559398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3.6056049413110141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45523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TRNSYS18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TESS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1.4521554499130873E-4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1.2059732808562996E-4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1.1095273105064831E-4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4.2137369894179681E-4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4.3755652469348622E-4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9.4100051355965457E-5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8.639735421364826E-5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3.1795874195746993E-4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7.2545454951416537E-5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2.8119439071734234E-4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5.343087202344592E-5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8.7496131301430724E-4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8.0590711649867715E-4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4.3447401693468479E-4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.1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45523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TRNSYS18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TESS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22.200000000000259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22.200000000000259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26.70000000000034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22.200000000000259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22.200000000000259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22.200000000000259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26.70000000000034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23.29999999999972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22.200000000000259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22.200000000000259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22.200000000000259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22.200000000000259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22.200000000000259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26.70000000000034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45523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TRNSYS18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TESS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0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0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0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0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0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0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0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0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0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0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0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.1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45523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TRNSYS18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TESS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7.7006157097372326E-3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6.7292289398407194E-3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8.0146228028456171E-3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7.700641420514116E-3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6.7292832725130659E-3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8.4819517177854246E-3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1.022377371042848E-2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9.5153218571848146E-3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1.0630559695356369E-2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1.6878885997943481E-2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1.607631179233731E-2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1.5847906179295532E-2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1.542843515154246E-2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1.1391504256230769E-2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45523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TRNSYS18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TESS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1.1426301140984175E-4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1.0980585135647761E-4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6.4833634507775284E-4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4.2002016525165612E-4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0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4.032383803752751E-4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3.3438183247086382E-3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2.8613749478958142E-3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1.1668567031283489E-4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5.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5.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6.2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9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45523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45523</v>
      </c>
      <c r="DS492" s="2"/>
    </row>
    <row r="493" spans="2:123" ht="9.9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TRNSYS18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TRNSYS18</v>
      </c>
      <c r="DS493" s="2"/>
    </row>
    <row r="494" spans="2:123" ht="9.9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TESS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TESS</v>
      </c>
      <c r="DS494" s="2"/>
    </row>
    <row r="495" spans="2:123" ht="9.9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-456.48537706072602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0.98057877467364696</v>
      </c>
      <c r="DS495" s="2"/>
    </row>
    <row r="496" spans="2:123" ht="9.9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-62.915247544839985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0.20138341975764273</v>
      </c>
      <c r="DS496" s="2"/>
    </row>
    <row r="497" spans="2:123" ht="9.9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-519.40062460556601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1.1819621944312897</v>
      </c>
      <c r="DS497" s="2"/>
    </row>
    <row r="498" spans="2:123" ht="9.9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-1430.295564679941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-0.49808696327709323</v>
      </c>
      <c r="DS498" s="2"/>
    </row>
    <row r="499" spans="2:123" ht="9.9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-41.649262374483442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0.85339021102013413</v>
      </c>
      <c r="DS499" s="2"/>
    </row>
    <row r="500" spans="2:123" ht="9.9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-1015.4594499936984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-0.62527552693060606</v>
      </c>
      <c r="DS500" s="2"/>
    </row>
    <row r="501" spans="2:123" ht="9.9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130.68482925620992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0.24775881924506704</v>
      </c>
      <c r="DS501" s="2"/>
    </row>
    <row r="502" spans="2:123" ht="9.9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-67.21997592545199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0.20627144222924265</v>
      </c>
      <c r="DS502" s="2"/>
    </row>
    <row r="503" spans="2:123" ht="9.9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362.77865147219609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-0.90287881637478895</v>
      </c>
      <c r="DS503" s="2"/>
    </row>
    <row r="504" spans="2:123" ht="9.9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-569.52028463056104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-0.25910412040504793</v>
      </c>
      <c r="DS504" s="2"/>
    </row>
    <row r="505" spans="2:123" ht="9.9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-130.19715999668301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0.39026789172002063</v>
      </c>
      <c r="DS505" s="2"/>
    </row>
    <row r="506" spans="2:123" ht="9.9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439.32312463387802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0.64937201212506857</v>
      </c>
      <c r="DS506" s="2"/>
    </row>
    <row r="507" spans="2:123" ht="9.9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476.173955760034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-1.1758362369130788</v>
      </c>
      <c r="DS507" s="2"/>
    </row>
    <row r="508" spans="2:123" ht="9.9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-918.38833362389289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-0.6427054580171796</v>
      </c>
      <c r="DS508" s="2"/>
    </row>
    <row r="509" spans="2:123" ht="9.9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97.558785629332434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0.62059677987851414</v>
      </c>
      <c r="DS509" s="2"/>
    </row>
    <row r="510" spans="2:123" ht="9.9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88.14569376346472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-1.0830039360552783</v>
      </c>
      <c r="DS510" s="2"/>
    </row>
    <row r="511" spans="2:123" ht="9.9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-1306.4165956204622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-0.54987315715937912</v>
      </c>
      <c r="DS511" s="2"/>
    </row>
    <row r="512" spans="2:123" ht="9.9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144.05521701831373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0.39098305484336993</v>
      </c>
      <c r="DS512" s="2"/>
    </row>
    <row r="513" spans="2:123" ht="11.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-59.562044769052136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1.2340150390213509</v>
      </c>
      <c r="DS513" s="2"/>
    </row>
    <row r="514" spans="2:123" ht="9.9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45523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45523</v>
      </c>
      <c r="DS514" s="2"/>
    </row>
    <row r="515" spans="2:123" ht="9.9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TRNSYS18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TRNSYS18</v>
      </c>
      <c r="DS515" s="2"/>
    </row>
    <row r="516" spans="2:123" ht="9.9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TESS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TESS</v>
      </c>
      <c r="DS516" s="2"/>
    </row>
    <row r="517" spans="2:123" ht="9.9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>
        <f>A!L516</f>
        <v>-432.47351882323153</v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-35.218232145994989</v>
      </c>
      <c r="DS517" s="2"/>
    </row>
    <row r="518" spans="2:123" ht="9.9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>
        <f>A!L517</f>
        <v>-47.457748190497</v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-15.633279893867893</v>
      </c>
      <c r="DS518" s="2"/>
    </row>
    <row r="519" spans="2:123" ht="9.9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>
        <f>A!L518</f>
        <v>-479.93126701372853</v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-50.851512039862882</v>
      </c>
      <c r="DS519" s="2"/>
    </row>
    <row r="520" spans="2:123" ht="9.9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>
        <f>A!L519</f>
        <v>-1233.0048991379053</v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-3581.6007468144817</v>
      </c>
      <c r="DS520" s="2"/>
    </row>
    <row r="521" spans="2:123" ht="9.9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>
        <f>A!L520</f>
        <v>-38.393760573272743</v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-21.083413264927998</v>
      </c>
      <c r="DS521" s="2"/>
    </row>
    <row r="522" spans="2:123" ht="9.9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>
        <f>A!L521</f>
        <v>-838.92514088794667</v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-3567.4659279334146</v>
      </c>
      <c r="DS522" s="2"/>
    </row>
    <row r="523" spans="2:123" ht="9.9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>
        <f>A!L522</f>
        <v>111.06913638330957</v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752.56895809908156</v>
      </c>
      <c r="DS523" s="2"/>
    </row>
    <row r="524" spans="2:123" ht="9.9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>
        <f>A!L523</f>
        <v>-49.765215523572351</v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-17.013351683716792</v>
      </c>
      <c r="DS524" s="2"/>
    </row>
    <row r="525" spans="2:123" ht="9.9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>
        <f>A!L524</f>
        <v>333.0507417500213</v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36.761065192215938</v>
      </c>
      <c r="DS525" s="2"/>
    </row>
    <row r="526" spans="2:123" ht="9.9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>
        <f>A!L525</f>
        <v>-470.04710047985202</v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-2285.2888268819447</v>
      </c>
      <c r="DS526" s="2"/>
    </row>
    <row r="527" spans="2:123" ht="9.9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>
        <f>A!L526</f>
        <v>-96.672341992569386</v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-67.965854415712784</v>
      </c>
      <c r="DS527" s="2"/>
    </row>
    <row r="528" spans="2:123" ht="9.9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>
        <f>A!L527</f>
        <v>373.37475848728263</v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2217.3229724662319</v>
      </c>
      <c r="DS528" s="2"/>
    </row>
    <row r="529" spans="2:123" ht="9.9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>
        <f>A!L528</f>
        <v>443.83124393964931</v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86.029676501287213</v>
      </c>
      <c r="DS529" s="2"/>
    </row>
    <row r="530" spans="2:123" ht="9.9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>
        <f>A!L529</f>
        <v>-770.62931167378156</v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-3872.3527740019417</v>
      </c>
      <c r="DS530" s="2"/>
    </row>
    <row r="531" spans="2:123" ht="9.9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>
        <f>A!L530</f>
        <v>82.692623604905279</v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379.71625761484165</v>
      </c>
      <c r="DS531" s="2"/>
    </row>
    <row r="532" spans="2:123" ht="9.9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>
        <f>A!L531</f>
        <v>81.173034474294809</v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23.612828534065784</v>
      </c>
      <c r="DS532" s="2"/>
    </row>
    <row r="533" spans="2:123" ht="9.9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>
        <f>A!L532</f>
        <v>-1133.2875211391361</v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-3934.7696219691634</v>
      </c>
      <c r="DS533" s="2"/>
    </row>
    <row r="534" spans="2:123" ht="9.9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>
        <f>A!L533</f>
        <v>125.47189750592734</v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382.24567288397941</v>
      </c>
      <c r="DS534" s="2"/>
    </row>
    <row r="535" spans="2:123" ht="11.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>
        <f>A!L534</f>
        <v>-74.099870878364072</v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1697.0864227629268</v>
      </c>
      <c r="DS535" s="2"/>
    </row>
    <row r="536" spans="2:123" ht="9.9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45523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45523</v>
      </c>
      <c r="DS536" s="2"/>
    </row>
    <row r="537" spans="2:123" ht="9.9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TRNSYS18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TRNSYS18</v>
      </c>
      <c r="DS537" s="2"/>
    </row>
    <row r="538" spans="2:123" ht="9.9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TESS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TESS</v>
      </c>
      <c r="DS538" s="2"/>
    </row>
    <row r="539" spans="2:123" ht="9.9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-16.339429449176407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-35.207563120628947</v>
      </c>
      <c r="DS539" s="2"/>
    </row>
    <row r="540" spans="2:123" ht="9.9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-10.518416156166197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-15.654269659999045</v>
      </c>
      <c r="DS540" s="2"/>
    </row>
    <row r="541" spans="2:123" ht="9.9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-26.857845605342604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-50.861832780627992</v>
      </c>
      <c r="DS541" s="2"/>
    </row>
    <row r="542" spans="2:123" ht="9.9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-134.25105066109873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-3581.6110675552527</v>
      </c>
      <c r="DS542" s="2"/>
    </row>
    <row r="543" spans="2:123" ht="9.9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-2.2152803316270724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-21.083413264928197</v>
      </c>
      <c r="DS543" s="2"/>
    </row>
    <row r="544" spans="2:123" ht="9.9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-120.12690154354941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-3567.4869176995521</v>
      </c>
      <c r="DS544" s="2"/>
    </row>
    <row r="545" spans="2:123" ht="9.9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13.347958569212722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13.347958572514017</v>
      </c>
      <c r="DS545" s="2"/>
    </row>
    <row r="546" spans="2:123" ht="9.9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-11.877499418578424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-17.01335292454587</v>
      </c>
      <c r="DS546" s="2"/>
    </row>
    <row r="547" spans="2:123" ht="9.9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20.229082563139912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36.76100834797262</v>
      </c>
      <c r="DS547" s="2"/>
    </row>
    <row r="548" spans="2:123" ht="9.9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-67.688855851822012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-2285.2888560015608</v>
      </c>
      <c r="DS548" s="2"/>
    </row>
    <row r="549" spans="2:123" ht="9.9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-22.812760252143505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-2240.4127607366963</v>
      </c>
      <c r="DS549" s="2"/>
    </row>
    <row r="550" spans="2:123" ht="9.9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44.876095599678507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44.876095264864944</v>
      </c>
      <c r="DS550" s="2"/>
    </row>
    <row r="551" spans="2:123" ht="9.9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22.008382360037189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40.876516367314025</v>
      </c>
      <c r="DS551" s="2"/>
    </row>
    <row r="552" spans="2:123" ht="9.9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-100.54608481748738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-1330.3061198871903</v>
      </c>
      <c r="DS552" s="2"/>
    </row>
    <row r="553" spans="2:123" ht="9.9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10.116015043131233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10.115995648179791</v>
      </c>
      <c r="DS553" s="2"/>
    </row>
    <row r="554" spans="2:123" ht="9.9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4.7447068147686693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23.612841929628814</v>
      </c>
      <c r="DS554" s="2"/>
    </row>
    <row r="555" spans="2:123" ht="9.9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-117.80976036275591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-1347.5697943248756</v>
      </c>
      <c r="DS555" s="2"/>
    </row>
    <row r="556" spans="2:123" ht="9.9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12.64544152627283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12.645424312880408</v>
      </c>
      <c r="DS556" s="2"/>
    </row>
    <row r="557" spans="2:123" ht="11.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9.8926135192143931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476.05208786002686</v>
      </c>
      <c r="DS557" s="2"/>
    </row>
    <row r="558" spans="2:123" ht="9.9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45523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45523</v>
      </c>
      <c r="DS558" s="2"/>
    </row>
    <row r="559" spans="2:123" ht="9.9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TRNSYS18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TRNSYS18</v>
      </c>
      <c r="DS559" s="2"/>
    </row>
    <row r="560" spans="2:123" ht="9.9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TESS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TESS</v>
      </c>
      <c r="DS560" s="2"/>
    </row>
    <row r="561" spans="2:123" ht="9.9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>
        <f>A!L556</f>
        <v>-7.672428788318804</v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0</v>
      </c>
      <c r="DS561" s="2"/>
    </row>
    <row r="562" spans="2:123" ht="9.9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>
        <f>A!L557</f>
        <v>-4.9390831981769949</v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0</v>
      </c>
      <c r="DS562" s="2"/>
    </row>
    <row r="563" spans="2:123" ht="9.9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>
        <f>A!L558</f>
        <v>-12.611511986495799</v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0</v>
      </c>
      <c r="DS563" s="2"/>
    </row>
    <row r="564" spans="2:123" ht="9.9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>
        <f>A!L559</f>
        <v>-63.039614880937073</v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2.095360921809213E-13</v>
      </c>
      <c r="DS564" s="2"/>
    </row>
    <row r="565" spans="2:123" ht="9.9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>
        <f>A!L560</f>
        <v>-1.040221469583706</v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1.4149329855920652E-13</v>
      </c>
      <c r="DS565" s="2"/>
    </row>
    <row r="566" spans="2:123" ht="9.9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>
        <f>A!L561</f>
        <v>-56.407407562201975</v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3.5102939074012782E-13</v>
      </c>
      <c r="DS566" s="2"/>
    </row>
    <row r="567" spans="2:123" ht="9.9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>
        <f>A!L562</f>
        <v>6.2677343036856072</v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739.20000976042923</v>
      </c>
      <c r="DS567" s="2"/>
    </row>
    <row r="568" spans="2:123" ht="9.9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>
        <f>A!L563</f>
        <v>-5.5772609832987428</v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1.2408311249600956E-6</v>
      </c>
      <c r="DS568" s="2"/>
    </row>
    <row r="569" spans="2:123" ht="9.9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>
        <f>A!L564</f>
        <v>9.498827159034974</v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5.6844236610231746E-5</v>
      </c>
      <c r="DS569" s="2"/>
    </row>
    <row r="570" spans="2:123" ht="9.9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>
        <f>A!L565</f>
        <v>-31.784328298884738</v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2.9119620307938021E-5</v>
      </c>
      <c r="DS570" s="2"/>
    </row>
    <row r="571" spans="2:123" ht="9.9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>
        <f>A!L566</f>
        <v>-10.712057751967237</v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2172.4469063209781</v>
      </c>
      <c r="DS571" s="2"/>
    </row>
    <row r="572" spans="2:123" ht="9.9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>
        <f>A!L567</f>
        <v>21.072270546917501</v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2172.4468772013579</v>
      </c>
      <c r="DS572" s="2"/>
    </row>
    <row r="573" spans="2:123" ht="9.9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>
        <f>A!L568</f>
        <v>10.334329460345941</v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45.153160133979782</v>
      </c>
      <c r="DS573" s="2"/>
    </row>
    <row r="574" spans="2:123" ht="9.9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>
        <f>A!L569</f>
        <v>-47.212937132624411</v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-2542.0466541147443</v>
      </c>
      <c r="DS574" s="2"/>
    </row>
    <row r="575" spans="2:123" ht="9.9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>
        <f>A!L570</f>
        <v>4.7501469812959325</v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369.60026196666269</v>
      </c>
      <c r="DS575" s="2"/>
    </row>
    <row r="576" spans="2:123" ht="9.9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>
        <f>A!L571</f>
        <v>2.2279524744011141</v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-1.3395564110396663E-5</v>
      </c>
      <c r="DS576" s="2"/>
    </row>
    <row r="577" spans="2:123" ht="9.9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>
        <f>A!L572</f>
        <v>-55.319314118569238</v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-2587.1998276442882</v>
      </c>
      <c r="DS577" s="2"/>
    </row>
    <row r="578" spans="2:123" ht="9.9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>
        <f>A!L573</f>
        <v>5.9378779861133406</v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369.60024857109869</v>
      </c>
      <c r="DS578" s="2"/>
    </row>
    <row r="579" spans="2:123" ht="11.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>
        <f>A!L574</f>
        <v>4.6452125900962074</v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1221.02401416213</v>
      </c>
      <c r="DS579" s="2"/>
    </row>
    <row r="580" spans="2:123" ht="9.9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defaultRowHeight="15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TRNSYS18.06.0002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TRNSYS18/TESS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1541.270546243177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1084.785169182451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1021.869921637611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110.974981563236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69.325719188752558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1215.4699984386609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1148.2500225132089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1511.028673985405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645.94971380809989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1085.2728384419779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1561.4467942020119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166.88450481808499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255.03019858154971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1481.7085014741249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TRNSYS18.06.0002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TRNSYS18/TESS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>
        <f>Q!Q27</f>
        <v>1328.672372352489</v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>
        <f>Q!Q28</f>
        <v>896.19885352925746</v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>
        <f>Q!Q29</f>
        <v>848.74110533876046</v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>
        <f>Q!Q30</f>
        <v>95.667473214583552</v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>
        <f>Q!Q31</f>
        <v>57.273712641310809</v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>
        <f>Q!Q32</f>
        <v>1007.267989912567</v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>
        <f>Q!Q33</f>
        <v>957.50277438899468</v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>
        <f>Q!Q34</f>
        <v>1290.553516139016</v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>
        <f>Q!Q35</f>
        <v>537.22088943271501</v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>
        <f>Q!Q36</f>
        <v>910.59564791999765</v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>
        <f>Q!Q37</f>
        <v>1354.426891859647</v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>
        <f>Q!Q38</f>
        <v>139.96633624621609</v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>
        <f>Q!Q39</f>
        <v>221.1393707205109</v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>
        <f>Q!Q40</f>
        <v>1254.5725014741249</v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TRNSYS18.06.0002</v>
      </c>
    </row>
    <row r="43" spans="1:12">
      <c r="B43" t="s">
        <v>813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TRNSYS18/TESS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144.6673864807851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128.32795703160869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117.80954087544249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10.41633581968636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8.2010554880592874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141.67591560082141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129.79841618224299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150.0274987453829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73.9870597489994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118.86315534867791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140.8715377087151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18.31707053119052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23.061777345959189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154.55999999999949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TRNSYS18.06.0002</v>
      </c>
    </row>
    <row r="60" spans="1:12">
      <c r="B60" t="s">
        <v>813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TRNSYS18/TESS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>
        <f>Q!Q61</f>
        <v>67.930787409903331</v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>
        <f>Q!Q62</f>
        <v>60.258358621584527</v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>
        <f>Q!Q63</f>
        <v>55.319275423407532</v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>
        <f>Q!Q64</f>
        <v>4.8911725289662602</v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>
        <f>Q!Q65</f>
        <v>3.8509510593825542</v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>
        <f>Q!Q66</f>
        <v>66.526092925270135</v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>
        <f>Q!Q67</f>
        <v>60.948831941971392</v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>
        <f>Q!Q68</f>
        <v>70.447659101006366</v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>
        <f>Q!Q69</f>
        <v>34.741764626385397</v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>
        <f>Q!Q70</f>
        <v>55.814035173302898</v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>
        <f>Q!Q71</f>
        <v>66.148364633648839</v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>
        <f>Q!Q72</f>
        <v>8.6010980406784867</v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>
        <f>Q!Q73</f>
        <v>10.829050515079601</v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>
        <f>Q!Q74</f>
        <v>72.575999999999539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defaultRowHeight="15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TRNSYS18.06.0002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TRNSYS18/TESS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2.3715899022896632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3.3521686769633101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3.5535520967209528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1.8735029390125699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2.726893150032704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3.5999274962083772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3.8061989384376198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2.9033201220628309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3.3408233758033292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3.9901953879283978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2.814359151015319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3.3474899299112182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2.2644859938559398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3.6056049413110141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TRNSYS18.06.0002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TRNSYS18/TESS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1.4521554499130873E-4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1.2059732808562996E-4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1.1095273105064831E-4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4.2137369894179681E-4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4.3755652469348622E-4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9.4100051355965457E-5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8.639735421364826E-5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3.1795874195746993E-4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7.2545454951416537E-5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2.8119439071734234E-4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5.343087202344592E-5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8.7496131301430724E-4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8.0590711649867715E-4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4.3447401693468479E-4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defaultRowHeight="15"/>
  <cols>
    <col min="1" max="1" width="27.0898437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TRNSYS18.06.0002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TRNSYS18/TESS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3655.2616835917661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3636.382880894947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3631.2680171572451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207.91198743838279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189.0438545050817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4375.603880424811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4370.4680281596857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4387.0000107887463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2158.0039093946971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4330.4507862612454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4394.472080402501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558.64409707679329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577.5122187960892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5342.455492835481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TRNSYS18.06.0002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TRNSYS18/TESS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3655.2720043325389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3636.4038706610841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3631.2680171572479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207.91198743838271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189.0438545050813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3636.4038706643828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3631.2680171584138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3647.7999429432498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1418.803870514645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1418.803870179833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1437.6720041871081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189.04383511013029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207.9119702249906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4121.4314786733512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TRNSYS18.06.0002</v>
      </c>
    </row>
    <row r="38" spans="1:12">
      <c r="B38" t="s">
        <v>813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TRNSYS18/TESS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0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0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0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2.095360921809213E-13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3.5102939074012782E-13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739.20000976042923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739.20001100126035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739.20006784549696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739.20003888004953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2911.6469160814072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2956.800076215387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369.60026196666303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369.60024857109892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1221.02401416213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TRNSYS18.06.0002</v>
      </c>
    </row>
    <row r="56" spans="1:12">
      <c r="B56" t="s">
        <v>813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TRNSYS18/TESS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0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0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0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0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0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0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0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0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0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0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0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0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0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TRNSYS18.06.0002</v>
      </c>
    </row>
    <row r="74" spans="1:12">
      <c r="B74" t="s">
        <v>813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TRNSYS18/TESS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3799.929070072551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3764.710837926556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3749.0775580326881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218.3283232580693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197.24490999314131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4517.2797960256376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4500.2664443419208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4537.0275095341367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2231.9909691436928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4449.3139416099248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4535.343618111212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576.96116760798293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600.57399614204871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5497.0154928354777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TRNSYS18.06.0002</v>
      </c>
    </row>
    <row r="91" spans="1:12">
      <c r="B91" t="s">
        <v>813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TRNSYS18/TESS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3799.939390813322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3764.7318276926931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3749.077558032694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218.3283232580691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197.24490999314091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3778.0797862652071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3761.0664333406612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3797.8274416886338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1492.790930263646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1537.667025528511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1578.543541895825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207.3609056413207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230.97374757094951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4275.9914786733489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TRNSYS18.06.0002</v>
      </c>
    </row>
    <row r="108" spans="1:12">
      <c r="B108" t="s">
        <v>813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TRNSYS18/TESS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0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0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0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2.095360921809213E-13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3.5102939074012782E-13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739.20000976042923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739.20001100126035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739.20006784549696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739.20003888004953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2911.6469160814072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2956.800076215387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369.60026196666303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369.60024857109892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1221.02401416213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TRNSYS18.06.0002</v>
      </c>
    </row>
    <row r="126" spans="1:12">
      <c r="B126" t="s">
        <v>813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TRNSYS18/TESS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144.66738648078308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128.327957031609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117.80954087544615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10.416335819686395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8.2010554880596089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141.67591560082428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129.79841618224737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150.02749874538404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73.987059749000991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118.86315534867799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140.87153770871691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18.31707053119041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23.061777345958916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154.55999999999767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defaultRowHeight="15"/>
  <cols>
    <col min="3" max="3" width="10.54296875" customWidth="1"/>
    <col min="5" max="5" width="10.6328125" customWidth="1"/>
  </cols>
  <sheetData>
    <row r="1" spans="1:9" ht="15.6">
      <c r="A1" s="443" t="s">
        <v>867</v>
      </c>
    </row>
    <row r="2" spans="1:9">
      <c r="A2" t="s">
        <v>871</v>
      </c>
    </row>
    <row r="3" spans="1:9">
      <c r="A3" s="473"/>
      <c r="I3" s="2"/>
    </row>
    <row r="4" spans="1:9">
      <c r="A4" t="s">
        <v>783</v>
      </c>
      <c r="I4" s="2"/>
    </row>
    <row r="5" spans="1:9">
      <c r="A5" s="473"/>
      <c r="I5" s="2"/>
    </row>
    <row r="6" spans="1:9" ht="15.6">
      <c r="A6" s="443" t="s">
        <v>672</v>
      </c>
      <c r="I6" s="2"/>
    </row>
    <row r="7" spans="1:9">
      <c r="A7" t="s">
        <v>868</v>
      </c>
      <c r="I7" s="2"/>
    </row>
    <row r="8" spans="1:9">
      <c r="A8" s="2" t="s">
        <v>381</v>
      </c>
      <c r="I8" s="2"/>
    </row>
    <row r="9" spans="1:9">
      <c r="A9" s="2" t="s">
        <v>676</v>
      </c>
      <c r="I9" s="2"/>
    </row>
    <row r="10" spans="1:9">
      <c r="A10" s="2" t="s">
        <v>864</v>
      </c>
      <c r="I10" s="2"/>
    </row>
    <row r="11" spans="1:9">
      <c r="A11" s="2" t="s">
        <v>835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 ht="15.6">
      <c r="A17" s="474" t="s">
        <v>678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defaultRowHeight="15"/>
  <cols>
    <col min="1" max="1" width="27.0898437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TRNSYS18.06.0002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TRNSYS18/TESS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-456.48537706072602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-62.915247544839985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-519.40062460556601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-1430.295564679941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-41.649262374483442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-1015.4594499936984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130.68482925620992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-67.21997592545199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362.77865147219609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-569.52028463056104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-130.19715999668301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439.32312463387802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476.173955760034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-918.38833362389289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97.558785629332434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88.14569376346472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-1306.4165956204622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144.05521701831373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-59.562044769052136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TRNSYS18.06.0002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TRNSYS18/TESS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>
        <f>Q!DA517</f>
        <v>-432.47351882323153</v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>
        <f>Q!DA518</f>
        <v>-47.457748190497</v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>
        <f>Q!DA519</f>
        <v>-479.93126701372853</v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>
        <f>Q!DA520</f>
        <v>-1233.0048991379053</v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>
        <f>Q!DA521</f>
        <v>-38.393760573272743</v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>
        <f>Q!DA522</f>
        <v>-838.92514088794667</v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>
        <f>Q!DA523</f>
        <v>111.06913638330957</v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>
        <f>Q!DA524</f>
        <v>-49.765215523572351</v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>
        <f>Q!DA525</f>
        <v>333.0507417500213</v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>
        <f>Q!DA526</f>
        <v>-470.04710047985202</v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>
        <f>Q!DA527</f>
        <v>-96.672341992569386</v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>
        <f>Q!DA528</f>
        <v>373.37475848728263</v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>
        <f>Q!DA529</f>
        <v>443.83124393964931</v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>
        <f>Q!DA530</f>
        <v>-770.62931167378156</v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>
        <f>Q!DA531</f>
        <v>82.692623604905279</v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>
        <f>Q!DA532</f>
        <v>81.173034474294809</v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>
        <f>Q!DA533</f>
        <v>-1133.2875211391361</v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>
        <f>Q!DA534</f>
        <v>125.47189750592734</v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>
        <f>Q!DA535</f>
        <v>-74.099870878364072</v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TRNSYS18.06.0002</v>
      </c>
    </row>
    <row r="48" spans="1:12">
      <c r="B48" t="s">
        <v>813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TRNSYS18/TESS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-16.339429449176407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-10.518416156166197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-26.857845605342604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-134.25105066109873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-2.2152803316270724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-120.12690154354941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13.347958569212722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-11.877499418578424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20.229082563139912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-67.688855851822012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-22.812760252143505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44.876095599678507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22.008382360037189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-100.54608481748738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10.116015043131233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4.7447068147686693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-117.80976036275591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12.64544152627283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9.8926135192143931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TRNSYS18.06.0002</v>
      </c>
    </row>
    <row r="70" spans="1:12">
      <c r="B70" t="s">
        <v>813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TRNSYS18/TESS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>
        <f>Q!DA561</f>
        <v>-7.672428788318804</v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>
        <f>Q!DA562</f>
        <v>-4.9390831981769949</v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>
        <f>Q!DA563</f>
        <v>-12.611511986495799</v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>
        <f>Q!DA564</f>
        <v>-63.039614880937073</v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>
        <f>Q!DA565</f>
        <v>-1.040221469583706</v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>
        <f>Q!DA566</f>
        <v>-56.407407562201975</v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>
        <f>Q!DA567</f>
        <v>6.2677343036856072</v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>
        <f>Q!DA568</f>
        <v>-5.5772609832987428</v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>
        <f>Q!DA569</f>
        <v>9.498827159034974</v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>
        <f>Q!DA570</f>
        <v>-31.784328298884738</v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>
        <f>Q!DA571</f>
        <v>-10.712057751967237</v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>
        <f>Q!DA572</f>
        <v>21.072270546917501</v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>
        <f>Q!DA573</f>
        <v>10.334329460345941</v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>
        <f>Q!DA574</f>
        <v>-47.212937132624411</v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>
        <f>Q!DA575</f>
        <v>4.7501469812959325</v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>
        <f>Q!DA576</f>
        <v>2.2279524744011141</v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>
        <f>Q!DA577</f>
        <v>-55.319314118569238</v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>
        <f>Q!DA578</f>
        <v>5.9378779861133406</v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>
        <f>Q!DA579</f>
        <v>4.6452125900962074</v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TRNSYS18.06.0002</v>
      </c>
    </row>
    <row r="94" spans="1:12">
      <c r="B94" t="s">
        <v>813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TRNSYS18/TESS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0.98057877467364696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0.20138341975764273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1.1819621944312897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-0.49808696327709323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0.85339021102013413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-0.62527552693060606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0.24775881924506704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0.20627144222924265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-0.90287881637478895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-0.25910412040504793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0.39026789172002063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0.64937201212506857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-1.1758362369130788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-0.6427054580171796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0.62059677987851414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-1.0830039360552783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-0.54987315715937912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0.39098305484336993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1.2340150390213509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TRNSYS18.06.0002</v>
      </c>
    </row>
    <row r="116" spans="1:12">
      <c r="B116" t="s">
        <v>813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TRNSYS18/TESS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-35.218232145994989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-15.633279893867893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-50.851512039862882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-3581.6007468144817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-21.083413264927998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-3567.4659279334146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752.56895809908156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-17.013351683716792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36.761065192215938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-2285.2888268819447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-67.965854415712784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2217.3229724662319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86.029676501287213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-3872.3527740019417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379.71625761484165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23.612828534065784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-3934.7696219691634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382.24567288397941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1697.0864227629268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TRNSYS18.06.0002</v>
      </c>
    </row>
    <row r="138" spans="1:12">
      <c r="B138" t="s">
        <v>813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TRNSYS18/TESS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-35.207563120628947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-15.654269659999045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-50.861832780627992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-3581.6110675552527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-21.083413264928197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-3567.4869176995521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13.347958572514017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-17.01335292454587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36.76100834797262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-2285.2888560015608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-2240.4127607366963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44.876095264864944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40.876516367314025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-1330.3061198871903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10.115995648179791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23.612841929628814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-1347.5697943248756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12.645424312880408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476.05208786002686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TRNSYS18.06.0002</v>
      </c>
    </row>
    <row r="160" spans="1:12">
      <c r="B160" t="s">
        <v>813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TRNSYS18/TESS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0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0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0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2.095360921809213E-13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1.4149329855920652E-13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3.5102939074012782E-13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739.20000976042923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1.2408311249600956E-6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5.6844236610231746E-5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2.9119620307938021E-5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2172.4469063209781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2172.4468772013579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45.153160133979782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-2542.0466541147443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369.60026196666269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-1.3395564110396663E-5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-2587.1998276442882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369.60024857109869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1221.02401416213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defaultRowHeight="15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TRNSYS18.06.0002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TRNSYS18/TESS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22.200000000000259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22.200000000000259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26.70000000000034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22.200000000000259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22.200000000000259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22.200000000000259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26.70000000000034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23.29999999999972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22.200000000000259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22.200000000000259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22.200000000000259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22.200000000000259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22.200000000000259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26.70000000000034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TRNSYS18.06.0002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TRNSYS18/TESS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0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0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0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0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0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0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0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0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0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0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0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TRNSYS18.06.0002</v>
      </c>
    </row>
    <row r="45" spans="1:12">
      <c r="B45" t="s">
        <v>813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TRNSYS18/TESS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7.7006157097372326E-3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6.7292289398407194E-3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8.0146228028456171E-3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7.700641420514116E-3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6.7292832725130659E-3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8.4819517177854246E-3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1.022377371042848E-2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9.5153218571848146E-3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1.0630559695356369E-2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1.6878885997943481E-2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1.607631179233731E-2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1.5847906179295532E-2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1.542843515154246E-2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1.1391504256230769E-2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TRNSYS18.06.0002</v>
      </c>
    </row>
    <row r="62" spans="1:12">
      <c r="B62" t="s">
        <v>813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TRNSYS18/TESS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1.1426301140984175E-4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1.0980585135647761E-4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6.4833634507775284E-4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4.2002016525165612E-4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0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4.032383803752751E-4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3.3438183247086382E-3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2.8613749478958142E-3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1.1668567031283489E-4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defaultColWidth="9.6328125" defaultRowHeight="15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 ht="15.6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5.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defaultRowHeight="15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 ht="15.6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defaultRowHeight="15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 ht="15.6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5.6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5.6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defaultRowHeight="15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 ht="15.6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 ht="15.6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defaultRowHeight="15"/>
  <cols>
    <col min="11" max="11" width="9.0898437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 ht="15.6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defaultRowHeight="15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 ht="15.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defaultColWidth="9.6328125" defaultRowHeight="15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 ht="15.6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5.6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 ht="15.6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 ht="15.6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 ht="15.6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 ht="15.6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 ht="15.6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 ht="15.6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 ht="15.6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 ht="15.6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 ht="15.6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 ht="15.6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 ht="15.6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 ht="15.6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 ht="15.6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defaultRowHeight="15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5.6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6.2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8"/>
  <sheetViews>
    <sheetView zoomScaleNormal="100" workbookViewId="0">
      <selection activeCell="J9" sqref="J9"/>
    </sheetView>
  </sheetViews>
  <sheetFormatPr defaultColWidth="8.90625" defaultRowHeight="15"/>
  <cols>
    <col min="1" max="2" width="8.90625" style="298"/>
    <col min="3" max="3" width="10.54296875" style="298" customWidth="1"/>
    <col min="4" max="8" width="8.90625" style="298"/>
    <col min="9" max="10" width="11.81640625" style="298" customWidth="1"/>
    <col min="11" max="11" width="10.90625" style="298" customWidth="1"/>
    <col min="12" max="16384" width="8.90625" style="298"/>
  </cols>
  <sheetData>
    <row r="1" spans="1:11" ht="17.399999999999999">
      <c r="A1" s="441" t="s">
        <v>867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86" t="s">
        <v>872</v>
      </c>
      <c r="G2" s="578"/>
      <c r="H2" s="578"/>
      <c r="I2" s="578"/>
      <c r="J2" s="579"/>
      <c r="K2" s="455" t="s">
        <v>271</v>
      </c>
    </row>
    <row r="3" spans="1:11">
      <c r="A3"/>
      <c r="F3" s="442" t="s">
        <v>267</v>
      </c>
      <c r="G3" s="331"/>
      <c r="H3" s="331"/>
      <c r="J3" s="543">
        <v>45490</v>
      </c>
      <c r="K3" s="455" t="s">
        <v>272</v>
      </c>
    </row>
    <row r="4" spans="1:11">
      <c r="A4"/>
      <c r="F4" s="442" t="s">
        <v>775</v>
      </c>
      <c r="G4" s="331"/>
      <c r="H4" s="331"/>
      <c r="I4" s="331"/>
      <c r="J4" s="587" t="s">
        <v>873</v>
      </c>
      <c r="K4" s="455" t="s">
        <v>273</v>
      </c>
    </row>
    <row r="5" spans="1:11" ht="15.6">
      <c r="A5" s="497" t="s">
        <v>869</v>
      </c>
      <c r="F5" s="442" t="s">
        <v>270</v>
      </c>
      <c r="G5" s="331"/>
      <c r="H5" s="331"/>
      <c r="J5" s="543">
        <v>45523</v>
      </c>
    </row>
    <row r="6" spans="1:11">
      <c r="A6"/>
      <c r="F6" s="442" t="s">
        <v>275</v>
      </c>
      <c r="J6" s="449"/>
    </row>
    <row r="7" spans="1:11">
      <c r="A7" t="s">
        <v>107</v>
      </c>
      <c r="F7" s="586" t="s">
        <v>874</v>
      </c>
      <c r="G7" s="578"/>
      <c r="H7" s="578"/>
      <c r="I7" s="578"/>
      <c r="J7" s="579"/>
    </row>
    <row r="8" spans="1:11">
      <c r="A8"/>
      <c r="F8" s="442" t="s">
        <v>276</v>
      </c>
      <c r="G8" s="331"/>
      <c r="H8" s="331"/>
      <c r="I8" s="331"/>
      <c r="J8" s="587" t="s">
        <v>875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7.399999999999999">
      <c r="A17" s="441"/>
      <c r="H17" s="444"/>
      <c r="J17" s="445"/>
    </row>
    <row r="18" spans="1:20" ht="17.399999999999999">
      <c r="A18" s="441" t="s">
        <v>265</v>
      </c>
      <c r="C18" s="298" t="str">
        <f>IF($F$2="","",$F$2)</f>
        <v>TRNSYS18.06.0002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71" t="s">
        <v>849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 ht="15.6" thickBot="1">
      <c r="A24" s="448"/>
      <c r="B24" s="482" t="s">
        <v>20</v>
      </c>
      <c r="C24" s="483" t="s">
        <v>20</v>
      </c>
      <c r="D24" s="483" t="s">
        <v>20</v>
      </c>
      <c r="E24" s="483" t="s">
        <v>20</v>
      </c>
      <c r="F24" s="482" t="s">
        <v>20</v>
      </c>
      <c r="G24" s="483" t="s">
        <v>20</v>
      </c>
      <c r="H24" s="483" t="s">
        <v>20</v>
      </c>
      <c r="I24" s="482" t="s">
        <v>20</v>
      </c>
      <c r="J24" s="483" t="s">
        <v>20</v>
      </c>
      <c r="K24" s="483" t="s">
        <v>20</v>
      </c>
      <c r="L24" s="482"/>
      <c r="M24" s="483" t="s">
        <v>21</v>
      </c>
      <c r="N24" s="483" t="s">
        <v>122</v>
      </c>
      <c r="O24" s="482"/>
      <c r="P24" s="483" t="s">
        <v>21</v>
      </c>
      <c r="Q24" s="484" t="s">
        <v>122</v>
      </c>
      <c r="R24" s="483"/>
      <c r="S24" s="483" t="s">
        <v>21</v>
      </c>
      <c r="T24" s="484" t="s">
        <v>122</v>
      </c>
    </row>
    <row r="25" spans="1:20">
      <c r="A25" s="447" t="s">
        <v>320</v>
      </c>
      <c r="B25" s="544">
        <v>1541.270546243177</v>
      </c>
      <c r="C25" s="545">
        <v>1328.672372352489</v>
      </c>
      <c r="D25" s="545">
        <v>144.6673864807851</v>
      </c>
      <c r="E25" s="546">
        <v>67.930787409903331</v>
      </c>
      <c r="F25" s="544">
        <v>3799.929070072551</v>
      </c>
      <c r="G25" s="545">
        <v>3799.939390813322</v>
      </c>
      <c r="H25" s="546">
        <v>0</v>
      </c>
      <c r="I25" s="544">
        <v>3655.2616835917661</v>
      </c>
      <c r="J25" s="545">
        <v>3655.2720043325389</v>
      </c>
      <c r="K25" s="546">
        <v>0</v>
      </c>
      <c r="L25" s="548">
        <v>2.3715899022896632</v>
      </c>
      <c r="M25" s="549">
        <v>22.200000000000259</v>
      </c>
      <c r="N25" s="550">
        <v>7.7006157097372326E-3</v>
      </c>
      <c r="O25" s="551">
        <v>2.371782706890778</v>
      </c>
      <c r="P25" s="549">
        <v>22.2</v>
      </c>
      <c r="Q25" s="552">
        <v>7.7006157097372239E-3</v>
      </c>
      <c r="R25" s="548">
        <v>2.3714383151706211</v>
      </c>
      <c r="S25" s="549">
        <v>22.2</v>
      </c>
      <c r="T25" s="550">
        <v>7.7006157097372239E-3</v>
      </c>
    </row>
    <row r="26" spans="1:20">
      <c r="A26" s="447" t="s">
        <v>307</v>
      </c>
      <c r="B26" s="547">
        <v>1084.785169182451</v>
      </c>
      <c r="C26" s="553">
        <v>896.19885352925746</v>
      </c>
      <c r="D26" s="553">
        <v>128.32795703160869</v>
      </c>
      <c r="E26" s="554">
        <v>60.258358621584527</v>
      </c>
      <c r="F26" s="547">
        <v>3764.710837926556</v>
      </c>
      <c r="G26" s="553">
        <v>3764.7318276926931</v>
      </c>
      <c r="H26" s="554">
        <v>0</v>
      </c>
      <c r="I26" s="547">
        <v>3636.382880894947</v>
      </c>
      <c r="J26" s="553">
        <v>3636.4038706610841</v>
      </c>
      <c r="K26" s="554">
        <v>0</v>
      </c>
      <c r="L26" s="555">
        <v>3.3521686769633101</v>
      </c>
      <c r="M26" s="556">
        <v>22.200000000000259</v>
      </c>
      <c r="N26" s="557">
        <v>6.7292289398407194E-3</v>
      </c>
      <c r="O26" s="558">
        <v>3.35239931225607</v>
      </c>
      <c r="P26" s="556">
        <v>22.2</v>
      </c>
      <c r="Q26" s="557">
        <v>6.7292289398406986E-3</v>
      </c>
      <c r="R26" s="555">
        <v>3.3519950496703359</v>
      </c>
      <c r="S26" s="556">
        <v>22.2</v>
      </c>
      <c r="T26" s="557">
        <v>6.7292289398406986E-3</v>
      </c>
    </row>
    <row r="27" spans="1:20">
      <c r="A27" s="447" t="s">
        <v>308</v>
      </c>
      <c r="B27" s="547">
        <v>1021.869921637611</v>
      </c>
      <c r="C27" s="553">
        <v>848.74110533876046</v>
      </c>
      <c r="D27" s="553">
        <v>117.80954087544249</v>
      </c>
      <c r="E27" s="554">
        <v>55.319275423407532</v>
      </c>
      <c r="F27" s="547">
        <v>3749.0775580326881</v>
      </c>
      <c r="G27" s="553">
        <v>3749.077558032694</v>
      </c>
      <c r="H27" s="554">
        <v>0</v>
      </c>
      <c r="I27" s="547">
        <v>3631.2680171572451</v>
      </c>
      <c r="J27" s="553">
        <v>3631.2680171572479</v>
      </c>
      <c r="K27" s="554">
        <v>0</v>
      </c>
      <c r="L27" s="555">
        <v>3.5535520967209528</v>
      </c>
      <c r="M27" s="556">
        <v>26.70000000000034</v>
      </c>
      <c r="N27" s="557">
        <v>8.0146228028456171E-3</v>
      </c>
      <c r="O27" s="558">
        <v>3.5537767342708189</v>
      </c>
      <c r="P27" s="556">
        <v>26.7</v>
      </c>
      <c r="Q27" s="559">
        <v>8.014622802845579E-3</v>
      </c>
      <c r="R27" s="555">
        <v>3.5533824579607569</v>
      </c>
      <c r="S27" s="556">
        <v>26.7</v>
      </c>
      <c r="T27" s="557">
        <v>8.014622802845579E-3</v>
      </c>
    </row>
    <row r="28" spans="1:20">
      <c r="A28" s="447" t="s">
        <v>309</v>
      </c>
      <c r="B28" s="547">
        <v>110.974981563236</v>
      </c>
      <c r="C28" s="553">
        <v>95.667473214583552</v>
      </c>
      <c r="D28" s="553">
        <v>10.41633581968636</v>
      </c>
      <c r="E28" s="554">
        <v>4.8911725289662602</v>
      </c>
      <c r="F28" s="547">
        <v>218.3283232580693</v>
      </c>
      <c r="G28" s="553">
        <v>218.3283232580691</v>
      </c>
      <c r="H28" s="554">
        <v>2.095360921809213E-13</v>
      </c>
      <c r="I28" s="547">
        <v>207.91198743838279</v>
      </c>
      <c r="J28" s="553">
        <v>207.91198743838271</v>
      </c>
      <c r="K28" s="554">
        <v>2.095360921809213E-13</v>
      </c>
      <c r="L28" s="555">
        <v>1.8735029390125699</v>
      </c>
      <c r="M28" s="556">
        <v>22.200000000000259</v>
      </c>
      <c r="N28" s="557">
        <v>7.700641420514116E-3</v>
      </c>
      <c r="O28" s="558">
        <v>1.873875722157359</v>
      </c>
      <c r="P28" s="556">
        <v>22.2</v>
      </c>
      <c r="Q28" s="559">
        <v>7.7006414205141047E-3</v>
      </c>
      <c r="R28" s="555">
        <v>1.8730862772939689</v>
      </c>
      <c r="S28" s="556">
        <v>22.2</v>
      </c>
      <c r="T28" s="557">
        <v>7.7006414205141047E-3</v>
      </c>
    </row>
    <row r="29" spans="1:20">
      <c r="A29" s="447" t="s">
        <v>310</v>
      </c>
      <c r="B29" s="547">
        <v>69.325719188752558</v>
      </c>
      <c r="C29" s="553">
        <v>57.273712641310809</v>
      </c>
      <c r="D29" s="553">
        <v>8.2010554880592874</v>
      </c>
      <c r="E29" s="554">
        <v>3.8509510593825542</v>
      </c>
      <c r="F29" s="553">
        <v>197.24490999314131</v>
      </c>
      <c r="G29" s="553">
        <v>197.24490999314091</v>
      </c>
      <c r="H29" s="554">
        <v>3.5102939074012782E-13</v>
      </c>
      <c r="I29" s="547">
        <v>189.0438545050817</v>
      </c>
      <c r="J29" s="553">
        <v>189.0438545050813</v>
      </c>
      <c r="K29" s="554">
        <v>3.5102939074012782E-13</v>
      </c>
      <c r="L29" s="560">
        <v>2.726893150032704</v>
      </c>
      <c r="M29" s="556">
        <v>22.200000000000259</v>
      </c>
      <c r="N29" s="557">
        <v>6.7292832725130659E-3</v>
      </c>
      <c r="O29" s="558">
        <v>2.7274710084710798</v>
      </c>
      <c r="P29" s="556">
        <v>22.2</v>
      </c>
      <c r="Q29" s="557">
        <v>6.7292832725131388E-3</v>
      </c>
      <c r="R29" s="555">
        <v>2.726277838581141</v>
      </c>
      <c r="S29" s="556">
        <v>22.2</v>
      </c>
      <c r="T29" s="557">
        <v>6.7292832725131388E-3</v>
      </c>
    </row>
    <row r="30" spans="1:20">
      <c r="A30" s="447" t="s">
        <v>311</v>
      </c>
      <c r="B30" s="547">
        <v>1215.4699984386609</v>
      </c>
      <c r="C30" s="553">
        <v>1007.267989912567</v>
      </c>
      <c r="D30" s="553">
        <v>141.67591560082141</v>
      </c>
      <c r="E30" s="554">
        <v>66.526092925270135</v>
      </c>
      <c r="F30" s="547">
        <v>4517.2797960256376</v>
      </c>
      <c r="G30" s="553">
        <v>3778.0797862652071</v>
      </c>
      <c r="H30" s="554">
        <v>739.20000976042923</v>
      </c>
      <c r="I30" s="547">
        <v>4375.603880424811</v>
      </c>
      <c r="J30" s="553">
        <v>3636.4038706643828</v>
      </c>
      <c r="K30" s="554">
        <v>739.20000976042923</v>
      </c>
      <c r="L30" s="555">
        <v>3.5999274962083772</v>
      </c>
      <c r="M30" s="556">
        <v>22.200000000000259</v>
      </c>
      <c r="N30" s="557">
        <v>8.4819517177854246E-3</v>
      </c>
      <c r="O30" s="558">
        <v>3.6001193342306599</v>
      </c>
      <c r="P30" s="556">
        <v>22.2</v>
      </c>
      <c r="Q30" s="559">
        <v>8.4823718301663131E-3</v>
      </c>
      <c r="R30" s="555">
        <v>3.5997805808683889</v>
      </c>
      <c r="S30" s="556">
        <v>22.2</v>
      </c>
      <c r="T30" s="557">
        <v>8.4814026568204061E-3</v>
      </c>
    </row>
    <row r="31" spans="1:20">
      <c r="A31" s="447" t="s">
        <v>312</v>
      </c>
      <c r="B31" s="547">
        <v>1148.2500225132089</v>
      </c>
      <c r="C31" s="553">
        <v>957.50277438899468</v>
      </c>
      <c r="D31" s="553">
        <v>129.79841618224299</v>
      </c>
      <c r="E31" s="554">
        <v>60.948831941971392</v>
      </c>
      <c r="F31" s="547">
        <v>4500.2664443419208</v>
      </c>
      <c r="G31" s="553">
        <v>3761.0664333406612</v>
      </c>
      <c r="H31" s="554">
        <v>739.20001100126035</v>
      </c>
      <c r="I31" s="547">
        <v>4370.4680281596857</v>
      </c>
      <c r="J31" s="553">
        <v>3631.2680171584138</v>
      </c>
      <c r="K31" s="554">
        <v>739.20001100126035</v>
      </c>
      <c r="L31" s="555">
        <v>3.8061989384376198</v>
      </c>
      <c r="M31" s="556">
        <v>26.70000000000034</v>
      </c>
      <c r="N31" s="557">
        <v>1.022377371042848E-2</v>
      </c>
      <c r="O31" s="558">
        <v>3.8063846875292828</v>
      </c>
      <c r="P31" s="556">
        <v>26.7</v>
      </c>
      <c r="Q31" s="559">
        <v>1.022426066647123E-2</v>
      </c>
      <c r="R31" s="555">
        <v>3.806055842011391</v>
      </c>
      <c r="S31" s="556">
        <v>26.7</v>
      </c>
      <c r="T31" s="557">
        <v>1.022313803629488E-2</v>
      </c>
    </row>
    <row r="32" spans="1:20">
      <c r="A32" s="447" t="s">
        <v>313</v>
      </c>
      <c r="B32" s="547">
        <v>1511.028673985405</v>
      </c>
      <c r="C32" s="553">
        <v>1290.553516139016</v>
      </c>
      <c r="D32" s="553">
        <v>150.0274987453829</v>
      </c>
      <c r="E32" s="554">
        <v>70.447659101006366</v>
      </c>
      <c r="F32" s="547">
        <v>4537.0275095341367</v>
      </c>
      <c r="G32" s="553">
        <v>3797.8274416886338</v>
      </c>
      <c r="H32" s="554">
        <v>739.20006784549696</v>
      </c>
      <c r="I32" s="547">
        <v>4387.0000107887463</v>
      </c>
      <c r="J32" s="553">
        <v>3647.7999429432498</v>
      </c>
      <c r="K32" s="554">
        <v>739.20006784549696</v>
      </c>
      <c r="L32" s="555">
        <v>2.9033201220628309</v>
      </c>
      <c r="M32" s="556">
        <v>23.29999999999972</v>
      </c>
      <c r="N32" s="557">
        <v>9.5153218571848146E-3</v>
      </c>
      <c r="O32" s="558">
        <v>2.9037989475869459</v>
      </c>
      <c r="P32" s="556">
        <v>23.3</v>
      </c>
      <c r="Q32" s="559">
        <v>9.5184220797316973E-3</v>
      </c>
      <c r="R32" s="555">
        <v>2.902875811573435</v>
      </c>
      <c r="S32" s="556">
        <v>23.3</v>
      </c>
      <c r="T32" s="557">
        <v>9.5122529507365716E-3</v>
      </c>
    </row>
    <row r="33" spans="1:20">
      <c r="A33" s="447" t="s">
        <v>314</v>
      </c>
      <c r="B33" s="547">
        <v>645.94971380809989</v>
      </c>
      <c r="C33" s="553">
        <v>537.22088943271501</v>
      </c>
      <c r="D33" s="553">
        <v>73.9870597489994</v>
      </c>
      <c r="E33" s="554">
        <v>34.741764626385397</v>
      </c>
      <c r="F33" s="547">
        <v>2231.9909691436928</v>
      </c>
      <c r="G33" s="553">
        <v>1492.790930263646</v>
      </c>
      <c r="H33" s="554">
        <v>739.20003888004953</v>
      </c>
      <c r="I33" s="547">
        <v>2158.0039093946971</v>
      </c>
      <c r="J33" s="553">
        <v>1418.803870514645</v>
      </c>
      <c r="K33" s="554">
        <v>739.20003888004953</v>
      </c>
      <c r="L33" s="560">
        <v>3.3408233758033292</v>
      </c>
      <c r="M33" s="556">
        <v>22.200000000000259</v>
      </c>
      <c r="N33" s="557">
        <v>1.0630559695356369E-2</v>
      </c>
      <c r="O33" s="558">
        <v>3.3409428393567109</v>
      </c>
      <c r="P33" s="556">
        <v>22.2</v>
      </c>
      <c r="Q33" s="559">
        <v>1.0632503708606651E-2</v>
      </c>
      <c r="R33" s="555">
        <v>3.3407004778050009</v>
      </c>
      <c r="S33" s="556">
        <v>22.2</v>
      </c>
      <c r="T33" s="557">
        <v>1.0628038659166689E-2</v>
      </c>
    </row>
    <row r="34" spans="1:20">
      <c r="A34" s="447" t="s">
        <v>315</v>
      </c>
      <c r="B34" s="547">
        <v>1085.2728384419779</v>
      </c>
      <c r="C34" s="553">
        <v>910.59564791999765</v>
      </c>
      <c r="D34" s="553">
        <v>118.86315534867791</v>
      </c>
      <c r="E34" s="554">
        <v>55.814035173302898</v>
      </c>
      <c r="F34" s="547">
        <v>4449.3139416099248</v>
      </c>
      <c r="G34" s="553">
        <v>1537.667025528511</v>
      </c>
      <c r="H34" s="554">
        <v>2911.6469160814072</v>
      </c>
      <c r="I34" s="547">
        <v>4330.4507862612454</v>
      </c>
      <c r="J34" s="553">
        <v>1418.803870179833</v>
      </c>
      <c r="K34" s="554">
        <v>2911.6469160814072</v>
      </c>
      <c r="L34" s="555">
        <v>3.9901953879283978</v>
      </c>
      <c r="M34" s="556">
        <v>22.200000000000259</v>
      </c>
      <c r="N34" s="557">
        <v>1.6878885997943481E-2</v>
      </c>
      <c r="O34" s="558">
        <v>3.9908363968205158</v>
      </c>
      <c r="P34" s="556">
        <v>22.2</v>
      </c>
      <c r="Q34" s="559">
        <v>1.6878885997943249E-2</v>
      </c>
      <c r="R34" s="555">
        <v>3.9897143762595642</v>
      </c>
      <c r="S34" s="556">
        <v>22.2</v>
      </c>
      <c r="T34" s="557">
        <v>1.6878885997943249E-2</v>
      </c>
    </row>
    <row r="35" spans="1:20">
      <c r="A35" s="447" t="s">
        <v>316</v>
      </c>
      <c r="B35" s="547">
        <v>1561.4467942020119</v>
      </c>
      <c r="C35" s="553">
        <v>1354.426891859647</v>
      </c>
      <c r="D35" s="553">
        <v>140.8715377087151</v>
      </c>
      <c r="E35" s="554">
        <v>66.148364633648839</v>
      </c>
      <c r="F35" s="547">
        <v>4535.343618111212</v>
      </c>
      <c r="G35" s="553">
        <v>1578.543541895825</v>
      </c>
      <c r="H35" s="554">
        <v>2956.800076215387</v>
      </c>
      <c r="I35" s="547">
        <v>4394.472080402501</v>
      </c>
      <c r="J35" s="553">
        <v>1437.6720041871081</v>
      </c>
      <c r="K35" s="554">
        <v>2956.800076215387</v>
      </c>
      <c r="L35" s="555">
        <v>2.814359151015319</v>
      </c>
      <c r="M35" s="556">
        <v>22.200000000000259</v>
      </c>
      <c r="N35" s="557">
        <v>1.607631179233731E-2</v>
      </c>
      <c r="O35" s="558">
        <v>2.8144335984463278</v>
      </c>
      <c r="P35" s="556">
        <v>22.2</v>
      </c>
      <c r="Q35" s="559">
        <v>1.6079186963481241E-2</v>
      </c>
      <c r="R35" s="555">
        <v>2.8142832247827019</v>
      </c>
      <c r="S35" s="556">
        <v>22.2</v>
      </c>
      <c r="T35" s="557">
        <v>1.6072704377551691E-2</v>
      </c>
    </row>
    <row r="36" spans="1:20">
      <c r="A36" s="447" t="s">
        <v>317</v>
      </c>
      <c r="B36" s="547">
        <v>166.88450481808499</v>
      </c>
      <c r="C36" s="553">
        <v>139.96633624621609</v>
      </c>
      <c r="D36" s="553">
        <v>18.31707053119052</v>
      </c>
      <c r="E36" s="554">
        <v>8.6010980406784867</v>
      </c>
      <c r="F36" s="547">
        <v>576.96116760798293</v>
      </c>
      <c r="G36" s="553">
        <v>207.3609056413207</v>
      </c>
      <c r="H36" s="554">
        <v>369.60026196666303</v>
      </c>
      <c r="I36" s="547">
        <v>558.64409707679329</v>
      </c>
      <c r="J36" s="553">
        <v>189.04383511013029</v>
      </c>
      <c r="K36" s="554">
        <v>369.60026196666303</v>
      </c>
      <c r="L36" s="555">
        <v>3.3474899299112182</v>
      </c>
      <c r="M36" s="556">
        <v>22.200000000000259</v>
      </c>
      <c r="N36" s="557">
        <v>1.5847906179295532E-2</v>
      </c>
      <c r="O36" s="558">
        <v>3.3489960860043242</v>
      </c>
      <c r="P36" s="556">
        <v>22.2</v>
      </c>
      <c r="Q36" s="557">
        <v>1.5871241277562911E-2</v>
      </c>
      <c r="R36" s="555">
        <v>3.3460671618199469</v>
      </c>
      <c r="S36" s="556">
        <v>22.2</v>
      </c>
      <c r="T36" s="557">
        <v>1.581824875847232E-2</v>
      </c>
    </row>
    <row r="37" spans="1:20">
      <c r="A37" s="447" t="s">
        <v>318</v>
      </c>
      <c r="B37" s="547">
        <v>255.03019858154971</v>
      </c>
      <c r="C37" s="553">
        <v>221.1393707205109</v>
      </c>
      <c r="D37" s="553">
        <v>23.061777345959189</v>
      </c>
      <c r="E37" s="554">
        <v>10.829050515079601</v>
      </c>
      <c r="F37" s="547">
        <v>600.57399614204871</v>
      </c>
      <c r="G37" s="553">
        <v>230.97374757094951</v>
      </c>
      <c r="H37" s="554">
        <v>369.60024857109892</v>
      </c>
      <c r="I37" s="547">
        <v>577.5122187960892</v>
      </c>
      <c r="J37" s="553">
        <v>207.9119702249906</v>
      </c>
      <c r="K37" s="554">
        <v>369.60024857109892</v>
      </c>
      <c r="L37" s="555">
        <v>2.2644859938559398</v>
      </c>
      <c r="M37" s="556">
        <v>22.200000000000259</v>
      </c>
      <c r="N37" s="557">
        <v>1.542843515154246E-2</v>
      </c>
      <c r="O37" s="558">
        <v>2.2654515021414241</v>
      </c>
      <c r="P37" s="556">
        <v>22.2</v>
      </c>
      <c r="Q37" s="559">
        <v>1.5448417894195409E-2</v>
      </c>
      <c r="R37" s="555">
        <v>2.263626536763764</v>
      </c>
      <c r="S37" s="556">
        <v>22.2</v>
      </c>
      <c r="T37" s="557">
        <v>1.5404271356367551E-2</v>
      </c>
    </row>
    <row r="38" spans="1:20" ht="15.6" thickBot="1">
      <c r="A38" s="448" t="s">
        <v>319</v>
      </c>
      <c r="B38" s="561">
        <v>1481.7085014741249</v>
      </c>
      <c r="C38" s="562">
        <v>1254.5725014741249</v>
      </c>
      <c r="D38" s="562">
        <v>154.55999999999949</v>
      </c>
      <c r="E38" s="563">
        <v>72.575999999999539</v>
      </c>
      <c r="F38" s="561">
        <v>5497.0154928354777</v>
      </c>
      <c r="G38" s="562">
        <v>4275.9914786733489</v>
      </c>
      <c r="H38" s="563">
        <v>1221.02401416213</v>
      </c>
      <c r="I38" s="561">
        <v>5342.455492835481</v>
      </c>
      <c r="J38" s="562">
        <v>4121.4314786733512</v>
      </c>
      <c r="K38" s="563">
        <v>1221.02401416213</v>
      </c>
      <c r="L38" s="564">
        <v>3.6056049413110141</v>
      </c>
      <c r="M38" s="565">
        <v>26.70000000000034</v>
      </c>
      <c r="N38" s="566">
        <v>1.1391504256230769E-2</v>
      </c>
      <c r="O38" s="567">
        <v>3.60649281748245</v>
      </c>
      <c r="P38" s="565">
        <v>26.7</v>
      </c>
      <c r="Q38" s="568">
        <v>1.139208466810821E-2</v>
      </c>
      <c r="R38" s="569">
        <v>3.604926275820119</v>
      </c>
      <c r="S38" s="565">
        <v>26.7</v>
      </c>
      <c r="T38" s="570">
        <v>1.13907554427982E-2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defaultRowHeight="15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 ht="15.6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defaultRowHeight="15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 ht="15.6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tabSelected="1" topLeftCell="A4" zoomScaleNormal="100" workbookViewId="0">
      <selection activeCell="B22" sqref="B22"/>
    </sheetView>
  </sheetViews>
  <sheetFormatPr defaultRowHeight="15"/>
  <cols>
    <col min="1" max="1" width="74.81640625" style="450" customWidth="1"/>
    <col min="2" max="2" width="61.81640625" customWidth="1"/>
  </cols>
  <sheetData>
    <row r="1" spans="1:2">
      <c r="A1"/>
    </row>
    <row r="5" spans="1:2" ht="21">
      <c r="A5" s="519" t="s">
        <v>870</v>
      </c>
      <c r="B5" s="443" t="s">
        <v>682</v>
      </c>
    </row>
    <row r="6" spans="1:2" ht="15" customHeight="1">
      <c r="A6" s="520" t="str">
        <f>IF(B21="Comparison","","Informative Annex B16, Section B16.5.1")</f>
        <v/>
      </c>
      <c r="B6" s="478" t="s">
        <v>774</v>
      </c>
    </row>
    <row r="7" spans="1:2" ht="15" customHeight="1">
      <c r="A7" s="520"/>
      <c r="B7" s="478" t="s">
        <v>780</v>
      </c>
    </row>
    <row r="8" spans="1:2" ht="15.6">
      <c r="A8" s="453" t="str">
        <f>IF(B21="Comparison","Test Results Comparison","Example Results")</f>
        <v>Test Results Comparison</v>
      </c>
      <c r="B8" s="478" t="s">
        <v>681</v>
      </c>
    </row>
    <row r="9" spans="1:2" ht="15.6">
      <c r="A9" s="453" t="s">
        <v>269</v>
      </c>
      <c r="B9" s="478" t="s">
        <v>792</v>
      </c>
    </row>
    <row r="10" spans="1:2" ht="15.6">
      <c r="A10" s="453" t="s">
        <v>865</v>
      </c>
      <c r="B10" t="s">
        <v>831</v>
      </c>
    </row>
    <row r="11" spans="1:2">
      <c r="B11" t="s">
        <v>832</v>
      </c>
    </row>
    <row r="12" spans="1:2">
      <c r="B12" t="s">
        <v>833</v>
      </c>
    </row>
    <row r="13" spans="1:2">
      <c r="A13" s="450" t="str">
        <f>IF(B21="Comparison","Results for "&amp;YourData!$F$2,"")</f>
        <v>Results for TRNSYS18.06.0002</v>
      </c>
      <c r="B13" s="478" t="s">
        <v>793</v>
      </c>
    </row>
    <row r="14" spans="1:2">
      <c r="A14" s="450" t="str">
        <f>IF(B21="Comparison","("&amp;YourData!$J$4&amp;")","")</f>
        <v>(TRNSYS18)</v>
      </c>
    </row>
    <row r="15" spans="1:2">
      <c r="A15" s="450" t="str">
        <f>IF(B21="Comparison","vs.","")</f>
        <v>vs.</v>
      </c>
      <c r="B15" s="455" t="s">
        <v>782</v>
      </c>
    </row>
    <row r="16" spans="1:2">
      <c r="A16" s="450" t="str">
        <f>IF(B21="Comparison","Informative Annex B16, Section B16.5.1 Example Results","")</f>
        <v>Informative Annex B16, Section B16.5.1 Example Results</v>
      </c>
      <c r="B16" s="455" t="s">
        <v>795</v>
      </c>
    </row>
    <row r="17" spans="1:4">
      <c r="B17" s="455" t="s">
        <v>834</v>
      </c>
    </row>
    <row r="19" spans="1:4">
      <c r="A19" s="450" t="str">
        <f>IF(B21="Comparison","Prepared By","")</f>
        <v>Prepared By</v>
      </c>
    </row>
    <row r="20" spans="1:4">
      <c r="A20" s="450" t="str">
        <f>IF(B21="Comparison",IF(YourData!F7="","",YourData!F7),"")</f>
        <v>Thermal Energy System Specialists, LLC</v>
      </c>
      <c r="B20" s="450" t="s">
        <v>674</v>
      </c>
    </row>
    <row r="21" spans="1:4">
      <c r="A21" s="450" t="str">
        <f>IF(B21="Comparison","("&amp;YourData!$J$8&amp;")","")</f>
        <v>(TESS)</v>
      </c>
      <c r="B21" s="450" t="s">
        <v>876</v>
      </c>
    </row>
    <row r="23" spans="1:4">
      <c r="A23" s="450" t="str">
        <f>IF(B21="Comparison","Results Developed","")</f>
        <v>Results Developed</v>
      </c>
    </row>
    <row r="24" spans="1:4">
      <c r="A24" s="450" t="str">
        <f>IF(B21="Comparison",TEXT(YourData!$J$5,"DD-MMM-YYYY"),"")</f>
        <v>19-Aug-2024</v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3"/>
      <c r="D30" s="522"/>
    </row>
    <row r="31" spans="1:4">
      <c r="A31"/>
      <c r="B31" s="455"/>
    </row>
    <row r="32" spans="1:4" ht="30" customHeight="1">
      <c r="A32"/>
      <c r="B32" s="523"/>
      <c r="D32" s="522"/>
    </row>
    <row r="33" spans="1:4">
      <c r="B33" s="455" t="s">
        <v>786</v>
      </c>
    </row>
    <row r="34" spans="1:4">
      <c r="B34" s="523" t="str">
        <f>IF(B21="Comparison",'Title Page'!$A$5&amp;" "&amp;'Title Page'!$A$8&amp;" "&amp;'Title Page'!$A$9&amp;" "&amp;'Title Page'!$A$10,'Title Page'!$A$5&amp;", "&amp;'Title Page'!$A$6)</f>
        <v>ASHRAE Standard 140-2023 Test Results Comparison for Section 9 - HVAC Equipment Performance Tests CE100 through CE200</v>
      </c>
    </row>
    <row r="35" spans="1:4">
      <c r="B35" s="455" t="s">
        <v>798</v>
      </c>
      <c r="D35" s="522"/>
    </row>
    <row r="36" spans="1:4">
      <c r="B36" s="523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TRNSYS18.06.0002 (TRNSYS18) vs. Annex B16, Section B16.5.1 Example Results</v>
      </c>
    </row>
    <row r="37" spans="1:4" ht="15.6">
      <c r="A37" s="574"/>
      <c r="B37" s="455" t="s">
        <v>797</v>
      </c>
    </row>
    <row r="38" spans="1:4" ht="15.6">
      <c r="A38" s="574"/>
      <c r="B38" s="523" t="str">
        <f>IF('Title Page'!$B$21="Example","", "By "&amp;'Title Page'!$A$20&amp;" "&amp;'Title Page'!$A$21&amp;", "&amp;'Title Page'!$A$24)</f>
        <v>By Thermal Energy System Specialists, LLC (TESS), 19-Aug-2024</v>
      </c>
    </row>
    <row r="39" spans="1:4" ht="15.6">
      <c r="A39" s="574"/>
      <c r="B39" s="455" t="s">
        <v>274</v>
      </c>
    </row>
    <row r="40" spans="1:4" ht="48" customHeight="1">
      <c r="A40" s="574"/>
      <c r="B40" s="456" t="str">
        <f>$B$34&amp;"
"&amp;$B$36 &amp; IF(B38="","", (", b" &amp; MID($B$38,2,200)))</f>
        <v>ASHRAE Standard 140-2023 Test Results Comparison for Section 9 - HVAC Equipment Performance Tests CE100 through CE200
TRNSYS18.06.0002 (TRNSYS18) vs. Annex B16, Section B16.5.1 Example Results, by Thermal Energy System Specialists, LLC (TESS), 19-Aug-2024</v>
      </c>
    </row>
    <row r="41" spans="1:4" ht="15.6">
      <c r="A41" s="574"/>
    </row>
    <row r="42" spans="1:4" ht="15.6">
      <c r="A42" s="574"/>
    </row>
    <row r="43" spans="1:4" ht="15.6">
      <c r="A43" s="574"/>
    </row>
    <row r="44" spans="1:4" ht="15.6">
      <c r="A44" s="574"/>
      <c r="B44" s="521"/>
    </row>
    <row r="45" spans="1:4" ht="15.6">
      <c r="A45" s="574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tabSelected="1" zoomScaleNormal="100" workbookViewId="0">
      <selection activeCell="B22" sqref="B22"/>
    </sheetView>
  </sheetViews>
  <sheetFormatPr defaultRowHeight="15"/>
  <cols>
    <col min="1" max="1" width="20.1796875" customWidth="1"/>
    <col min="2" max="2" width="24.81640625" customWidth="1"/>
    <col min="3" max="3" width="24.08984375" customWidth="1"/>
    <col min="4" max="4" width="14.36328125" customWidth="1"/>
  </cols>
  <sheetData>
    <row r="1" spans="1:4" ht="15.6">
      <c r="A1" s="462" t="str">
        <f>'Title Page'!$A$5</f>
        <v>ASHRAE Standard 140-2023</v>
      </c>
      <c r="B1" s="462"/>
      <c r="C1" s="463"/>
      <c r="D1" s="463"/>
    </row>
    <row r="2" spans="1:4" ht="15.6">
      <c r="A2" s="462" t="s">
        <v>777</v>
      </c>
      <c r="B2" s="462"/>
      <c r="C2" s="463"/>
      <c r="D2" s="463"/>
    </row>
    <row r="3" spans="1:4" ht="15.6">
      <c r="A3" s="462" t="s">
        <v>279</v>
      </c>
      <c r="B3" s="462"/>
      <c r="C3" s="463"/>
      <c r="D3" s="463"/>
    </row>
    <row r="4" spans="1:4" ht="15.6">
      <c r="A4" s="462" t="str">
        <f>'Title Page'!$A$10</f>
        <v>Section 9 - HVAC Equipment Performance Tests CE100 through CE200</v>
      </c>
      <c r="B4" s="462"/>
      <c r="C4" s="463"/>
      <c r="D4" s="463"/>
    </row>
    <row r="6" spans="1:4">
      <c r="A6" s="489" t="s">
        <v>840</v>
      </c>
      <c r="B6" s="331"/>
      <c r="C6" s="331"/>
    </row>
    <row r="7" spans="1:4">
      <c r="A7" s="489" t="s">
        <v>841</v>
      </c>
      <c r="B7" s="331"/>
      <c r="C7" s="331"/>
    </row>
    <row r="8" spans="1:4">
      <c r="A8" s="489" t="s">
        <v>842</v>
      </c>
      <c r="B8" s="331"/>
      <c r="C8" s="331"/>
    </row>
    <row r="9" spans="1:4">
      <c r="A9" s="331"/>
      <c r="B9" s="331"/>
      <c r="C9" s="331"/>
    </row>
    <row r="10" spans="1:4">
      <c r="A10" s="489" t="s">
        <v>846</v>
      </c>
      <c r="B10" s="331"/>
      <c r="C10" s="331"/>
    </row>
    <row r="11" spans="1:4">
      <c r="A11" s="489" t="s">
        <v>845</v>
      </c>
      <c r="B11" s="331"/>
      <c r="C11" s="331"/>
    </row>
    <row r="12" spans="1:4">
      <c r="A12" s="331"/>
    </row>
    <row r="13" spans="1:4">
      <c r="A13" s="489" t="s">
        <v>844</v>
      </c>
    </row>
    <row r="14" spans="1:4">
      <c r="A14" s="489" t="s">
        <v>843</v>
      </c>
    </row>
    <row r="15" spans="1:4">
      <c r="A15" s="331"/>
    </row>
    <row r="16" spans="1:4">
      <c r="A16" s="489" t="s">
        <v>848</v>
      </c>
    </row>
    <row r="17" spans="1:4">
      <c r="A17" s="489" t="s">
        <v>847</v>
      </c>
    </row>
    <row r="18" spans="1:4">
      <c r="A18" s="331"/>
    </row>
    <row r="19" spans="1:4">
      <c r="A19" s="489" t="s">
        <v>778</v>
      </c>
    </row>
    <row r="20" spans="1:4">
      <c r="A20" s="331"/>
    </row>
    <row r="21" spans="1:4" ht="15.6">
      <c r="A21" s="462" t="s">
        <v>278</v>
      </c>
      <c r="B21" s="462"/>
      <c r="C21" s="463"/>
      <c r="D21" s="463"/>
    </row>
    <row r="22" spans="1:4" ht="15.6">
      <c r="A22" s="462" t="s">
        <v>796</v>
      </c>
      <c r="B22" s="462"/>
      <c r="C22" s="463"/>
      <c r="D22" s="463"/>
    </row>
    <row r="23" spans="1:4" ht="15.6" thickBot="1"/>
    <row r="24" spans="1:4" ht="16.2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27" thickTop="1">
      <c r="A25" s="530" t="s">
        <v>280</v>
      </c>
      <c r="B25" s="531" t="s">
        <v>281</v>
      </c>
      <c r="C25" s="532" t="s">
        <v>282</v>
      </c>
      <c r="D25" s="533" t="s">
        <v>49</v>
      </c>
    </row>
    <row r="26" spans="1:4" ht="26.4">
      <c r="A26" s="534" t="s">
        <v>283</v>
      </c>
      <c r="B26" s="535" t="s">
        <v>282</v>
      </c>
      <c r="C26" s="536" t="s">
        <v>282</v>
      </c>
      <c r="D26" s="533" t="s">
        <v>50</v>
      </c>
    </row>
    <row r="27" spans="1:4" ht="26.4">
      <c r="A27" s="534" t="s">
        <v>284</v>
      </c>
      <c r="B27" s="535" t="s">
        <v>285</v>
      </c>
      <c r="C27" s="536" t="s">
        <v>286</v>
      </c>
      <c r="D27" s="533" t="s">
        <v>161</v>
      </c>
    </row>
    <row r="28" spans="1:4" ht="26.4">
      <c r="A28" s="534" t="s">
        <v>287</v>
      </c>
      <c r="B28" s="535" t="s">
        <v>288</v>
      </c>
      <c r="C28" s="536" t="s">
        <v>289</v>
      </c>
      <c r="D28" s="533" t="s">
        <v>41</v>
      </c>
    </row>
    <row r="29" spans="1:4">
      <c r="A29" s="534" t="s">
        <v>290</v>
      </c>
      <c r="B29" s="535" t="s">
        <v>289</v>
      </c>
      <c r="C29" s="536" t="s">
        <v>289</v>
      </c>
      <c r="D29" s="533" t="s">
        <v>153</v>
      </c>
    </row>
    <row r="30" spans="1:4" ht="26.4">
      <c r="A30" s="534" t="s">
        <v>291</v>
      </c>
      <c r="B30" s="535" t="s">
        <v>303</v>
      </c>
      <c r="C30" s="536" t="s">
        <v>375</v>
      </c>
      <c r="D30" s="537" t="s">
        <v>838</v>
      </c>
    </row>
    <row r="31" spans="1:4" ht="26.4">
      <c r="A31" s="534" t="s">
        <v>292</v>
      </c>
      <c r="B31" s="535" t="s">
        <v>304</v>
      </c>
      <c r="C31" s="536" t="s">
        <v>374</v>
      </c>
      <c r="D31" s="537" t="s">
        <v>839</v>
      </c>
    </row>
    <row r="32" spans="1:4" ht="28.8">
      <c r="A32" s="534" t="s">
        <v>293</v>
      </c>
      <c r="B32" s="535" t="s">
        <v>305</v>
      </c>
      <c r="C32" s="536" t="s">
        <v>294</v>
      </c>
      <c r="D32" s="538" t="s">
        <v>377</v>
      </c>
    </row>
    <row r="33" spans="1:4" ht="39.6">
      <c r="A33" s="534" t="s">
        <v>295</v>
      </c>
      <c r="B33" s="535" t="s">
        <v>296</v>
      </c>
      <c r="C33" s="536" t="s">
        <v>286</v>
      </c>
      <c r="D33" s="538" t="s">
        <v>298</v>
      </c>
    </row>
    <row r="34" spans="1:4" ht="40.200000000000003" thickBot="1">
      <c r="A34" s="539" t="s">
        <v>297</v>
      </c>
      <c r="B34" s="540" t="s">
        <v>296</v>
      </c>
      <c r="C34" s="541" t="s">
        <v>286</v>
      </c>
      <c r="D34" s="542" t="s">
        <v>299</v>
      </c>
    </row>
    <row r="35" spans="1:4" ht="15.6" thickTop="1">
      <c r="A35" s="331"/>
      <c r="B35" s="331"/>
      <c r="C35" s="331"/>
    </row>
    <row r="36" spans="1:4" ht="15.6">
      <c r="A36" s="529" t="s">
        <v>837</v>
      </c>
      <c r="B36" s="331"/>
      <c r="C36" s="331"/>
    </row>
    <row r="37" spans="1:4" ht="15.6">
      <c r="A37" s="461" t="s">
        <v>851</v>
      </c>
      <c r="B37" s="331"/>
      <c r="C37" s="331"/>
    </row>
    <row r="38" spans="1:4" ht="15.6">
      <c r="A38" s="461" t="s">
        <v>852</v>
      </c>
      <c r="B38" s="331"/>
      <c r="C38" s="331"/>
    </row>
    <row r="39" spans="1:4" ht="15.6">
      <c r="A39" s="461" t="s">
        <v>853</v>
      </c>
      <c r="B39" s="331"/>
      <c r="C39" s="331"/>
    </row>
    <row r="40" spans="1:4" ht="15.6">
      <c r="A40" s="461" t="s">
        <v>854</v>
      </c>
      <c r="B40" s="331"/>
      <c r="C40" s="331"/>
    </row>
    <row r="41" spans="1:4" ht="15.6">
      <c r="A41" s="461" t="s">
        <v>855</v>
      </c>
      <c r="B41" s="331"/>
      <c r="C41" s="331"/>
    </row>
    <row r="42" spans="1:4" ht="15.6">
      <c r="A42" s="461" t="s">
        <v>856</v>
      </c>
      <c r="B42" s="331"/>
      <c r="C42" s="331"/>
    </row>
    <row r="43" spans="1:4" ht="15.6">
      <c r="A43" s="461" t="s">
        <v>857</v>
      </c>
      <c r="B43" s="331"/>
      <c r="C43" s="331"/>
    </row>
    <row r="44" spans="1:4" ht="15.6">
      <c r="A44" s="461" t="s">
        <v>858</v>
      </c>
      <c r="B44" s="331"/>
      <c r="C44" s="331"/>
    </row>
    <row r="45" spans="1:4" ht="15.6">
      <c r="A45" s="461" t="s">
        <v>859</v>
      </c>
      <c r="B45" s="331"/>
      <c r="C45" s="331"/>
    </row>
    <row r="46" spans="1:4" ht="15.6">
      <c r="A46" s="461" t="s">
        <v>306</v>
      </c>
      <c r="B46" s="331"/>
      <c r="C46" s="331"/>
    </row>
    <row r="47" spans="1:4">
      <c r="A47" s="489" t="s">
        <v>860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tabSelected="1" zoomScaleNormal="100" workbookViewId="0">
      <selection activeCell="B22" sqref="B22"/>
    </sheetView>
  </sheetViews>
  <sheetFormatPr defaultRowHeight="15"/>
  <cols>
    <col min="1" max="1" width="2.08984375" customWidth="1"/>
    <col min="2" max="2" width="9.6328125" customWidth="1"/>
    <col min="3" max="3" width="42.36328125" customWidth="1"/>
    <col min="6" max="6" width="2.1796875" customWidth="1"/>
  </cols>
  <sheetData>
    <row r="1" spans="1:6">
      <c r="A1" s="580" t="str">
        <f>IF('Title Page'!$B$21="Example",'Title Page'!$B$34,"ASHRAE Standard 140-2023 Section 9 - HVAC Equipment Performance Tests CE100-CE200")</f>
        <v>ASHRAE Standard 140-2023 Section 9 - HVAC Equipment Performance Tests CE100-CE200</v>
      </c>
      <c r="B1" s="580"/>
      <c r="C1" s="580"/>
      <c r="D1" s="580"/>
      <c r="E1" s="580"/>
      <c r="F1" s="580"/>
    </row>
    <row r="2" spans="1:6">
      <c r="B2" s="580" t="str">
        <f>'Title Page'!$B$36</f>
        <v>TRNSYS18.06.0002 (TRNSYS18) vs. Annex B16, Section B16.5.1 Example Results</v>
      </c>
      <c r="C2" s="580"/>
      <c r="D2" s="580"/>
      <c r="E2" s="580"/>
    </row>
    <row r="3" spans="1:6" ht="15" customHeight="1">
      <c r="B3" s="580" t="str">
        <f>'Title Page'!$B$38</f>
        <v>By Thermal Energy System Specialists, LLC (TESS), 19-Aug-2024</v>
      </c>
      <c r="C3" s="580"/>
      <c r="D3" s="580"/>
      <c r="E3" s="580"/>
    </row>
    <row r="5" spans="1:6" ht="15" customHeight="1">
      <c r="B5" s="581" t="s">
        <v>784</v>
      </c>
      <c r="C5" s="581"/>
      <c r="D5" s="581"/>
      <c r="E5" s="581"/>
    </row>
    <row r="6" spans="1:6" ht="15.6" thickBot="1"/>
    <row r="7" spans="1:6" ht="16.2" thickTop="1" thickBot="1">
      <c r="B7" s="510" t="s">
        <v>683</v>
      </c>
      <c r="C7" s="511" t="s">
        <v>684</v>
      </c>
      <c r="D7" s="512" t="s">
        <v>686</v>
      </c>
      <c r="E7" s="513" t="s">
        <v>685</v>
      </c>
    </row>
    <row r="8" spans="1:6" ht="15.6" thickTop="1">
      <c r="B8" s="498" t="s">
        <v>696</v>
      </c>
      <c r="C8" s="499" t="s">
        <v>151</v>
      </c>
      <c r="D8" s="500" t="s">
        <v>687</v>
      </c>
      <c r="E8" s="501" t="s">
        <v>787</v>
      </c>
    </row>
    <row r="9" spans="1:6">
      <c r="B9" s="502" t="s">
        <v>699</v>
      </c>
      <c r="C9" s="503" t="s">
        <v>254</v>
      </c>
      <c r="D9" s="504" t="s">
        <v>688</v>
      </c>
      <c r="E9" s="505" t="s">
        <v>788</v>
      </c>
    </row>
    <row r="10" spans="1:6">
      <c r="B10" s="502" t="s">
        <v>702</v>
      </c>
      <c r="C10" s="503" t="s">
        <v>165</v>
      </c>
      <c r="D10" s="504" t="s">
        <v>689</v>
      </c>
      <c r="E10" s="505" t="s">
        <v>802</v>
      </c>
    </row>
    <row r="11" spans="1:6">
      <c r="B11" s="502" t="s">
        <v>705</v>
      </c>
      <c r="C11" s="503" t="s">
        <v>804</v>
      </c>
      <c r="D11" s="504" t="s">
        <v>689</v>
      </c>
      <c r="E11" s="505" t="s">
        <v>801</v>
      </c>
    </row>
    <row r="12" spans="1:6">
      <c r="B12" s="502" t="s">
        <v>708</v>
      </c>
      <c r="C12" s="503" t="s">
        <v>166</v>
      </c>
      <c r="D12" s="504" t="s">
        <v>690</v>
      </c>
      <c r="E12" s="505" t="s">
        <v>802</v>
      </c>
    </row>
    <row r="13" spans="1:6">
      <c r="B13" s="502" t="s">
        <v>711</v>
      </c>
      <c r="C13" s="503" t="s">
        <v>805</v>
      </c>
      <c r="D13" s="504" t="s">
        <v>690</v>
      </c>
      <c r="E13" s="505" t="s">
        <v>801</v>
      </c>
    </row>
    <row r="14" spans="1:6">
      <c r="B14" s="502" t="s">
        <v>714</v>
      </c>
      <c r="C14" s="503" t="s">
        <v>175</v>
      </c>
      <c r="D14" s="504" t="s">
        <v>691</v>
      </c>
      <c r="E14" s="505" t="s">
        <v>789</v>
      </c>
    </row>
    <row r="15" spans="1:6">
      <c r="B15" s="502" t="s">
        <v>717</v>
      </c>
      <c r="C15" s="503" t="s">
        <v>174</v>
      </c>
      <c r="D15" s="504" t="s">
        <v>692</v>
      </c>
      <c r="E15" s="505" t="s">
        <v>789</v>
      </c>
    </row>
    <row r="16" spans="1:6">
      <c r="B16" s="502" t="s">
        <v>720</v>
      </c>
      <c r="C16" s="503" t="s">
        <v>172</v>
      </c>
      <c r="D16" s="504" t="s">
        <v>693</v>
      </c>
      <c r="E16" s="505" t="s">
        <v>790</v>
      </c>
    </row>
    <row r="17" spans="1:6" ht="15.6" thickBot="1">
      <c r="B17" s="506" t="s">
        <v>723</v>
      </c>
      <c r="C17" s="507" t="s">
        <v>173</v>
      </c>
      <c r="D17" s="508" t="s">
        <v>693</v>
      </c>
      <c r="E17" s="509" t="s">
        <v>791</v>
      </c>
    </row>
    <row r="18" spans="1:6" ht="15.6" thickTop="1"/>
    <row r="25" spans="1:6">
      <c r="A25" s="526"/>
      <c r="B25" s="526"/>
      <c r="C25" s="526"/>
      <c r="D25" s="526"/>
      <c r="E25" s="526"/>
      <c r="F25" s="526"/>
    </row>
    <row r="37" spans="1:1" ht="15.6">
      <c r="A37" s="461"/>
    </row>
    <row r="38" spans="1:1" ht="15.6">
      <c r="A38" s="461"/>
    </row>
    <row r="39" spans="1:1" ht="15.6">
      <c r="A39" s="461"/>
    </row>
    <row r="40" spans="1:1" ht="15.6">
      <c r="A40" s="461"/>
    </row>
    <row r="41" spans="1:1" ht="15.6">
      <c r="A41" s="461"/>
    </row>
    <row r="42" spans="1:1" ht="15.6">
      <c r="A42" s="461"/>
    </row>
    <row r="43" spans="1:1" ht="15.6">
      <c r="A43" s="461"/>
    </row>
    <row r="44" spans="1:1" ht="15.6">
      <c r="A44" s="461"/>
    </row>
    <row r="45" spans="1:1" ht="15.6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tabSelected="1" zoomScaleNormal="100" workbookViewId="0">
      <selection activeCell="B22" sqref="B22"/>
    </sheetView>
  </sheetViews>
  <sheetFormatPr defaultRowHeight="15"/>
  <cols>
    <col min="1" max="1" width="0.36328125" customWidth="1"/>
    <col min="2" max="2" width="8.08984375" customWidth="1"/>
    <col min="3" max="3" width="48.54296875" customWidth="1"/>
    <col min="4" max="4" width="16.81640625" customWidth="1"/>
    <col min="5" max="5" width="0.453125" customWidth="1"/>
  </cols>
  <sheetData>
    <row r="1" spans="1:6">
      <c r="A1" s="580" t="str">
        <f>IF('Title Page'!$B$21="Example",'Title Page'!$B$34,"ASHRAE Standard 140-2023 Section 9 - HVAC Equipment Performance Tests CE100-CE200")</f>
        <v>ASHRAE Standard 140-2023 Section 9 - HVAC Equipment Performance Tests CE100-CE200</v>
      </c>
      <c r="B1" s="580"/>
      <c r="C1" s="580"/>
      <c r="D1" s="580"/>
      <c r="E1" s="580"/>
      <c r="F1" s="525"/>
    </row>
    <row r="2" spans="1:6">
      <c r="A2" s="580" t="str">
        <f>'Title Page'!$B$36</f>
        <v>TRNSYS18.06.0002 (TRNSYS18) vs. Annex B16, Section B16.5.1 Example Results</v>
      </c>
      <c r="B2" s="580"/>
      <c r="C2" s="580"/>
      <c r="D2" s="580"/>
      <c r="E2" s="580"/>
    </row>
    <row r="3" spans="1:6" ht="17.25" customHeight="1">
      <c r="A3" s="580" t="str">
        <f>'Title Page'!$B$38</f>
        <v>By Thermal Energy System Specialists, LLC (TESS), 19-Aug-2024</v>
      </c>
      <c r="B3" s="580"/>
      <c r="C3" s="580"/>
      <c r="D3" s="580"/>
      <c r="E3" s="580"/>
    </row>
    <row r="5" spans="1:6" ht="18" thickBot="1">
      <c r="B5" s="582" t="s">
        <v>785</v>
      </c>
      <c r="C5" s="582"/>
      <c r="D5" s="582"/>
    </row>
    <row r="6" spans="1:6" ht="15.6" thickBot="1"/>
    <row r="7" spans="1:6" ht="16.2" thickTop="1" thickBot="1">
      <c r="B7" s="510" t="s">
        <v>694</v>
      </c>
      <c r="C7" s="511" t="s">
        <v>695</v>
      </c>
      <c r="D7" s="513" t="s">
        <v>686</v>
      </c>
    </row>
    <row r="8" spans="1:6" ht="15.6" thickTop="1">
      <c r="B8" s="516" t="s">
        <v>696</v>
      </c>
      <c r="C8" s="517" t="s">
        <v>697</v>
      </c>
      <c r="D8" s="518" t="s">
        <v>698</v>
      </c>
    </row>
    <row r="9" spans="1:6">
      <c r="B9" s="502" t="s">
        <v>699</v>
      </c>
      <c r="C9" s="503" t="s">
        <v>700</v>
      </c>
      <c r="D9" s="514" t="s">
        <v>701</v>
      </c>
    </row>
    <row r="10" spans="1:6">
      <c r="B10" s="502" t="s">
        <v>702</v>
      </c>
      <c r="C10" s="503" t="s">
        <v>703</v>
      </c>
      <c r="D10" s="514" t="s">
        <v>704</v>
      </c>
    </row>
    <row r="11" spans="1:6">
      <c r="B11" s="502" t="s">
        <v>705</v>
      </c>
      <c r="C11" s="503" t="s">
        <v>706</v>
      </c>
      <c r="D11" s="514" t="s">
        <v>707</v>
      </c>
    </row>
    <row r="12" spans="1:6">
      <c r="B12" s="502" t="s">
        <v>708</v>
      </c>
      <c r="C12" s="503" t="s">
        <v>709</v>
      </c>
      <c r="D12" s="514" t="s">
        <v>710</v>
      </c>
    </row>
    <row r="13" spans="1:6">
      <c r="B13" s="502" t="s">
        <v>711</v>
      </c>
      <c r="C13" s="503" t="s">
        <v>712</v>
      </c>
      <c r="D13" s="514" t="s">
        <v>713</v>
      </c>
    </row>
    <row r="14" spans="1:6">
      <c r="B14" s="502" t="s">
        <v>714</v>
      </c>
      <c r="C14" s="503" t="s">
        <v>715</v>
      </c>
      <c r="D14" s="514" t="s">
        <v>716</v>
      </c>
    </row>
    <row r="15" spans="1:6">
      <c r="B15" s="502" t="s">
        <v>717</v>
      </c>
      <c r="C15" s="503" t="s">
        <v>718</v>
      </c>
      <c r="D15" s="514" t="s">
        <v>719</v>
      </c>
    </row>
    <row r="16" spans="1:6">
      <c r="B16" s="502" t="s">
        <v>720</v>
      </c>
      <c r="C16" s="503" t="s">
        <v>721</v>
      </c>
      <c r="D16" s="514" t="s">
        <v>722</v>
      </c>
    </row>
    <row r="17" spans="2:4">
      <c r="B17" s="502" t="s">
        <v>723</v>
      </c>
      <c r="C17" s="503" t="s">
        <v>724</v>
      </c>
      <c r="D17" s="514" t="s">
        <v>725</v>
      </c>
    </row>
    <row r="18" spans="2:4">
      <c r="B18" s="502" t="s">
        <v>726</v>
      </c>
      <c r="C18" s="503" t="s">
        <v>727</v>
      </c>
      <c r="D18" s="514" t="s">
        <v>728</v>
      </c>
    </row>
    <row r="19" spans="2:4">
      <c r="B19" s="502" t="s">
        <v>729</v>
      </c>
      <c r="C19" s="503" t="s">
        <v>730</v>
      </c>
      <c r="D19" s="514" t="s">
        <v>731</v>
      </c>
    </row>
    <row r="20" spans="2:4">
      <c r="B20" s="502" t="s">
        <v>732</v>
      </c>
      <c r="C20" s="503" t="s">
        <v>733</v>
      </c>
      <c r="D20" s="514" t="s">
        <v>734</v>
      </c>
    </row>
    <row r="21" spans="2:4">
      <c r="B21" s="502" t="s">
        <v>735</v>
      </c>
      <c r="C21" s="503" t="s">
        <v>736</v>
      </c>
      <c r="D21" s="514" t="s">
        <v>737</v>
      </c>
    </row>
    <row r="22" spans="2:4">
      <c r="B22" s="502" t="s">
        <v>738</v>
      </c>
      <c r="C22" s="503" t="s">
        <v>739</v>
      </c>
      <c r="D22" s="514" t="s">
        <v>740</v>
      </c>
    </row>
    <row r="23" spans="2:4">
      <c r="B23" s="502" t="s">
        <v>741</v>
      </c>
      <c r="C23" s="503" t="s">
        <v>742</v>
      </c>
      <c r="D23" s="514" t="s">
        <v>743</v>
      </c>
    </row>
    <row r="24" spans="2:4">
      <c r="B24" s="502" t="s">
        <v>744</v>
      </c>
      <c r="C24" s="503" t="s">
        <v>745</v>
      </c>
      <c r="D24" s="514" t="s">
        <v>746</v>
      </c>
    </row>
    <row r="25" spans="2:4">
      <c r="B25" s="502" t="s">
        <v>747</v>
      </c>
      <c r="C25" s="503" t="s">
        <v>748</v>
      </c>
      <c r="D25" s="514" t="s">
        <v>749</v>
      </c>
    </row>
    <row r="26" spans="2:4" ht="26.4">
      <c r="B26" s="502" t="s">
        <v>750</v>
      </c>
      <c r="C26" s="503" t="s">
        <v>751</v>
      </c>
      <c r="D26" s="514" t="s">
        <v>752</v>
      </c>
    </row>
    <row r="27" spans="2:4">
      <c r="B27" s="502" t="s">
        <v>753</v>
      </c>
      <c r="C27" s="503" t="s">
        <v>754</v>
      </c>
      <c r="D27" s="514" t="s">
        <v>755</v>
      </c>
    </row>
    <row r="28" spans="2:4" ht="26.4">
      <c r="B28" s="502" t="s">
        <v>756</v>
      </c>
      <c r="C28" s="503" t="s">
        <v>757</v>
      </c>
      <c r="D28" s="514" t="s">
        <v>758</v>
      </c>
    </row>
    <row r="29" spans="2:4">
      <c r="B29" s="502" t="s">
        <v>759</v>
      </c>
      <c r="C29" s="503" t="s">
        <v>760</v>
      </c>
      <c r="D29" s="514" t="s">
        <v>761</v>
      </c>
    </row>
    <row r="30" spans="2:4">
      <c r="B30" s="502" t="s">
        <v>762</v>
      </c>
      <c r="C30" s="503" t="s">
        <v>763</v>
      </c>
      <c r="D30" s="514" t="s">
        <v>764</v>
      </c>
    </row>
    <row r="31" spans="2:4">
      <c r="B31" s="502" t="s">
        <v>765</v>
      </c>
      <c r="C31" s="503" t="s">
        <v>766</v>
      </c>
      <c r="D31" s="514" t="s">
        <v>767</v>
      </c>
    </row>
    <row r="32" spans="2:4">
      <c r="B32" s="502" t="s">
        <v>768</v>
      </c>
      <c r="C32" s="503" t="s">
        <v>769</v>
      </c>
      <c r="D32" s="514" t="s">
        <v>770</v>
      </c>
    </row>
    <row r="33" spans="1:4" ht="27" thickBot="1">
      <c r="B33" s="506" t="s">
        <v>771</v>
      </c>
      <c r="C33" s="507" t="s">
        <v>772</v>
      </c>
      <c r="D33" s="515" t="s">
        <v>773</v>
      </c>
    </row>
    <row r="34" spans="1:4" ht="15.6" thickTop="1"/>
    <row r="37" spans="1:4" ht="15.6">
      <c r="A37" s="461"/>
    </row>
    <row r="38" spans="1:4" ht="15.6">
      <c r="A38" s="461"/>
    </row>
    <row r="39" spans="1:4" ht="15.6">
      <c r="A39" s="461"/>
    </row>
    <row r="40" spans="1:4" ht="15.6">
      <c r="A40" s="461"/>
    </row>
    <row r="41" spans="1:4" ht="15.6">
      <c r="A41" s="461"/>
    </row>
    <row r="42" spans="1:4" ht="15.6">
      <c r="A42" s="461"/>
    </row>
    <row r="43" spans="1:4" ht="15.6">
      <c r="A43" s="461"/>
    </row>
    <row r="44" spans="1:4" ht="15.6">
      <c r="A44" s="461"/>
    </row>
    <row r="45" spans="1:4" ht="15.6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tabSelected="1" defaultGridColor="0" colorId="22" zoomScaleNormal="100" workbookViewId="0">
      <selection activeCell="B22" sqref="B22"/>
    </sheetView>
  </sheetViews>
  <sheetFormatPr defaultColWidth="9.6328125" defaultRowHeight="15"/>
  <cols>
    <col min="1" max="1" width="0.81640625" customWidth="1"/>
    <col min="2" max="2" width="4.6328125" customWidth="1"/>
    <col min="3" max="3" width="5.6328125" customWidth="1"/>
    <col min="4" max="4" width="6.6328125" customWidth="1"/>
    <col min="5" max="6" width="6.1796875" customWidth="1"/>
    <col min="7" max="9" width="5.6328125" customWidth="1"/>
    <col min="10" max="10" width="6.1796875" customWidth="1"/>
    <col min="11" max="11" width="5.6328125" customWidth="1"/>
    <col min="12" max="12" width="7.6328125" customWidth="1"/>
    <col min="13" max="15" width="5.6328125" customWidth="1"/>
    <col min="16" max="16" width="0.6328125" customWidth="1"/>
    <col min="17" max="17" width="8.81640625" customWidth="1"/>
  </cols>
  <sheetData>
    <row r="1" spans="1:17" ht="12.75" customHeight="1">
      <c r="A1" s="298"/>
      <c r="B1" s="580" t="str">
        <f>'Title Page'!$B$34</f>
        <v>ASHRAE Standard 140-2023 Test Results Comparison for Section 9 - HVAC Equipment Performance Tests CE100 through CE200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</row>
    <row r="2" spans="1:17" ht="12.75" customHeight="1">
      <c r="A2" s="298"/>
      <c r="B2" s="580" t="str">
        <f>'Title Page'!$B$36</f>
        <v>TRNSYS18.06.0002 (TRNSYS18) vs. Annex B16, Section B16.5.1 Example Results</v>
      </c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</row>
    <row r="3" spans="1:17" ht="12.75" customHeight="1">
      <c r="A3" s="298"/>
      <c r="B3" s="580" t="str">
        <f>'Title Page'!$B$38</f>
        <v>By Thermal Energy System Specialists, LLC (TESS), 19-Aug-2024</v>
      </c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669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83" t="s">
        <v>380</v>
      </c>
      <c r="K8" s="584"/>
      <c r="L8" s="585"/>
      <c r="M8" s="302"/>
      <c r="N8" s="302"/>
      <c r="O8" s="303"/>
      <c r="P8" s="304"/>
      <c r="Q8" s="305">
        <f>YourData!$J$5</f>
        <v>45523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7" t="str">
        <f>A!$L$21</f>
        <v>TRNSYS18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8" t="str">
        <f>A!$L$22</f>
        <v>TESS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1541.270546243177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1084.785169182451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1021.869921637611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110.974981563236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69.325719188752558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1215.4699984386609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1148.2500225132089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1511.028673985405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645.94971380809989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1085.2728384419779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1561.4467942020119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166.88450481808499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255.03019858154971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1481.7085014741249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83" t="s">
        <v>380</v>
      </c>
      <c r="K25" s="584"/>
      <c r="L25" s="585"/>
      <c r="M25" s="314"/>
      <c r="N25" s="300"/>
      <c r="O25" s="309"/>
      <c r="P25" s="304"/>
      <c r="Q25" s="305">
        <f>YourData!$J$5</f>
        <v>45523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7" t="str">
        <f>A!$L$21</f>
        <v>TRNSYS18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8" t="str">
        <f>A!$L$22</f>
        <v>TESS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>
        <f>A!L43</f>
        <v>1328.672372352489</v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>
        <f>A!L44</f>
        <v>896.19885352925746</v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>
        <f>A!L45</f>
        <v>848.74110533876046</v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>
        <f>A!L46</f>
        <v>95.667473214583552</v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>
        <f>A!L47</f>
        <v>57.273712641310809</v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>
        <f>A!L48</f>
        <v>1007.267989912567</v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>
        <f>A!L49</f>
        <v>957.50277438899468</v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>
        <f>A!L50</f>
        <v>1290.553516139016</v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>
        <f>A!L51</f>
        <v>537.22088943271501</v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>
        <f>A!L52</f>
        <v>910.59564791999765</v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>
        <f>A!L53</f>
        <v>1354.426891859647</v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>
        <f>A!L54</f>
        <v>139.96633624621609</v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>
        <f>A!L55</f>
        <v>221.1393707205109</v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>
        <f>A!L56</f>
        <v>1254.5725014741249</v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83" t="s">
        <v>380</v>
      </c>
      <c r="K42" s="584"/>
      <c r="L42" s="585"/>
      <c r="M42" s="314"/>
      <c r="N42" s="300"/>
      <c r="O42" s="309"/>
      <c r="P42" s="304"/>
      <c r="Q42" s="305">
        <f>YourData!$J$5</f>
        <v>45523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7" t="str">
        <f>A!$L$21</f>
        <v>TRNSYS18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8" t="str">
        <f>A!$L$22</f>
        <v>TESS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144.6673864807851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128.32795703160869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117.80954087544249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10.41633581968636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8.2010554880592874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141.67591560082141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129.79841618224299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150.0274987453829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73.9870597489994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118.86315534867791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140.8715377087151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18.31707053119052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23.061777345959189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154.55999999999949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83" t="s">
        <v>380</v>
      </c>
      <c r="K59" s="584"/>
      <c r="L59" s="585"/>
      <c r="M59" s="314"/>
      <c r="N59" s="314"/>
      <c r="O59" s="309"/>
      <c r="P59" s="304"/>
      <c r="Q59" s="305">
        <f>YourData!$J$5</f>
        <v>45523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7" t="str">
        <f>A!$L$21</f>
        <v>TRNSYS18</v>
      </c>
    </row>
    <row r="61" spans="1:17" ht="12" customHeight="1">
      <c r="A61" s="298"/>
      <c r="B61" s="310" t="s">
        <v>812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8" t="str">
        <f>A!$L$22</f>
        <v>TESS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>
        <f>A!L83</f>
        <v>67.930787409903331</v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>
        <f>A!L84</f>
        <v>60.258358621584527</v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>
        <f>A!L85</f>
        <v>55.319275423407532</v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>
        <f>A!L86</f>
        <v>4.8911725289662602</v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>
        <f>A!L87</f>
        <v>3.8509510593825542</v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>
        <f>A!L88</f>
        <v>66.526092925270135</v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>
        <f>A!L89</f>
        <v>60.948831941971392</v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>
        <f>A!L90</f>
        <v>70.447659101006366</v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>
        <f>A!L91</f>
        <v>34.741764626385397</v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>
        <f>A!L92</f>
        <v>55.814035173302898</v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>
        <f>A!L93</f>
        <v>66.148364633648839</v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>
        <f>A!L94</f>
        <v>8.6010980406784867</v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>
        <f>A!L95</f>
        <v>10.829050515079601</v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>
        <f>A!L96</f>
        <v>72.575999999999539</v>
      </c>
    </row>
    <row r="76" spans="1:17" ht="15.6" thickTop="1">
      <c r="A76" s="298"/>
      <c r="B76" s="464" t="s">
        <v>800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.1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.1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 ht="15.6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9.9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9.9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9.9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9.9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9.9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9.9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9.9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9.9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9.9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9.9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9.9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9.9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9.9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9.9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9.9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9.9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9.9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9.9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9.9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9.9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9.9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.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9.9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9.9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9.9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9.9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9.9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9.9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9.9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9.9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9.9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9.9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9.9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9.9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9.9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9.9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9.9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9.9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9.9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9.9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9.9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9.9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9.9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.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9.9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9.9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9.9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9.9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9.9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9.9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9.9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9.9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9.9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9.9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9.9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9.9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9.9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9.9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9.9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9.9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9.9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9.9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9.9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9.9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9.9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.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9.9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9.9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9.9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9.9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9.9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9.9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9.9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9.9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9.9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9.9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9.9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9.9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9.9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9.9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9.9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9.9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9.9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9.9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9.9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9.9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9.9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.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9.9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tabSelected="1" defaultGridColor="0" colorId="22" zoomScaleNormal="100" workbookViewId="0">
      <selection activeCell="B22" sqref="B22"/>
    </sheetView>
  </sheetViews>
  <sheetFormatPr defaultColWidth="9.6328125" defaultRowHeight="15"/>
  <cols>
    <col min="1" max="1" width="0.81640625" customWidth="1"/>
    <col min="2" max="2" width="4.6328125" customWidth="1"/>
    <col min="3" max="3" width="5.6328125" customWidth="1"/>
    <col min="4" max="4" width="6.6328125" customWidth="1"/>
    <col min="5" max="6" width="6.1796875" customWidth="1"/>
    <col min="7" max="9" width="5.6328125" customWidth="1"/>
    <col min="10" max="10" width="6.1796875" customWidth="1"/>
    <col min="11" max="11" width="5.6328125" customWidth="1"/>
    <col min="12" max="12" width="7.1796875" customWidth="1"/>
    <col min="13" max="15" width="5.6328125" customWidth="1"/>
    <col min="16" max="16" width="0.6328125" customWidth="1"/>
    <col min="17" max="17" width="8.81640625" customWidth="1"/>
  </cols>
  <sheetData>
    <row r="1" spans="1:17" ht="12.75" customHeight="1">
      <c r="A1" s="298"/>
      <c r="B1" s="580" t="str">
        <f>'Title Page'!$B$34</f>
        <v>ASHRAE Standard 140-2023 Test Results Comparison for Section 9 - HVAC Equipment Performance Tests CE100 through CE200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</row>
    <row r="2" spans="1:17" ht="12.75" customHeight="1">
      <c r="A2" s="298"/>
      <c r="B2" s="580" t="str">
        <f>'Title Page'!$B$36</f>
        <v>TRNSYS18.06.0002 (TRNSYS18) vs. Annex B16, Section B16.5.1 Example Results</v>
      </c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</row>
    <row r="3" spans="1:17" ht="12.75" customHeight="1">
      <c r="A3" s="298"/>
      <c r="B3" s="580" t="str">
        <f>'Title Page'!$B$38</f>
        <v>By Thermal Energy System Specialists, LLC (TESS), 19-Aug-2024</v>
      </c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83" t="s">
        <v>380</v>
      </c>
      <c r="K8" s="584"/>
      <c r="L8" s="585"/>
      <c r="M8" s="349"/>
      <c r="N8" s="349"/>
      <c r="O8" s="350"/>
      <c r="P8" s="298"/>
      <c r="Q8" s="305">
        <f>YourData!$J$5</f>
        <v>45523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7" t="str">
        <f>A!$L$21</f>
        <v>TRNSYS18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8" t="str">
        <f>A!$L$22</f>
        <v>TESS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2.3715899022896632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3.3521686769633101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3.5535520967209528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1.8735029390125699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2.726893150032704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3.5999274962083772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3.8061989384376198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2.9033201220628309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3.3408233758033292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3.9901953879283978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2.814359151015319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3.3474899299112182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2.2644859938559398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3.6056049413110141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83" t="s">
        <v>380</v>
      </c>
      <c r="K25" s="584"/>
      <c r="L25" s="585"/>
      <c r="M25" s="329"/>
      <c r="N25" s="329"/>
      <c r="O25" s="354"/>
      <c r="P25" s="298"/>
      <c r="Q25" s="305">
        <f>YourData!$J$5</f>
        <v>45523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7" t="str">
        <f>A!$L$21</f>
        <v>TRNSYS18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8" t="str">
        <f>A!$L$22</f>
        <v>TESS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0" t="s">
        <v>779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1.4521554499130873E-4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1" t="s">
        <v>779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1.2059732808562996E-4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1" t="s">
        <v>779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1.1095273105064831E-4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1" t="s">
        <v>779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4.2137369894179681E-4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1" t="s">
        <v>779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4.3755652469348622E-4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1" t="s">
        <v>779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9.4100051355965457E-5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1" t="s">
        <v>779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8.639735421364826E-5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1" t="s">
        <v>779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3.1795874195746993E-4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1" t="s">
        <v>779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7.2545454951416537E-5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1" t="s">
        <v>779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2.8119439071734234E-4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1" t="s">
        <v>779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5.343087202344592E-5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1" t="s">
        <v>779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8.7496131301430724E-4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1" t="s">
        <v>779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8.0590711649867715E-4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1" t="s">
        <v>779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4.3447401693468479E-4</v>
      </c>
    </row>
    <row r="42" spans="1:17" ht="16.2" thickTop="1">
      <c r="A42" s="461"/>
      <c r="B42" s="464" t="s">
        <v>800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 ht="15.6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 ht="15.6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 ht="15.6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.1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.1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5.6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9.9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9.9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9.9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9.9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9.9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9.9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9.9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9.9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9.9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9.9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9.9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9.9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9.9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9.9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9.9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9.9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9.9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9.9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9.9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9.9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9.9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.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9.9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9.9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9.9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9.9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9.9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9.9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9.9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9.9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9.9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9.9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9.9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9.9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9.9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9.9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9.9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9.9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9.9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9.9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9.9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9.9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9.9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.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9.9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9.9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9.9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9.9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9.9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9.9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9.9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9.9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9.9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9.9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9.9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9.9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9.9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9.9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9.9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9.9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9.9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9.9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9.9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9.9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9.9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.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9.9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9.9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9.9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9.9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9.9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9.9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9.9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9.9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9.9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9.9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9.9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9.9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9.9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9.9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9.9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9.9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9.9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9.9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9.9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9.9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9.9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.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9.9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List'!Print_Area</vt:lpstr>
      <vt:lpstr>'Program List'!Print_Area</vt:lpstr>
      <vt:lpstr>Q!Print_Area</vt:lpstr>
      <vt:lpstr>'Q-Prt1'!Print_Area</vt:lpstr>
      <vt:lpstr>'Q-Prt2'!Print_Area</vt:lpstr>
      <vt:lpstr>'Q-Prt3'!Print_Area</vt:lpstr>
      <vt:lpstr>'Q-Prt4'!Print_Area</vt:lpstr>
      <vt:lpstr>'Q-Prt5'!Print_Area</vt:lpstr>
      <vt:lpstr>'Q-Prt6'!Print_Area</vt:lpstr>
      <vt:lpstr>'Q-Prt7'!Print_Area</vt:lpstr>
      <vt:lpstr>'Read Me'!Print_Area</vt:lpstr>
      <vt:lpstr>'Table List'!Print_Area</vt:lpstr>
      <vt:lpstr>'Title Page'!Print_Area</vt:lpstr>
      <vt:lpstr>'Figure List'!Print_Titles</vt:lpstr>
      <vt:lpstr>'Q-Prt1'!Print_Titles</vt:lpstr>
      <vt:lpstr>'Q-Prt2'!Print_Titles</vt:lpstr>
      <vt:lpstr>'Q-Prt3'!Print_Titles</vt:lpstr>
      <vt:lpstr>'Q-Prt4'!Print_Titles</vt:lpstr>
      <vt:lpstr>'Q-Prt5'!Print_Titles</vt:lpstr>
      <vt:lpstr>'Q-Prt6'!Print_Titles</vt:lpstr>
      <vt:lpstr>'Q-Prt7'!Print_Titles</vt:lpstr>
      <vt:lpstr>'Table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Tim McDowell</cp:lastModifiedBy>
  <cp:lastPrinted>2024-08-19T19:30:05Z</cp:lastPrinted>
  <dcterms:created xsi:type="dcterms:W3CDTF">2001-04-24T01:56:49Z</dcterms:created>
  <dcterms:modified xsi:type="dcterms:W3CDTF">2024-08-19T19:32:40Z</dcterms:modified>
</cp:coreProperties>
</file>