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tephen\Downloads\"/>
    </mc:Choice>
  </mc:AlternateContent>
  <xr:revisionPtr revIDLastSave="0" documentId="13_ncr:1_{B0CBE649-7E7F-4BCB-8DD7-C14D68DD2DE4}" xr6:coauthVersionLast="47" xr6:coauthVersionMax="47" xr10:uidLastSave="{00000000-0000-0000-0000-000000000000}"/>
  <bookViews>
    <workbookView xWindow="7005" yWindow="5190" windowWidth="30930" windowHeight="16725" xr2:uid="{00000000-000D-0000-FFFF-FFFF00000000}"/>
  </bookViews>
  <sheets>
    <sheet name="Sheet1" sheetId="1" r:id="rId1"/>
    <sheet name="Sheet2"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19" i="1" l="1"/>
  <c r="D17" i="1"/>
  <c r="D16" i="1"/>
  <c r="D14" i="1"/>
  <c r="H136" i="1"/>
  <c r="H137" i="1"/>
  <c r="I136" i="1"/>
  <c r="I137" i="1"/>
  <c r="J137" i="1"/>
  <c r="J136" i="1"/>
  <c r="K137" i="1"/>
  <c r="D20" i="1"/>
  <c r="C32" i="1"/>
  <c r="B72" i="1"/>
  <c r="B66" i="1"/>
  <c r="E67" i="1"/>
  <c r="E66" i="1"/>
  <c r="B73" i="1"/>
  <c r="B74" i="1"/>
  <c r="B136" i="1"/>
  <c r="B137" i="1"/>
  <c r="H138" i="1"/>
  <c r="I138" i="1"/>
  <c r="J138" i="1"/>
  <c r="K138" i="1"/>
  <c r="B138" i="1"/>
  <c r="H139" i="1"/>
  <c r="I139" i="1"/>
  <c r="J139" i="1"/>
  <c r="K139" i="1"/>
  <c r="B139" i="1"/>
  <c r="H140" i="1"/>
  <c r="I140" i="1"/>
  <c r="J140" i="1"/>
  <c r="K140" i="1"/>
  <c r="B140" i="1"/>
  <c r="H141" i="1"/>
  <c r="I141" i="1"/>
  <c r="J141" i="1"/>
  <c r="K141" i="1"/>
  <c r="B141" i="1"/>
  <c r="H142" i="1"/>
  <c r="I142" i="1"/>
  <c r="J142" i="1"/>
  <c r="K142" i="1"/>
  <c r="B142" i="1"/>
  <c r="H143" i="1"/>
  <c r="I143" i="1"/>
  <c r="J143" i="1"/>
  <c r="K143" i="1"/>
  <c r="B143" i="1"/>
  <c r="H144" i="1"/>
  <c r="I144" i="1"/>
  <c r="J144" i="1"/>
  <c r="K144" i="1"/>
  <c r="B144" i="1"/>
  <c r="H145" i="1"/>
  <c r="I145" i="1"/>
  <c r="J145" i="1"/>
  <c r="K145" i="1"/>
  <c r="B145" i="1"/>
  <c r="H146" i="1"/>
  <c r="I146" i="1"/>
  <c r="J146" i="1"/>
  <c r="K146" i="1"/>
  <c r="B146" i="1"/>
  <c r="H147" i="1"/>
  <c r="I147" i="1"/>
  <c r="J147" i="1"/>
  <c r="K147" i="1"/>
  <c r="B147" i="1"/>
  <c r="H148" i="1"/>
  <c r="I148" i="1"/>
  <c r="J148" i="1"/>
  <c r="K148" i="1"/>
  <c r="B148" i="1"/>
  <c r="H149" i="1"/>
  <c r="I149" i="1"/>
  <c r="J149" i="1"/>
  <c r="K149" i="1"/>
  <c r="B149" i="1"/>
  <c r="H150" i="1"/>
  <c r="I150" i="1"/>
  <c r="J150" i="1"/>
  <c r="K150" i="1"/>
  <c r="B150" i="1"/>
  <c r="H151" i="1"/>
  <c r="I151" i="1"/>
  <c r="J151" i="1"/>
  <c r="K151" i="1"/>
  <c r="B151" i="1"/>
  <c r="H152" i="1"/>
  <c r="I152" i="1"/>
  <c r="J152" i="1"/>
  <c r="K152" i="1"/>
  <c r="B152" i="1"/>
  <c r="H153" i="1"/>
  <c r="I153" i="1"/>
  <c r="J153" i="1"/>
  <c r="K153" i="1"/>
  <c r="B153" i="1"/>
  <c r="H154" i="1"/>
  <c r="I154" i="1"/>
  <c r="J154" i="1"/>
  <c r="K154" i="1"/>
  <c r="D51" i="1"/>
  <c r="D52" i="1"/>
  <c r="B154" i="1"/>
  <c r="B87" i="1"/>
  <c r="B110" i="1"/>
  <c r="B135" i="1"/>
  <c r="E162" i="1"/>
  <c r="B118" i="1"/>
  <c r="B120" i="1"/>
  <c r="E119" i="1"/>
  <c r="E161" i="1"/>
  <c r="E160" i="1"/>
  <c r="C160" i="1"/>
  <c r="C159" i="1"/>
  <c r="C158" i="1"/>
  <c r="B85" i="1"/>
  <c r="B112" i="1"/>
  <c r="E110" i="1"/>
  <c r="D54" i="1"/>
  <c r="B102" i="1"/>
  <c r="B104" i="1"/>
  <c r="E102" i="1"/>
  <c r="B94" i="1"/>
  <c r="B96" i="1"/>
  <c r="E94" i="1"/>
  <c r="C35" i="1"/>
  <c r="E85" i="1"/>
</calcChain>
</file>

<file path=xl/sharedStrings.xml><?xml version="1.0" encoding="utf-8"?>
<sst xmlns="http://schemas.openxmlformats.org/spreadsheetml/2006/main" count="123" uniqueCount="96">
  <si>
    <t>Step 1: Find the NOI</t>
  </si>
  <si>
    <t>Expense 1: ANNUAL HOA Fees</t>
  </si>
  <si>
    <t>Expense 2: ANNUAL Property Taxes</t>
  </si>
  <si>
    <t>Expense 3: Insurance (Optional)</t>
  </si>
  <si>
    <t>Expense 4: Miscelleanus</t>
  </si>
  <si>
    <t>NOI</t>
  </si>
  <si>
    <t>NOI=</t>
  </si>
  <si>
    <t>(Revenue)</t>
  </si>
  <si>
    <r>
      <t xml:space="preserve">Rent received for the </t>
    </r>
    <r>
      <rPr>
        <i/>
        <sz val="11"/>
        <color theme="1"/>
        <rFont val="Calibri"/>
        <family val="2"/>
        <scheme val="minor"/>
      </rPr>
      <t>year</t>
    </r>
    <r>
      <rPr>
        <sz val="11"/>
        <color theme="1"/>
        <rFont val="Calibri"/>
        <family val="2"/>
        <scheme val="minor"/>
      </rPr>
      <t>:</t>
    </r>
  </si>
  <si>
    <t>Step 2: Cap Rate</t>
  </si>
  <si>
    <t>/</t>
  </si>
  <si>
    <t>Price of house</t>
  </si>
  <si>
    <t>Cap-Rate =</t>
  </si>
  <si>
    <t>Price of property 5 years ago</t>
  </si>
  <si>
    <t>Price NOW</t>
  </si>
  <si>
    <r>
      <rPr>
        <sz val="11"/>
        <color rgb="FFFF0000"/>
        <rFont val="Calibri"/>
        <family val="2"/>
        <scheme val="minor"/>
      </rPr>
      <t>IMPORTANT</t>
    </r>
    <r>
      <rPr>
        <sz val="11"/>
        <color theme="1"/>
        <rFont val="Calibri"/>
        <family val="2"/>
        <scheme val="minor"/>
      </rPr>
      <t>: Make sure it's annual, so take the monthly rent and x12.</t>
    </r>
  </si>
  <si>
    <t>(Expenses ) Subtract</t>
  </si>
  <si>
    <t xml:space="preserve"> </t>
  </si>
  <si>
    <r>
      <rPr>
        <b/>
        <sz val="20"/>
        <color theme="1"/>
        <rFont val="Calibri"/>
        <family val="2"/>
        <scheme val="minor"/>
      </rPr>
      <t>Step 4: Financing and "Cashflow"</t>
    </r>
    <r>
      <rPr>
        <sz val="20"/>
        <color theme="1"/>
        <rFont val="Calibri"/>
        <family val="2"/>
        <scheme val="minor"/>
      </rPr>
      <t xml:space="preserve"> </t>
    </r>
  </si>
  <si>
    <t>Amount</t>
  </si>
  <si>
    <t>Interest Rate</t>
  </si>
  <si>
    <t>Term(Years)</t>
  </si>
  <si>
    <t>Monthly Payment</t>
  </si>
  <si>
    <t>Monthly Rate</t>
  </si>
  <si>
    <t>Cashflow:</t>
  </si>
  <si>
    <t>(minus) Mortgage</t>
  </si>
  <si>
    <t>Cash-on-Cash Return:</t>
  </si>
  <si>
    <t>Annual Cash Flow</t>
  </si>
  <si>
    <t>/ Divided By</t>
  </si>
  <si>
    <t>Down Payment on Loan</t>
  </si>
  <si>
    <t>Cash-on-cash Return</t>
  </si>
  <si>
    <t>ANNUAL CASHFLOW</t>
  </si>
  <si>
    <t>Debt Coverage Ratio:</t>
  </si>
  <si>
    <t>Annual NOI</t>
  </si>
  <si>
    <t>/ divided by</t>
  </si>
  <si>
    <t>Annual Debt Service</t>
  </si>
  <si>
    <t>Initial Investment</t>
  </si>
  <si>
    <t>Cash Flow Year 1</t>
  </si>
  <si>
    <t>Cash Flow Year 2</t>
  </si>
  <si>
    <t>Cash Flow Year 4</t>
  </si>
  <si>
    <t>Cash Flow Year 5</t>
  </si>
  <si>
    <t>Cash Flow Year 6</t>
  </si>
  <si>
    <t>Cash Flow Year 7</t>
  </si>
  <si>
    <t>Cash Flow Year 8</t>
  </si>
  <si>
    <t>Cash Flow Year 9</t>
  </si>
  <si>
    <t>Cash Flow Year 10</t>
  </si>
  <si>
    <t>Cash Flow Year 11</t>
  </si>
  <si>
    <t>Cash Flow Year 12</t>
  </si>
  <si>
    <t>Cash Flow Year 13</t>
  </si>
  <si>
    <t>Cash Flow Year 14</t>
  </si>
  <si>
    <t>Cash Flow Year 15</t>
  </si>
  <si>
    <t>Cash Flow Year 16</t>
  </si>
  <si>
    <t>Cash Flow Year 17</t>
  </si>
  <si>
    <t>Cash Flow Year 18</t>
  </si>
  <si>
    <t>NPV=</t>
  </si>
  <si>
    <t>IRR=</t>
  </si>
  <si>
    <t>Yearly Price Increase.</t>
  </si>
  <si>
    <t>Discount Rate</t>
  </si>
  <si>
    <t>Initial Investment (Make sure it's negative)</t>
  </si>
  <si>
    <t>Manual NPV &amp; IRR</t>
  </si>
  <si>
    <r>
      <t xml:space="preserve">Note: </t>
    </r>
    <r>
      <rPr>
        <sz val="11"/>
        <color theme="5"/>
        <rFont val="Calibri"/>
        <family val="2"/>
        <scheme val="minor"/>
      </rPr>
      <t>Orange text</t>
    </r>
    <r>
      <rPr>
        <sz val="11"/>
        <color theme="1"/>
        <rFont val="Calibri"/>
        <family val="2"/>
        <scheme val="minor"/>
      </rPr>
      <t xml:space="preserve"> means the computer did the work. You already calcualted the NOI.</t>
    </r>
  </si>
  <si>
    <t>Enter the price of the house.</t>
  </si>
  <si>
    <t>Automated NPV &amp; IRR for property above</t>
  </si>
  <si>
    <r>
      <t xml:space="preserve">Other </t>
    </r>
    <r>
      <rPr>
        <b/>
        <sz val="18"/>
        <color theme="1"/>
        <rFont val="Segoe Script"/>
        <family val="2"/>
      </rPr>
      <t>Fancy &amp; Useful Metrics</t>
    </r>
  </si>
  <si>
    <t>Operating Expense Ratio:</t>
  </si>
  <si>
    <t>Operating Expense</t>
  </si>
  <si>
    <t>Gross Operating income</t>
  </si>
  <si>
    <t>Operating Expense Ratio</t>
  </si>
  <si>
    <r>
      <t xml:space="preserve"> </t>
    </r>
    <r>
      <rPr>
        <b/>
        <sz val="11"/>
        <color theme="1"/>
        <rFont val="Calibri"/>
        <family val="2"/>
        <scheme val="minor"/>
      </rPr>
      <t>F</t>
    </r>
    <r>
      <rPr>
        <b/>
        <i/>
        <sz val="11"/>
        <color theme="1"/>
        <rFont val="Calibri"/>
        <family val="2"/>
        <scheme val="minor"/>
      </rPr>
      <t>ind a property that's comparable that sold 5 years ago. Don't use the graph at the bottom of Zillow. It's NEVER accurate.</t>
    </r>
  </si>
  <si>
    <r>
      <t xml:space="preserve">What the property </t>
    </r>
    <r>
      <rPr>
        <i/>
        <sz val="11"/>
        <color theme="1"/>
        <rFont val="Calibri"/>
        <family val="2"/>
        <scheme val="minor"/>
      </rPr>
      <t>MIGHT</t>
    </r>
    <r>
      <rPr>
        <sz val="11"/>
        <color theme="1"/>
        <rFont val="Calibri"/>
        <family val="2"/>
        <scheme val="minor"/>
      </rPr>
      <t xml:space="preserve"> be worth 5 years from now</t>
    </r>
  </si>
  <si>
    <r>
      <t xml:space="preserve">Step 3: Appreciation </t>
    </r>
    <r>
      <rPr>
        <b/>
        <sz val="18"/>
        <color theme="1"/>
        <rFont val="Belwe Bd BT"/>
        <family val="1"/>
      </rPr>
      <t>5 years past</t>
    </r>
    <r>
      <rPr>
        <b/>
        <sz val="18"/>
        <color theme="1"/>
        <rFont val="Calibri"/>
        <family val="2"/>
        <scheme val="minor"/>
      </rPr>
      <t xml:space="preserve"> and </t>
    </r>
    <r>
      <rPr>
        <b/>
        <sz val="18"/>
        <color theme="1"/>
        <rFont val="LCD Solid"/>
      </rPr>
      <t xml:space="preserve">5 years future </t>
    </r>
  </si>
  <si>
    <t>Payback Period:</t>
  </si>
  <si>
    <t>Amount Invested</t>
  </si>
  <si>
    <t>Payback Period</t>
  </si>
  <si>
    <t>years</t>
  </si>
  <si>
    <t>Cash Flow</t>
  </si>
  <si>
    <t>DCF=</t>
  </si>
  <si>
    <t>Step 5: DCF, NPV, &amp; IRR</t>
  </si>
  <si>
    <t>Discount Rate:</t>
  </si>
  <si>
    <t>(Mortgage + Expenses)</t>
  </si>
  <si>
    <t>Rent Revenue</t>
  </si>
  <si>
    <t>Break-Even Ratio</t>
  </si>
  <si>
    <t>Break-Even aka "Default" Ratio:</t>
  </si>
  <si>
    <t>What % can you put down?</t>
  </si>
  <si>
    <r>
      <rPr>
        <sz val="11"/>
        <color rgb="FFFF0000"/>
        <rFont val="Calibri"/>
        <family val="2"/>
        <scheme val="minor"/>
      </rPr>
      <t>Note:</t>
    </r>
    <r>
      <rPr>
        <sz val="11"/>
        <color theme="1"/>
        <rFont val="Calibri"/>
        <family val="2"/>
        <scheme val="minor"/>
      </rPr>
      <t xml:space="preserve"> Typically recommend %20.</t>
    </r>
  </si>
  <si>
    <r>
      <rPr>
        <b/>
        <sz val="22"/>
        <color theme="1"/>
        <rFont val="Engravers MT"/>
        <family val="1"/>
      </rPr>
      <t>Real-Estate Investment Calculator</t>
    </r>
    <r>
      <rPr>
        <b/>
        <sz val="18"/>
        <color theme="1"/>
        <rFont val="Engravers MT"/>
        <family val="1"/>
      </rPr>
      <t xml:space="preserve"> </t>
    </r>
    <r>
      <rPr>
        <b/>
        <i/>
        <sz val="10"/>
        <color theme="1"/>
        <rFont val="Engravers MT"/>
        <family val="1"/>
      </rPr>
      <t>(For Single Property Investment)</t>
    </r>
  </si>
  <si>
    <t>Cash Flow Year 3</t>
  </si>
  <si>
    <t>Cash Flow Year 19 Plus Selling the Asset</t>
  </si>
  <si>
    <t>annual rent</t>
  </si>
  <si>
    <t>variable costs</t>
  </si>
  <si>
    <t>difference</t>
  </si>
  <si>
    <t>Dif btwn years</t>
  </si>
  <si>
    <t>Annual Change</t>
  </si>
  <si>
    <t>(House price - Down)</t>
  </si>
  <si>
    <t>Address:</t>
  </si>
  <si>
    <t>1555 Kapiolani Blvd Apt 1806 Honolulu 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</si>
</sst>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2" formatCode="_(&quot;$&quot;* #,##0_);_(&quot;$&quot;* \(#,##0\);_(&quot;$&quot;* &quot;-&quot;_);_(@_)"/>
    <numFmt numFmtId="44" formatCode="_(&quot;$&quot;* #,##0.00_);_(&quot;$&quot;* \(#,##0.00\);_(&quot;$&quot;* &quot;-&quot;??_);_(@_)"/>
    <numFmt numFmtId="164" formatCode="&quot;$&quot;#,##0.00"/>
    <numFmt numFmtId="165" formatCode="&quot;$&quot;#,##0.00;[Red]&quot;$&quot;#,##0.00"/>
    <numFmt numFmtId="166" formatCode="&quot;$&quot;#,##0"/>
  </numFmts>
  <fonts count="23">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u/>
      <sz val="11"/>
      <color theme="1"/>
      <name val="Calibri"/>
      <family val="2"/>
      <scheme val="minor"/>
    </font>
    <font>
      <b/>
      <sz val="18"/>
      <color theme="1"/>
      <name val="Calibri"/>
      <family val="2"/>
      <scheme val="minor"/>
    </font>
    <font>
      <b/>
      <sz val="20"/>
      <color theme="1"/>
      <name val="Calibri"/>
      <family val="2"/>
      <scheme val="minor"/>
    </font>
    <font>
      <b/>
      <i/>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sz val="20"/>
      <color theme="1"/>
      <name val="Calibri"/>
      <family val="2"/>
      <scheme val="minor"/>
    </font>
    <font>
      <b/>
      <sz val="22"/>
      <color theme="1"/>
      <name val="Calibri"/>
      <family val="2"/>
      <scheme val="minor"/>
    </font>
    <font>
      <sz val="11"/>
      <color theme="5"/>
      <name val="Calibri"/>
      <family val="2"/>
      <scheme val="minor"/>
    </font>
    <font>
      <b/>
      <sz val="12"/>
      <color theme="1"/>
      <name val="Calibri"/>
      <family val="2"/>
      <scheme val="minor"/>
    </font>
    <font>
      <b/>
      <sz val="18"/>
      <color theme="1"/>
      <name val="Engravers MT"/>
      <family val="1"/>
    </font>
    <font>
      <b/>
      <i/>
      <sz val="10"/>
      <color theme="1"/>
      <name val="Engravers MT"/>
      <family val="1"/>
    </font>
    <font>
      <b/>
      <sz val="18"/>
      <color theme="1"/>
      <name val="Segoe Script"/>
      <family val="2"/>
    </font>
    <font>
      <b/>
      <sz val="18"/>
      <color theme="1"/>
      <name val="Belwe Bd BT"/>
      <family val="1"/>
    </font>
    <font>
      <b/>
      <sz val="18"/>
      <color theme="1"/>
      <name val="LCD Solid"/>
    </font>
    <font>
      <b/>
      <sz val="22"/>
      <color theme="1"/>
      <name val="Engravers MT"/>
      <family val="1"/>
    </font>
    <font>
      <sz val="11"/>
      <color theme="1"/>
      <name val="Calibri"/>
      <family val="2"/>
      <scheme val="minor"/>
    </font>
    <font>
      <sz val="8"/>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4" tint="0.59999389629810485"/>
        <bgColor indexed="64"/>
      </patternFill>
    </fill>
    <fill>
      <patternFill patternType="solid">
        <fgColor theme="0"/>
        <bgColor indexed="64"/>
      </patternFill>
    </fill>
    <fill>
      <patternFill patternType="solid">
        <fgColor rgb="FFFFFFCC"/>
      </patternFill>
    </fill>
  </fills>
  <borders count="16">
    <border>
      <left/>
      <right/>
      <top/>
      <bottom/>
      <diagonal/>
    </border>
    <border>
      <left style="thin">
        <color rgb="FF7F7F7F"/>
      </left>
      <right style="thin">
        <color rgb="FF7F7F7F"/>
      </right>
      <top style="thin">
        <color rgb="FF7F7F7F"/>
      </top>
      <bottom style="thin">
        <color rgb="FF7F7F7F"/>
      </bottom>
      <diagonal/>
    </border>
    <border>
      <left/>
      <right/>
      <top/>
      <bottom style="thin">
        <color auto="1"/>
      </bottom>
      <diagonal/>
    </border>
    <border>
      <left/>
      <right/>
      <top style="thin">
        <color auto="1"/>
      </top>
      <bottom style="double">
        <color auto="1"/>
      </bottom>
      <diagonal/>
    </border>
    <border>
      <left style="thin">
        <color rgb="FF7F7F7F"/>
      </left>
      <right style="thin">
        <color rgb="FF7F7F7F"/>
      </right>
      <top/>
      <bottom style="thin">
        <color rgb="FF7F7F7F"/>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rgb="FF7F7F7F"/>
      </left>
      <right style="thin">
        <color rgb="FF7F7F7F"/>
      </right>
      <top style="thin">
        <color rgb="FF7F7F7F"/>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21" fillId="7" borderId="15" applyNumberFormat="0" applyFont="0" applyAlignment="0" applyProtection="0"/>
  </cellStyleXfs>
  <cellXfs count="62">
    <xf numFmtId="0" fontId="0" fillId="0" borderId="0" xfId="0"/>
    <xf numFmtId="0" fontId="2" fillId="0" borderId="0" xfId="0" applyFont="1"/>
    <xf numFmtId="0" fontId="4" fillId="0" borderId="0" xfId="0" applyFont="1"/>
    <xf numFmtId="164" fontId="0" fillId="0" borderId="0" xfId="0" applyNumberFormat="1"/>
    <xf numFmtId="0" fontId="5" fillId="0" borderId="0" xfId="0" applyFont="1"/>
    <xf numFmtId="0" fontId="6" fillId="0" borderId="0" xfId="0" applyFont="1"/>
    <xf numFmtId="0" fontId="11" fillId="0" borderId="0" xfId="0" applyFont="1"/>
    <xf numFmtId="164" fontId="9" fillId="3" borderId="0" xfId="2" applyNumberFormat="1"/>
    <xf numFmtId="0" fontId="7" fillId="0" borderId="0" xfId="0" applyFont="1"/>
    <xf numFmtId="9" fontId="8" fillId="2" borderId="0" xfId="1" applyNumberFormat="1"/>
    <xf numFmtId="0" fontId="8" fillId="2" borderId="0" xfId="1"/>
    <xf numFmtId="42" fontId="9" fillId="3" borderId="0" xfId="2" applyNumberFormat="1"/>
    <xf numFmtId="164" fontId="10" fillId="4" borderId="1" xfId="3" applyNumberFormat="1"/>
    <xf numFmtId="3" fontId="9" fillId="3" borderId="0" xfId="2" applyNumberFormat="1"/>
    <xf numFmtId="10" fontId="9" fillId="3" borderId="0" xfId="2" applyNumberFormat="1"/>
    <xf numFmtId="0" fontId="9" fillId="3" borderId="0" xfId="2"/>
    <xf numFmtId="0" fontId="10" fillId="4" borderId="1" xfId="3"/>
    <xf numFmtId="165" fontId="10" fillId="4" borderId="1" xfId="3" applyNumberFormat="1"/>
    <xf numFmtId="0" fontId="12" fillId="0" borderId="0" xfId="0" applyFont="1"/>
    <xf numFmtId="8" fontId="10" fillId="4" borderId="1" xfId="3" applyNumberFormat="1"/>
    <xf numFmtId="9" fontId="9" fillId="3" borderId="0" xfId="2" applyNumberFormat="1"/>
    <xf numFmtId="0" fontId="9" fillId="3" borderId="1" xfId="2" applyBorder="1"/>
    <xf numFmtId="166" fontId="10" fillId="4" borderId="1" xfId="3" applyNumberFormat="1"/>
    <xf numFmtId="42" fontId="10" fillId="4" borderId="1" xfId="3" applyNumberFormat="1"/>
    <xf numFmtId="0" fontId="0" fillId="5" borderId="0" xfId="0" applyFill="1"/>
    <xf numFmtId="0" fontId="4" fillId="5" borderId="0" xfId="0" applyFont="1" applyFill="1"/>
    <xf numFmtId="0" fontId="2" fillId="5" borderId="0" xfId="0" applyFont="1" applyFill="1"/>
    <xf numFmtId="0" fontId="14" fillId="0" borderId="0" xfId="0" applyFont="1"/>
    <xf numFmtId="0" fontId="3" fillId="0" borderId="0" xfId="0" applyFont="1"/>
    <xf numFmtId="0" fontId="8" fillId="2" borderId="0" xfId="1" applyAlignment="1">
      <alignment horizontal="left" indent="7"/>
    </xf>
    <xf numFmtId="0" fontId="8" fillId="2" borderId="0" xfId="1" applyAlignment="1">
      <alignment horizontal="left" indent="1"/>
    </xf>
    <xf numFmtId="0" fontId="15" fillId="0" borderId="0" xfId="0" applyFont="1"/>
    <xf numFmtId="8" fontId="0" fillId="0" borderId="0" xfId="0" applyNumberFormat="1"/>
    <xf numFmtId="0" fontId="0" fillId="6" borderId="0" xfId="0" applyFill="1"/>
    <xf numFmtId="0" fontId="2" fillId="6" borderId="0" xfId="0" applyFont="1" applyFill="1"/>
    <xf numFmtId="0" fontId="0" fillId="5" borderId="2" xfId="0" applyFill="1" applyBorder="1"/>
    <xf numFmtId="164" fontId="9" fillId="3" borderId="2" xfId="2" applyNumberFormat="1" applyBorder="1"/>
    <xf numFmtId="164" fontId="8" fillId="2" borderId="3" xfId="1" applyNumberFormat="1" applyBorder="1"/>
    <xf numFmtId="164" fontId="10" fillId="4" borderId="0" xfId="3" applyNumberFormat="1" applyBorder="1"/>
    <xf numFmtId="0" fontId="10" fillId="4" borderId="4" xfId="3" applyBorder="1"/>
    <xf numFmtId="0" fontId="8" fillId="2" borderId="5" xfId="1" applyBorder="1"/>
    <xf numFmtId="165" fontId="8" fillId="2" borderId="6" xfId="1" applyNumberFormat="1" applyBorder="1"/>
    <xf numFmtId="165" fontId="10" fillId="4" borderId="7" xfId="3" applyNumberFormat="1" applyBorder="1"/>
    <xf numFmtId="164" fontId="8" fillId="2" borderId="5" xfId="1" applyNumberFormat="1" applyBorder="1"/>
    <xf numFmtId="0" fontId="8" fillId="2" borderId="6" xfId="1" applyBorder="1"/>
    <xf numFmtId="10" fontId="8" fillId="2" borderId="6" xfId="1" applyNumberFormat="1" applyBorder="1"/>
    <xf numFmtId="2" fontId="8" fillId="2" borderId="6" xfId="1" applyNumberFormat="1" applyBorder="1"/>
    <xf numFmtId="0" fontId="8" fillId="2" borderId="8" xfId="1" applyBorder="1"/>
    <xf numFmtId="8" fontId="8" fillId="2" borderId="9" xfId="1" applyNumberFormat="1" applyBorder="1"/>
    <xf numFmtId="0" fontId="8" fillId="2" borderId="10" xfId="1" applyBorder="1"/>
    <xf numFmtId="8" fontId="8" fillId="2" borderId="11" xfId="1" applyNumberFormat="1" applyBorder="1"/>
    <xf numFmtId="0" fontId="8" fillId="2" borderId="12" xfId="1" applyBorder="1"/>
    <xf numFmtId="9" fontId="8" fillId="2" borderId="13" xfId="1" applyNumberFormat="1" applyBorder="1"/>
    <xf numFmtId="9" fontId="8" fillId="2" borderId="11" xfId="1" applyNumberFormat="1" applyBorder="1"/>
    <xf numFmtId="8" fontId="8" fillId="2" borderId="13" xfId="1" applyNumberFormat="1" applyBorder="1"/>
    <xf numFmtId="2" fontId="8" fillId="2" borderId="14" xfId="1" applyNumberFormat="1" applyBorder="1"/>
    <xf numFmtId="9" fontId="9" fillId="3" borderId="1" xfId="2" applyNumberFormat="1" applyBorder="1"/>
    <xf numFmtId="0" fontId="0" fillId="0" borderId="0" xfId="0" applyAlignment="1">
      <alignment horizontal="center" wrapText="1"/>
    </xf>
    <xf numFmtId="44" fontId="10" fillId="4" borderId="1" xfId="3" applyNumberFormat="1"/>
    <xf numFmtId="0" fontId="2" fillId="0" borderId="0" xfId="0" applyFont="1" applyAlignment="1">
      <alignment horizontal="center"/>
    </xf>
    <xf numFmtId="0" fontId="0" fillId="7" borderId="15" xfId="4" applyFont="1"/>
    <xf numFmtId="0" fontId="0" fillId="7" borderId="15" xfId="4" applyFont="1" applyAlignment="1">
      <alignment horizontal="center"/>
    </xf>
  </cellXfs>
  <cellStyles count="5">
    <cellStyle name="Calculation" xfId="3" builtinId="22"/>
    <cellStyle name="Good" xfId="1" builtinId="26"/>
    <cellStyle name="Neutral" xfId="2" builtinId="28"/>
    <cellStyle name="Normal" xfId="0" builtinId="0"/>
    <cellStyle name="Note" xfId="4" builtinId="1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9524</xdr:colOff>
      <xdr:row>8</xdr:row>
      <xdr:rowOff>19050</xdr:rowOff>
    </xdr:from>
    <xdr:to>
      <xdr:col>3</xdr:col>
      <xdr:colOff>942975</xdr:colOff>
      <xdr:row>11</xdr:row>
      <xdr:rowOff>152400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524" y="1266825"/>
          <a:ext cx="4829176"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NOI is a fancy word for the yearly "profit" a</a:t>
          </a:r>
          <a:r>
            <a:rPr lang="en-US" sz="1100" baseline="0"/>
            <a:t> property generates</a:t>
          </a:r>
          <a:r>
            <a:rPr lang="en-US" sz="1100"/>
            <a:t>. </a:t>
          </a:r>
          <a:r>
            <a:rPr lang="en-US" sz="1100" b="1" i="1"/>
            <a:t>Simply</a:t>
          </a:r>
          <a:r>
            <a:rPr lang="en-US" sz="1100" b="1" i="1" baseline="0"/>
            <a:t> subtract the expenses from the rent you recieve from the tenants!  </a:t>
          </a:r>
          <a:r>
            <a:rPr lang="en-US" sz="1100" b="1" i="1" u="sng" baseline="0">
              <a:solidFill>
                <a:sysClr val="windowText" lastClr="000000"/>
              </a:solidFill>
            </a:rPr>
            <a:t>It is very important, because it is used in nearly all steps of the real-estate evaluation process! Don't skip this first step!</a:t>
          </a:r>
          <a:endParaRPr lang="en-US" sz="1100" b="1" i="1" u="sng">
            <a:solidFill>
              <a:sysClr val="windowText" lastClr="000000"/>
            </a:solidFill>
          </a:endParaRPr>
        </a:p>
      </xdr:txBody>
    </xdr:sp>
    <xdr:clientData/>
  </xdr:twoCellAnchor>
  <xdr:twoCellAnchor>
    <xdr:from>
      <xdr:col>4</xdr:col>
      <xdr:colOff>19049</xdr:colOff>
      <xdr:row>18</xdr:row>
      <xdr:rowOff>190499</xdr:rowOff>
    </xdr:from>
    <xdr:to>
      <xdr:col>16</xdr:col>
      <xdr:colOff>523875</xdr:colOff>
      <xdr:row>22</xdr:row>
      <xdr:rowOff>142874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38449" y="2666999"/>
          <a:ext cx="7820026"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the "yearly profit" you get to keep</a:t>
          </a:r>
          <a:r>
            <a:rPr lang="en-US" sz="1100" baseline="0"/>
            <a:t> (</a:t>
          </a:r>
          <a:r>
            <a:rPr lang="en-US" sz="1100"/>
            <a:t>if you own the property straight out with no mortgage). Looks like a great number dosen't it? But</a:t>
          </a:r>
          <a:r>
            <a:rPr lang="en-US" sz="1100" baseline="0"/>
            <a:t> remember</a:t>
          </a:r>
          <a:r>
            <a:rPr lang="en-US" sz="1100" i="1" baseline="0"/>
            <a:t>: you want to buy properties that produce high income relative to their price.  </a:t>
          </a:r>
          <a:r>
            <a:rPr lang="en-US" sz="1100" i="0" baseline="0"/>
            <a:t>There's a great number to compute if you're getting a great return on a property and it's called a Cap-Rate!</a:t>
          </a:r>
          <a:endParaRPr lang="en-US" sz="1100" i="1"/>
        </a:p>
      </xdr:txBody>
    </xdr:sp>
    <xdr:clientData/>
  </xdr:twoCellAnchor>
  <xdr:twoCellAnchor>
    <xdr:from>
      <xdr:col>0</xdr:col>
      <xdr:colOff>38100</xdr:colOff>
      <xdr:row>25</xdr:row>
      <xdr:rowOff>66675</xdr:rowOff>
    </xdr:from>
    <xdr:to>
      <xdr:col>7</xdr:col>
      <xdr:colOff>152400</xdr:colOff>
      <xdr:row>30</xdr:row>
      <xdr:rowOff>66675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38100" y="3876675"/>
          <a:ext cx="47625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 cap</a:t>
          </a:r>
          <a:r>
            <a:rPr lang="en-US" sz="1100" baseline="0"/>
            <a:t> rate is an excellent way to judge the potential income of a property  relative to it's price. </a:t>
          </a:r>
          <a:r>
            <a:rPr lang="en-US" sz="1100" b="1" baseline="0"/>
            <a:t>Higher numbers mean that the property produces more income in realtion to the up-front price. </a:t>
          </a:r>
          <a:r>
            <a:rPr lang="en-US" sz="1100" b="0" baseline="0"/>
            <a:t>It's almost like the % on a checking account. </a:t>
          </a:r>
          <a:r>
            <a:rPr lang="en-US" sz="1100" b="0" i="1" baseline="0"/>
            <a:t>Remember: That a insanely high cap rate is usually indicative of increased risk and that's not always good.</a:t>
          </a:r>
          <a:r>
            <a:rPr lang="en-US" sz="1100" b="0" baseline="0"/>
            <a:t> </a:t>
          </a:r>
          <a:r>
            <a:rPr lang="en-US" sz="1100" b="1" baseline="0"/>
            <a:t>CAP-RATE = NOI / Price of the house</a:t>
          </a:r>
          <a:endParaRPr lang="en-US" sz="1100" b="1"/>
        </a:p>
      </xdr:txBody>
    </xdr:sp>
    <xdr:clientData/>
  </xdr:twoCellAnchor>
  <xdr:twoCellAnchor>
    <xdr:from>
      <xdr:col>0</xdr:col>
      <xdr:colOff>0</xdr:colOff>
      <xdr:row>1</xdr:row>
      <xdr:rowOff>142875</xdr:rowOff>
    </xdr:from>
    <xdr:to>
      <xdr:col>12</xdr:col>
      <xdr:colOff>581025</xdr:colOff>
      <xdr:row>6</xdr:row>
      <xdr:rowOff>9524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0" y="495300"/>
          <a:ext cx="14658975" cy="819149"/>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Introduction:</a:t>
          </a:r>
          <a:r>
            <a:rPr lang="en-US" sz="1100" baseline="0"/>
            <a:t> This spreadsheet is to help those new to real-estate investing learn math concepts and serve as a convienient tool. </a:t>
          </a:r>
          <a:r>
            <a:rPr lang="en-US" sz="1100" b="1" i="1" baseline="0"/>
            <a:t>Before you start: Find the price of the potential investment AND the estimated monthly rent. </a:t>
          </a:r>
          <a:r>
            <a:rPr lang="en-US" sz="1200" b="1" i="1" u="sng" baseline="0">
              <a:solidFill>
                <a:schemeClr val="accent4">
                  <a:lumMod val="75000"/>
                </a:schemeClr>
              </a:solidFill>
            </a:rPr>
            <a:t>Yellow indicates an input you must provide. </a:t>
          </a:r>
          <a:r>
            <a:rPr lang="en-US" sz="1200" b="1" i="1" u="sng" baseline="0">
              <a:solidFill>
                <a:schemeClr val="accent6"/>
              </a:solidFill>
            </a:rPr>
            <a:t>Green indicates an output. </a:t>
          </a:r>
          <a:r>
            <a:rPr lang="en-US" sz="1200" b="1" i="1" u="sng" baseline="0">
              <a:solidFill>
                <a:schemeClr val="accent2">
                  <a:lumMod val="75000"/>
                </a:schemeClr>
              </a:solidFill>
            </a:rPr>
            <a:t>Orange indicates the computer did the work. </a:t>
          </a:r>
          <a:endParaRPr lang="en-US" sz="1100" b="1" i="1">
            <a:solidFill>
              <a:schemeClr val="accent4">
                <a:lumMod val="75000"/>
              </a:schemeClr>
            </a:solidFill>
          </a:endParaRPr>
        </a:p>
      </xdr:txBody>
    </xdr:sp>
    <xdr:clientData/>
  </xdr:twoCellAnchor>
  <xdr:twoCellAnchor>
    <xdr:from>
      <xdr:col>3</xdr:col>
      <xdr:colOff>38099</xdr:colOff>
      <xdr:row>34</xdr:row>
      <xdr:rowOff>47625</xdr:rowOff>
    </xdr:from>
    <xdr:to>
      <xdr:col>10</xdr:col>
      <xdr:colOff>523875</xdr:colOff>
      <xdr:row>40</xdr:row>
      <xdr:rowOff>0</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648199" y="6934200"/>
          <a:ext cx="7162801" cy="1228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In some areas</a:t>
          </a:r>
          <a:r>
            <a:rPr lang="en-US" sz="1100"/>
            <a:t>, Cap-rates near 8% are fairly typical for a buy-and-hold investment. Cap-rates above 10%</a:t>
          </a:r>
        </a:p>
        <a:p>
          <a:r>
            <a:rPr lang="en-US" sz="1100"/>
            <a:t>usually mean the property is "hood", needs renovations, or has some underlying</a:t>
          </a:r>
          <a:r>
            <a:rPr lang="en-US" sz="1100" baseline="0"/>
            <a:t> issue</a:t>
          </a:r>
          <a:r>
            <a:rPr lang="en-US" sz="1100"/>
            <a:t>. But you never know, sometimes you may get the deal of the century. </a:t>
          </a:r>
          <a:r>
            <a:rPr lang="en-US" sz="1100" b="1"/>
            <a:t>BUT</a:t>
          </a:r>
          <a:r>
            <a:rPr lang="en-US" sz="1100" b="1" baseline="0"/>
            <a:t> the biggest contributer of a high cap-rate is that the property dosen't appreciate (ie. it's not getting more valuable with time). This usually occurs with trailors, poorly built/extremly old houses, etc. This bring us to the next calcualtion....</a:t>
          </a:r>
        </a:p>
        <a:p>
          <a:endParaRPr lang="en-US" sz="1100" b="1" baseline="0"/>
        </a:p>
      </xdr:txBody>
    </xdr:sp>
    <xdr:clientData/>
  </xdr:twoCellAnchor>
  <xdr:twoCellAnchor>
    <xdr:from>
      <xdr:col>0</xdr:col>
      <xdr:colOff>76199</xdr:colOff>
      <xdr:row>42</xdr:row>
      <xdr:rowOff>66675</xdr:rowOff>
    </xdr:from>
    <xdr:to>
      <xdr:col>8</xdr:col>
      <xdr:colOff>514349</xdr:colOff>
      <xdr:row>47</xdr:row>
      <xdr:rowOff>76200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76199" y="8610600"/>
          <a:ext cx="5953125" cy="9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Unless the property has an extremely high</a:t>
          </a:r>
          <a:r>
            <a:rPr lang="en-US" sz="1100" baseline="0"/>
            <a:t> cap, the next cardinal sin of investing is... Buying things that don't appreciate! And even worse...financing things that don't appreciate (we'll talk more about that later). Typically, you want properties with nice, steady appreciation. Too much appreciation, too quickly can be a sign of an economic bubble. Quickly declining property prices indicate some type of outside factor such as a major employer leaving, changes in government, or construction.. </a:t>
          </a:r>
          <a:r>
            <a:rPr lang="en-US" sz="1100" b="1" i="1" u="sng" baseline="0"/>
            <a:t>General rule of thumb, %3-6 is good! </a:t>
          </a:r>
          <a:r>
            <a:rPr lang="en-US" sz="1100" b="1" i="0" u="none" baseline="0"/>
            <a:t>Do not rely on the graph at the bottom of ZIllow for the "price of the property 5 years ago".</a:t>
          </a:r>
          <a:r>
            <a:rPr lang="en-US" sz="1100" b="1" i="1" u="sng" baseline="0"/>
            <a:t> </a:t>
          </a:r>
          <a:r>
            <a:rPr lang="en-US" sz="1100" b="1" i="1" baseline="0"/>
            <a:t>Find a house that has actually sold in the past 5 years either A. The actually property itself B. Something within a mile that closely compares.</a:t>
          </a:r>
          <a:endParaRPr lang="en-US" sz="1100" b="1" i="1"/>
        </a:p>
      </xdr:txBody>
    </xdr:sp>
    <xdr:clientData/>
  </xdr:twoCellAnchor>
  <xdr:twoCellAnchor>
    <xdr:from>
      <xdr:col>0</xdr:col>
      <xdr:colOff>9524</xdr:colOff>
      <xdr:row>56</xdr:row>
      <xdr:rowOff>9524</xdr:rowOff>
    </xdr:from>
    <xdr:to>
      <xdr:col>18</xdr:col>
      <xdr:colOff>133350</xdr:colOff>
      <xdr:row>61</xdr:row>
      <xdr:rowOff>0</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9524" y="11515724"/>
          <a:ext cx="16402051" cy="9429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Unless you</a:t>
          </a:r>
          <a:r>
            <a:rPr lang="en-US" sz="1100" baseline="0"/>
            <a:t> can pay for the property in cash, you may need to obtain financing. If you don't know anything about credit, it is a double edged sword! Credit can make you rich or make you </a:t>
          </a:r>
          <a:r>
            <a:rPr lang="en-US" sz="1100" b="1" i="1" baseline="0"/>
            <a:t>very</a:t>
          </a:r>
          <a:r>
            <a:rPr lang="en-US" sz="1100" baseline="0"/>
            <a:t> sad. Also, the more money and assets you have, the more money lenders will give you and the greater the risks. Be careful</a:t>
          </a:r>
          <a:r>
            <a:rPr lang="en-US" sz="1100" i="1" baseline="0"/>
            <a:t>. </a:t>
          </a:r>
          <a:r>
            <a:rPr lang="en-US" sz="1100" b="1" i="1" baseline="0"/>
            <a:t>First, figure out what your monthly payment is going to be!</a:t>
          </a:r>
          <a:r>
            <a:rPr lang="en-US" sz="1100" b="1" baseline="0"/>
            <a:t> This applies to a fixed-rate loans only. Call a lender if you have another type of loan in mind.</a:t>
          </a:r>
        </a:p>
        <a:p>
          <a:endParaRPr lang="en-US" sz="1100" b="1"/>
        </a:p>
      </xdr:txBody>
    </xdr:sp>
    <xdr:clientData/>
  </xdr:twoCellAnchor>
  <xdr:twoCellAnchor>
    <xdr:from>
      <xdr:col>3</xdr:col>
      <xdr:colOff>57150</xdr:colOff>
      <xdr:row>73</xdr:row>
      <xdr:rowOff>0</xdr:rowOff>
    </xdr:from>
    <xdr:to>
      <xdr:col>9</xdr:col>
      <xdr:colOff>400050</xdr:colOff>
      <xdr:row>78</xdr:row>
      <xdr:rowOff>285750</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667250" y="14859000"/>
          <a:ext cx="6429375"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Cash-flow</a:t>
          </a:r>
          <a:r>
            <a:rPr lang="en-US" sz="1100" baseline="0"/>
            <a:t> is literally straight profit you can keep at the end of the year (</a:t>
          </a:r>
          <a:r>
            <a:rPr lang="en-US" sz="1100" b="1" i="1" u="sng" baseline="0"/>
            <a:t>even after the renters pay your loan!</a:t>
          </a:r>
          <a:r>
            <a:rPr lang="en-US" sz="1100" baseline="0"/>
            <a:t>). If this number is positive, congratulations! If it's negative or under $1000, you may want to check your loan amount or re-think this investment.</a:t>
          </a:r>
        </a:p>
        <a:p>
          <a:endParaRPr lang="en-US" sz="1100" baseline="0"/>
        </a:p>
        <a:p>
          <a:endParaRPr lang="en-US" sz="1100"/>
        </a:p>
      </xdr:txBody>
    </xdr:sp>
    <xdr:clientData/>
  </xdr:twoCellAnchor>
  <xdr:twoCellAnchor>
    <xdr:from>
      <xdr:col>3</xdr:col>
      <xdr:colOff>9525</xdr:colOff>
      <xdr:row>85</xdr:row>
      <xdr:rowOff>123825</xdr:rowOff>
    </xdr:from>
    <xdr:to>
      <xdr:col>9</xdr:col>
      <xdr:colOff>104775</xdr:colOff>
      <xdr:row>90</xdr:row>
      <xdr:rowOff>38100</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3448050" y="15240000"/>
          <a:ext cx="4762500" cy="86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Cash</a:t>
          </a:r>
          <a:r>
            <a:rPr lang="en-US" sz="1100" baseline="0"/>
            <a:t>-on-cash return highlights the power of credit. This the essentially your yearly return with financing (as opposed to straight cash). </a:t>
          </a:r>
          <a:r>
            <a:rPr lang="en-US" sz="1100" b="1" baseline="0"/>
            <a:t>How does this number compare to your cap-rate? </a:t>
          </a:r>
          <a:r>
            <a:rPr lang="en-US" sz="1100" baseline="0"/>
            <a:t>It should be higher. This is because credit allows you to recieve a higher profit "pound-for-pound" to each dollar you invest!</a:t>
          </a:r>
          <a:endParaRPr lang="en-US" sz="1100"/>
        </a:p>
      </xdr:txBody>
    </xdr:sp>
    <xdr:clientData/>
  </xdr:twoCellAnchor>
  <xdr:twoCellAnchor>
    <xdr:from>
      <xdr:col>3</xdr:col>
      <xdr:colOff>19050</xdr:colOff>
      <xdr:row>94</xdr:row>
      <xdr:rowOff>171451</xdr:rowOff>
    </xdr:from>
    <xdr:to>
      <xdr:col>9</xdr:col>
      <xdr:colOff>38100</xdr:colOff>
      <xdr:row>99</xdr:row>
      <xdr:rowOff>57150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629150" y="18888076"/>
          <a:ext cx="6105525" cy="838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Debt coverage Ration indicates</a:t>
          </a:r>
          <a:r>
            <a:rPr lang="en-US" sz="1100" baseline="0"/>
            <a:t> how well you can pay your debts. It is very important to lenders. A debt coverage ratio of </a:t>
          </a:r>
          <a:r>
            <a:rPr lang="en-US" sz="1100" i="1" baseline="0"/>
            <a:t>1.20 or greater is good!</a:t>
          </a:r>
          <a:r>
            <a:rPr lang="en-US" sz="1100" i="0" baseline="0"/>
            <a:t> </a:t>
          </a:r>
          <a:r>
            <a:rPr lang="en-US" sz="1100" b="1" i="1" baseline="0"/>
            <a:t>A debt ratio below 1.2 means you are just barely paying the mortgage on that property (That's not good).</a:t>
          </a:r>
          <a:endParaRPr lang="en-US" sz="1100" b="1" i="1"/>
        </a:p>
      </xdr:txBody>
    </xdr:sp>
    <xdr:clientData/>
  </xdr:twoCellAnchor>
  <xdr:twoCellAnchor>
    <xdr:from>
      <xdr:col>0</xdr:col>
      <xdr:colOff>28575</xdr:colOff>
      <xdr:row>126</xdr:row>
      <xdr:rowOff>19051</xdr:rowOff>
    </xdr:from>
    <xdr:to>
      <xdr:col>6</xdr:col>
      <xdr:colOff>0</xdr:colOff>
      <xdr:row>130</xdr:row>
      <xdr:rowOff>123824</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28575" y="25422226"/>
          <a:ext cx="9115425" cy="866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you've</a:t>
          </a:r>
          <a:r>
            <a:rPr lang="en-US" sz="1100" baseline="0"/>
            <a:t> gotten this far, you must be seriously be looking to invest in real-estate! In order to thouroughly understand DCF, NPV, IRR, I assume you have knowledge of TVM! Even if you haven't, you can still gain valuable insight into how an investment works just by playing around with the numbers. </a:t>
          </a:r>
          <a:r>
            <a:rPr lang="en-US" sz="1100" b="1" baseline="0"/>
            <a:t>Remember: If you didn't take out the loan to buy the property, you'll have to calculate the cash flows manually! If you didn't take out a loan, the cash flow would be the price of the house as the initial investment, the NOI's as the cash flows, and the estimated sales price of the property.</a:t>
          </a:r>
          <a:endParaRPr lang="en-US" sz="1100" b="1"/>
        </a:p>
      </xdr:txBody>
    </xdr:sp>
    <xdr:clientData/>
  </xdr:twoCellAnchor>
  <xdr:twoCellAnchor>
    <xdr:from>
      <xdr:col>0</xdr:col>
      <xdr:colOff>95249</xdr:colOff>
      <xdr:row>170</xdr:row>
      <xdr:rowOff>161925</xdr:rowOff>
    </xdr:from>
    <xdr:to>
      <xdr:col>5</xdr:col>
      <xdr:colOff>542924</xdr:colOff>
      <xdr:row>191</xdr:row>
      <xdr:rowOff>85725</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95249" y="33985200"/>
          <a:ext cx="9001125" cy="392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NPV</a:t>
          </a:r>
          <a:r>
            <a:rPr lang="en-US" sz="1100" baseline="0"/>
            <a:t> &amp; IRR are used in corporate finance to evaluate whether to finance a new project for a business. Real-Estate Investing </a:t>
          </a:r>
          <a:r>
            <a:rPr lang="en-US" sz="1100" i="1" baseline="0"/>
            <a:t>is in fact a business </a:t>
          </a:r>
          <a:r>
            <a:rPr lang="en-US" sz="1100" baseline="0"/>
            <a:t>and the NPV/IRR are excellent ways to evaluate uneven cashflows and estimate the present value of an asset. What if you need to dump $10,000 into the property to make it livable to renters? What if you want to build a new house on a vacant lot? This is where NPV/IRR work their magic: </a:t>
          </a:r>
          <a:r>
            <a:rPr lang="en-US" sz="1100" b="1" baseline="0"/>
            <a:t>You can still gauge a properties current value with uneven cashflows!</a:t>
          </a:r>
        </a:p>
        <a:p>
          <a:endParaRPr lang="en-US" sz="1100" baseline="0"/>
        </a:p>
        <a:p>
          <a:r>
            <a:rPr lang="en-US" sz="1100" baseline="0"/>
            <a:t>The box to the left is an almost completely automated version of NPV and is a VERY rough projection of what your cash flows would look like. Besides that, it's merely an easy way to look the potential present value for a property. I'd highly suggest if you really want to look into an investment, going over to the right and filling it out manually. Otherwise, if you're like me and just want to test it out on properties, the left should give you a decent ballpark.</a:t>
          </a:r>
        </a:p>
        <a:p>
          <a:endParaRPr lang="en-US" sz="1100" baseline="0"/>
        </a:p>
        <a:p>
          <a:r>
            <a:rPr lang="en-US" sz="1100" b="1" baseline="0"/>
            <a:t>DCF:</a:t>
          </a:r>
          <a:r>
            <a:rPr lang="en-US" sz="1100" baseline="0"/>
            <a:t> aka. "Discounted Cash Flow" essentially if the property cash flowed exactly in the matter above (and accured interest at the rate inputed), the value of the property today would be equal to the DCF. Rule of thumb: </a:t>
          </a:r>
          <a:r>
            <a:rPr lang="en-US" sz="1100" b="1" baseline="0"/>
            <a:t>If the DCF is higher then the current value of the property, it may be a nice investment! The DCF and NPV are almost indentical, except the DCF DOES NOT INCLUDE THE INITIAL INVESTMENT.</a:t>
          </a:r>
        </a:p>
        <a:p>
          <a:endParaRPr lang="en-US" sz="1100" baseline="0"/>
        </a:p>
        <a:p>
          <a:r>
            <a:rPr lang="en-US" sz="1100" b="1" baseline="0"/>
            <a:t>NPV: </a:t>
          </a:r>
          <a:r>
            <a:rPr lang="en-US" sz="1100" baseline="0"/>
            <a:t>Generally rule of thumb: </a:t>
          </a:r>
          <a:r>
            <a:rPr lang="en-US" sz="1100" b="1" baseline="0"/>
            <a:t>If the NPV is postitive, take on the project</a:t>
          </a:r>
          <a:r>
            <a:rPr lang="en-US" sz="1100" baseline="0"/>
            <a:t>. If positive, the present value of the cashflows are worth more then the original investment. Essentially, at the interest rate stated combined with the "hit" of the initial investment, the project still makes sense.</a:t>
          </a:r>
        </a:p>
        <a:p>
          <a:endParaRPr lang="en-US" sz="1100" baseline="0"/>
        </a:p>
        <a:p>
          <a:r>
            <a:rPr lang="en-US" sz="1100" b="1" baseline="0"/>
            <a:t>IRR</a:t>
          </a:r>
          <a:r>
            <a:rPr lang="en-US" sz="1100" baseline="0"/>
            <a:t>: is the "internal rate of return" IRR is difficult concept to understand, but an extremly valuable measrure. With cap-rate, you simply estimated the "return" on the asset yearly with very room to incorporate other scenarios. IRR is far more elegant because you are essentially </a:t>
          </a:r>
          <a:r>
            <a:rPr lang="en-US" sz="1100" b="1" baseline="0"/>
            <a:t>estimating the "return" with the initial investment, yearly cash flows, AND the sale price of the property!</a:t>
          </a:r>
          <a:endParaRPr lang="en-US" sz="1100" b="1"/>
        </a:p>
      </xdr:txBody>
    </xdr:sp>
    <xdr:clientData/>
  </xdr:twoCellAnchor>
  <xdr:twoCellAnchor>
    <xdr:from>
      <xdr:col>3</xdr:col>
      <xdr:colOff>38100</xdr:colOff>
      <xdr:row>102</xdr:row>
      <xdr:rowOff>123825</xdr:rowOff>
    </xdr:from>
    <xdr:to>
      <xdr:col>6</xdr:col>
      <xdr:colOff>581025</xdr:colOff>
      <xdr:row>108</xdr:row>
      <xdr:rowOff>200024</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867275" y="20764500"/>
          <a:ext cx="4857750" cy="1219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number is represented as a %, but look</a:t>
          </a:r>
          <a:r>
            <a:rPr lang="en-US" sz="1100" baseline="0"/>
            <a:t> at it as "For every dollar I make, this is the % of expenses I incur". </a:t>
          </a:r>
          <a:r>
            <a:rPr lang="en-US" sz="1100" b="1" baseline="0"/>
            <a:t>Is this number over %35 or close to it? You may what to take a hard look at your expenses. It's easy to get stars in your eye when you glance at the potential monthly rent, only to figure out the property has massive expenses.</a:t>
          </a:r>
          <a:endParaRPr lang="en-US" sz="1100" b="1"/>
        </a:p>
      </xdr:txBody>
    </xdr:sp>
    <xdr:clientData/>
  </xdr:twoCellAnchor>
  <xdr:oneCellAnchor>
    <xdr:from>
      <xdr:col>6</xdr:col>
      <xdr:colOff>85725</xdr:colOff>
      <xdr:row>51</xdr:row>
      <xdr:rowOff>104775</xdr:rowOff>
    </xdr:from>
    <xdr:ext cx="4276725" cy="595676"/>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9010650" y="10648950"/>
          <a:ext cx="4276725" cy="595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baseline="0">
              <a:latin typeface="Bookman Old Style" panose="02050604050505020204" pitchFamily="18" charset="0"/>
            </a:rPr>
            <a:t>"IF IT'S NOT WORTH SELLING, IT'S NOT WORTH BUYING" </a:t>
          </a:r>
        </a:p>
        <a:p>
          <a:r>
            <a:rPr lang="en-US" sz="1000" b="1" i="1" baseline="0">
              <a:latin typeface="+mj-lt"/>
            </a:rPr>
            <a:t>If the appreciation potential isn't there, don't buy it!!!</a:t>
          </a:r>
          <a:endParaRPr lang="en-US" sz="1000" b="1" i="1">
            <a:latin typeface="Bookman Old Style" panose="02050604050505020204" pitchFamily="18" charset="0"/>
          </a:endParaRPr>
        </a:p>
      </xdr:txBody>
    </xdr:sp>
    <xdr:clientData/>
  </xdr:oneCellAnchor>
  <xdr:twoCellAnchor>
    <xdr:from>
      <xdr:col>2</xdr:col>
      <xdr:colOff>38100</xdr:colOff>
      <xdr:row>134</xdr:row>
      <xdr:rowOff>19050</xdr:rowOff>
    </xdr:from>
    <xdr:to>
      <xdr:col>2</xdr:col>
      <xdr:colOff>1304925</xdr:colOff>
      <xdr:row>154</xdr:row>
      <xdr:rowOff>66675</xdr:rowOff>
    </xdr:to>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3295650" y="23126700"/>
          <a:ext cx="1266825" cy="3857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1. The</a:t>
          </a:r>
          <a:r>
            <a:rPr lang="en-US" sz="1000" b="1" baseline="0"/>
            <a:t> negative number represents the initial investment on the property. NO NOI included.</a:t>
          </a:r>
        </a:p>
        <a:p>
          <a:endParaRPr lang="en-US" sz="1000" baseline="0"/>
        </a:p>
        <a:p>
          <a:r>
            <a:rPr lang="en-US" sz="1000" b="1" baseline="0"/>
            <a:t>2. Each number after is the NOI x %5 (because rents typically increase %5 annualy).</a:t>
          </a:r>
        </a:p>
        <a:p>
          <a:endParaRPr lang="en-US" sz="1000" b="1" baseline="0"/>
        </a:p>
        <a:p>
          <a:r>
            <a:rPr lang="en-US" sz="1000" b="1" baseline="0"/>
            <a:t>3. The last number is the sale price of the property with the expected appreciation % we used above (20 years instead of 5). It also includes the last year of NOI we recieved.</a:t>
          </a:r>
          <a:endParaRPr lang="en-US" sz="1000" b="1"/>
        </a:p>
      </xdr:txBody>
    </xdr:sp>
    <xdr:clientData/>
  </xdr:twoCellAnchor>
  <xdr:twoCellAnchor>
    <xdr:from>
      <xdr:col>3</xdr:col>
      <xdr:colOff>95250</xdr:colOff>
      <xdr:row>110</xdr:row>
      <xdr:rowOff>104776</xdr:rowOff>
    </xdr:from>
    <xdr:to>
      <xdr:col>7</xdr:col>
      <xdr:colOff>447675</xdr:colOff>
      <xdr:row>115</xdr:row>
      <xdr:rowOff>19050</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772025" y="21907501"/>
          <a:ext cx="5257800" cy="866774"/>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Rough</a:t>
          </a:r>
          <a:r>
            <a:rPr lang="en-US" sz="1100" baseline="0"/>
            <a:t> and dirty way to estimate the time to payback your original investment. The sooner you get your money back, the better. To get a quick payback, the property must have a strong cashflow. </a:t>
          </a:r>
          <a:r>
            <a:rPr lang="en-US" sz="1100" baseline="0">
              <a:solidFill>
                <a:srgbClr val="C00000"/>
              </a:solidFill>
            </a:rPr>
            <a:t>Does not take into consideration TVM or the possibility of uneven cashflows.</a:t>
          </a:r>
          <a:endParaRPr lang="en-US" sz="1100">
            <a:solidFill>
              <a:srgbClr val="C00000"/>
            </a:solidFill>
          </a:endParaRPr>
        </a:p>
      </xdr:txBody>
    </xdr:sp>
    <xdr:clientData/>
  </xdr:twoCellAnchor>
  <xdr:twoCellAnchor>
    <xdr:from>
      <xdr:col>3</xdr:col>
      <xdr:colOff>9523</xdr:colOff>
      <xdr:row>155</xdr:row>
      <xdr:rowOff>38100</xdr:rowOff>
    </xdr:from>
    <xdr:to>
      <xdr:col>15</xdr:col>
      <xdr:colOff>428624</xdr:colOff>
      <xdr:row>157</xdr:row>
      <xdr:rowOff>133350</xdr:rowOff>
    </xdr:to>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686298" y="28165425"/>
          <a:ext cx="10248901"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What's this? </a:t>
          </a:r>
          <a:r>
            <a:rPr lang="en-US" sz="1100"/>
            <a:t>The </a:t>
          </a:r>
          <a:r>
            <a:rPr lang="en-US" sz="1100" i="1"/>
            <a:t>discount rate </a:t>
          </a:r>
          <a:r>
            <a:rPr lang="en-US" sz="1100"/>
            <a:t>is simply a % return "comparable" to another like investment ie. The stock market (usually %8), another properties cap-rate, etc. I usually keep it at %8 since most similar risk investments will be in that range,</a:t>
          </a:r>
          <a:r>
            <a:rPr lang="en-US" sz="1100" baseline="0"/>
            <a:t> but you can make it higher if you have another investment that earns a higher rate with comparable risk!</a:t>
          </a:r>
          <a:endParaRPr lang="en-US" sz="1100"/>
        </a:p>
      </xdr:txBody>
    </xdr:sp>
    <xdr:clientData/>
  </xdr:twoCellAnchor>
  <xdr:twoCellAnchor>
    <xdr:from>
      <xdr:col>3</xdr:col>
      <xdr:colOff>76200</xdr:colOff>
      <xdr:row>119</xdr:row>
      <xdr:rowOff>123826</xdr:rowOff>
    </xdr:from>
    <xdr:to>
      <xdr:col>8</xdr:col>
      <xdr:colOff>447675</xdr:colOff>
      <xdr:row>123</xdr:row>
      <xdr:rowOff>142876</xdr:rowOff>
    </xdr:to>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905375" y="24041101"/>
          <a:ext cx="58674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Another ratio used by lenders. Expresses the relationship between your property's outgoing</a:t>
          </a:r>
          <a:r>
            <a:rPr lang="en-US" sz="1100" baseline="0"/>
            <a:t> cash to income. Lender's generally look for BER's of %85 or less. </a:t>
          </a:r>
          <a:r>
            <a:rPr lang="en-US" sz="1100" b="1" baseline="0"/>
            <a:t>If the BER is %85, that means rents can decline around %15 before not having a postive cashflow!</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M162"/>
  <sheetViews>
    <sheetView tabSelected="1" workbookViewId="0">
      <selection activeCell="M11" sqref="M11"/>
    </sheetView>
  </sheetViews>
  <sheetFormatPr defaultColWidth="8.85546875" defaultRowHeight="15"/>
  <cols>
    <col min="1" max="1" width="39.42578125" customWidth="1"/>
    <col min="2" max="2" width="15.28515625" customWidth="1"/>
    <col min="3" max="3" width="20.28515625" customWidth="1"/>
    <col min="4" max="4" width="39.42578125" customWidth="1"/>
    <col min="5" max="5" width="16.42578125" customWidth="1"/>
    <col min="6" max="6" width="9.5703125" customWidth="1"/>
    <col min="7" max="7" width="8.140625" customWidth="1"/>
    <col min="8" max="8" width="11.5703125" customWidth="1"/>
    <col min="9" max="9" width="14.5703125" customWidth="1"/>
    <col min="10" max="10" width="13.42578125" bestFit="1" customWidth="1"/>
    <col min="11" max="11" width="14.140625" customWidth="1"/>
    <col min="14" max="14" width="10.140625" bestFit="1" customWidth="1"/>
  </cols>
  <sheetData>
    <row r="1" spans="1:13" ht="27.75">
      <c r="A1" s="31" t="s">
        <v>85</v>
      </c>
    </row>
    <row r="8" spans="1:13" ht="23.25">
      <c r="A8" s="4" t="s">
        <v>0</v>
      </c>
    </row>
    <row r="9" spans="1:13">
      <c r="E9" s="60" t="s">
        <v>94</v>
      </c>
      <c r="F9" s="61" t="s">
        <v>95</v>
      </c>
      <c r="G9" s="61"/>
      <c r="H9" s="61"/>
      <c r="I9" s="61"/>
      <c r="J9" s="61"/>
      <c r="K9" s="61"/>
      <c r="L9" s="61"/>
      <c r="M9" s="61"/>
    </row>
    <row r="13" spans="1:13">
      <c r="A13" s="26" t="s">
        <v>7</v>
      </c>
    </row>
    <row r="14" spans="1:13">
      <c r="A14" s="24" t="s">
        <v>8</v>
      </c>
      <c r="D14" s="36">
        <f>7000*12</f>
        <v>84000</v>
      </c>
      <c r="E14" t="s">
        <v>15</v>
      </c>
    </row>
    <row r="15" spans="1:13">
      <c r="A15" s="26" t="s">
        <v>16</v>
      </c>
      <c r="D15" s="3"/>
    </row>
    <row r="16" spans="1:13">
      <c r="A16" s="24" t="s">
        <v>1</v>
      </c>
      <c r="D16" s="7">
        <f>1887*12</f>
        <v>22644</v>
      </c>
    </row>
    <row r="17" spans="1:4">
      <c r="A17" s="24" t="s">
        <v>2</v>
      </c>
      <c r="D17" s="7">
        <f>1850000*0.01</f>
        <v>18500</v>
      </c>
    </row>
    <row r="18" spans="1:4">
      <c r="A18" s="24" t="s">
        <v>3</v>
      </c>
      <c r="D18" s="7">
        <v>1000</v>
      </c>
    </row>
    <row r="19" spans="1:4">
      <c r="A19" s="35" t="s">
        <v>4</v>
      </c>
      <c r="B19" s="2"/>
      <c r="C19" s="2"/>
      <c r="D19" s="36">
        <f>D14*0.05</f>
        <v>4200</v>
      </c>
    </row>
    <row r="20" spans="1:4" ht="15.75" thickBot="1">
      <c r="C20" s="29" t="s">
        <v>6</v>
      </c>
      <c r="D20" s="37">
        <f>D14-D16-D17-D18-D19</f>
        <v>37656</v>
      </c>
    </row>
    <row r="21" spans="1:4" ht="15.75" thickTop="1"/>
    <row r="25" spans="1:4" ht="26.25">
      <c r="A25" s="5" t="s">
        <v>9</v>
      </c>
    </row>
    <row r="32" spans="1:4">
      <c r="A32" s="26" t="s">
        <v>5</v>
      </c>
      <c r="C32" s="38">
        <f>D20</f>
        <v>37656</v>
      </c>
      <c r="D32" t="s">
        <v>60</v>
      </c>
    </row>
    <row r="33" spans="1:4">
      <c r="A33" s="26" t="s">
        <v>10</v>
      </c>
    </row>
    <row r="34" spans="1:4">
      <c r="A34" s="26" t="s">
        <v>11</v>
      </c>
      <c r="C34" s="11">
        <v>1850000</v>
      </c>
      <c r="D34" s="8" t="s">
        <v>61</v>
      </c>
    </row>
    <row r="35" spans="1:4">
      <c r="B35" s="30" t="s">
        <v>12</v>
      </c>
      <c r="C35" s="9">
        <f>C32/C34</f>
        <v>2.0354594594594596E-2</v>
      </c>
    </row>
    <row r="42" spans="1:4" ht="23.25">
      <c r="A42" s="4" t="s">
        <v>70</v>
      </c>
    </row>
    <row r="49" spans="1:5">
      <c r="A49" s="24" t="s">
        <v>13</v>
      </c>
      <c r="D49" s="13">
        <v>1500000</v>
      </c>
      <c r="E49" t="s">
        <v>68</v>
      </c>
    </row>
    <row r="50" spans="1:5">
      <c r="A50" s="33"/>
    </row>
    <row r="51" spans="1:5">
      <c r="A51" s="24" t="s">
        <v>14</v>
      </c>
      <c r="D51" s="23">
        <f>C34</f>
        <v>1850000</v>
      </c>
    </row>
    <row r="52" spans="1:5">
      <c r="D52" s="9">
        <f>RATE(5,0,-D49,D51,0,0)</f>
        <v>4.2836189040630419E-2</v>
      </c>
      <c r="E52" s="10" t="s">
        <v>56</v>
      </c>
    </row>
    <row r="54" spans="1:5">
      <c r="A54" s="24" t="s">
        <v>69</v>
      </c>
      <c r="B54" s="24"/>
      <c r="D54" s="19">
        <f>FV(D52,5,0,-D51,0)</f>
        <v>2281666.6666665743</v>
      </c>
    </row>
    <row r="55" spans="1:5" ht="26.25">
      <c r="A55" s="5" t="s">
        <v>17</v>
      </c>
    </row>
    <row r="56" spans="1:5" ht="26.25">
      <c r="A56" s="6" t="s">
        <v>18</v>
      </c>
    </row>
    <row r="63" spans="1:5">
      <c r="A63" s="24" t="s">
        <v>83</v>
      </c>
      <c r="B63" s="56">
        <v>0</v>
      </c>
      <c r="C63" t="s">
        <v>84</v>
      </c>
    </row>
    <row r="65" spans="1:5" ht="15.75" thickBot="1"/>
    <row r="66" spans="1:5" ht="15.75" thickBot="1">
      <c r="A66" s="24" t="s">
        <v>19</v>
      </c>
      <c r="B66" s="22">
        <f>C34*(1-(B63))</f>
        <v>1850000</v>
      </c>
      <c r="C66" s="28" t="s">
        <v>93</v>
      </c>
      <c r="D66" s="40" t="s">
        <v>22</v>
      </c>
      <c r="E66" s="41">
        <f>-PMT(E67,B68*12,B66)</f>
        <v>14420.432517126519</v>
      </c>
    </row>
    <row r="67" spans="1:5">
      <c r="A67" s="24" t="s">
        <v>20</v>
      </c>
      <c r="B67" s="14">
        <v>0.09</v>
      </c>
      <c r="D67" s="24" t="s">
        <v>23</v>
      </c>
      <c r="E67" s="39">
        <f>((1+B67)^(1/12))-1</f>
        <v>7.2073233161367156E-3</v>
      </c>
    </row>
    <row r="68" spans="1:5">
      <c r="A68" s="24" t="s">
        <v>21</v>
      </c>
      <c r="B68" s="15">
        <v>30</v>
      </c>
    </row>
    <row r="70" spans="1:5" ht="15.75">
      <c r="A70" s="27" t="s">
        <v>24</v>
      </c>
    </row>
    <row r="72" spans="1:5">
      <c r="A72" s="24" t="s">
        <v>5</v>
      </c>
      <c r="B72" s="12">
        <f>C32</f>
        <v>37656</v>
      </c>
    </row>
    <row r="73" spans="1:5" ht="15.75" thickBot="1">
      <c r="A73" s="25" t="s">
        <v>25</v>
      </c>
      <c r="B73" s="42">
        <f>E66*12</f>
        <v>173045.19020551821</v>
      </c>
    </row>
    <row r="74" spans="1:5" ht="15.75" thickBot="1">
      <c r="B74" s="43">
        <f>B72-B73</f>
        <v>-135389.19020551821</v>
      </c>
      <c r="C74" s="44" t="s">
        <v>31</v>
      </c>
    </row>
    <row r="79" spans="1:5" ht="33.75">
      <c r="A79" s="4" t="s">
        <v>63</v>
      </c>
    </row>
    <row r="83" spans="1:5" ht="15.75">
      <c r="A83" s="27" t="s">
        <v>26</v>
      </c>
    </row>
    <row r="84" spans="1:5" ht="15.75" thickBot="1"/>
    <row r="85" spans="1:5" ht="15.75" thickBot="1">
      <c r="A85" s="26" t="s">
        <v>27</v>
      </c>
      <c r="B85" s="12">
        <f>B74</f>
        <v>-135389.19020551821</v>
      </c>
      <c r="D85" s="40" t="s">
        <v>30</v>
      </c>
      <c r="E85" s="45" t="e">
        <f>B85/B87</f>
        <v>#DIV/0!</v>
      </c>
    </row>
    <row r="86" spans="1:5">
      <c r="A86" s="24" t="s">
        <v>28</v>
      </c>
      <c r="B86" s="3"/>
    </row>
    <row r="87" spans="1:5">
      <c r="A87" s="26" t="s">
        <v>29</v>
      </c>
      <c r="B87" s="23">
        <f>C34-B66</f>
        <v>0</v>
      </c>
    </row>
    <row r="92" spans="1:5" ht="15.75">
      <c r="A92" s="27" t="s">
        <v>32</v>
      </c>
    </row>
    <row r="93" spans="1:5" ht="15.75" thickBot="1"/>
    <row r="94" spans="1:5" ht="15.75" thickBot="1">
      <c r="A94" s="26" t="s">
        <v>33</v>
      </c>
      <c r="B94" s="12">
        <f>B72</f>
        <v>37656</v>
      </c>
      <c r="D94" s="40" t="s">
        <v>32</v>
      </c>
      <c r="E94" s="46">
        <f>B94/B96</f>
        <v>0.21760789742423706</v>
      </c>
    </row>
    <row r="95" spans="1:5">
      <c r="A95" s="24" t="s">
        <v>34</v>
      </c>
    </row>
    <row r="96" spans="1:5">
      <c r="A96" s="26" t="s">
        <v>35</v>
      </c>
      <c r="B96" s="17">
        <f>B73</f>
        <v>173045.19020551821</v>
      </c>
    </row>
    <row r="100" spans="1:6" ht="15.75">
      <c r="A100" s="27" t="s">
        <v>64</v>
      </c>
    </row>
    <row r="101" spans="1:6" ht="15.75" thickBot="1"/>
    <row r="102" spans="1:6" ht="15.75" thickBot="1">
      <c r="A102" s="26" t="s">
        <v>65</v>
      </c>
      <c r="B102" s="12">
        <f>SUM(D16:D19)</f>
        <v>46344</v>
      </c>
      <c r="D102" s="40" t="s">
        <v>67</v>
      </c>
      <c r="E102" s="45">
        <f>B102/B104</f>
        <v>0.55171428571428571</v>
      </c>
    </row>
    <row r="103" spans="1:6">
      <c r="A103" s="24" t="s">
        <v>28</v>
      </c>
    </row>
    <row r="104" spans="1:6">
      <c r="A104" s="26" t="s">
        <v>66</v>
      </c>
      <c r="B104" s="12">
        <f>D14</f>
        <v>84000</v>
      </c>
    </row>
    <row r="108" spans="1:6">
      <c r="A108" s="1" t="s">
        <v>71</v>
      </c>
    </row>
    <row r="109" spans="1:6" ht="15.75" thickBot="1">
      <c r="A109" s="1"/>
    </row>
    <row r="110" spans="1:6" ht="15.75" thickBot="1">
      <c r="A110" s="26" t="s">
        <v>72</v>
      </c>
      <c r="B110" s="22">
        <f>B87</f>
        <v>0</v>
      </c>
      <c r="D110" s="40" t="s">
        <v>73</v>
      </c>
      <c r="E110" s="55">
        <f>B110/B112</f>
        <v>0</v>
      </c>
      <c r="F110" s="44" t="s">
        <v>74</v>
      </c>
    </row>
    <row r="111" spans="1:6">
      <c r="A111" s="26" t="s">
        <v>28</v>
      </c>
    </row>
    <row r="112" spans="1:6">
      <c r="A112" s="26" t="s">
        <v>75</v>
      </c>
      <c r="B112" s="12">
        <f>B85</f>
        <v>-135389.19020551821</v>
      </c>
    </row>
    <row r="116" spans="1:5">
      <c r="A116" s="1" t="s">
        <v>82</v>
      </c>
    </row>
    <row r="117" spans="1:5">
      <c r="A117" s="1"/>
    </row>
    <row r="118" spans="1:5" ht="15.75" thickBot="1">
      <c r="A118" s="26" t="s">
        <v>79</v>
      </c>
      <c r="B118" s="17">
        <f>SUM(D16:D19)+E66*12</f>
        <v>219389.19020551821</v>
      </c>
    </row>
    <row r="119" spans="1:5" ht="15.75" thickBot="1">
      <c r="A119" s="24" t="s">
        <v>28</v>
      </c>
      <c r="D119" s="40" t="s">
        <v>81</v>
      </c>
      <c r="E119" s="45">
        <f>B118/B120</f>
        <v>2.6117760738752169</v>
      </c>
    </row>
    <row r="120" spans="1:5">
      <c r="A120" s="26" t="s">
        <v>80</v>
      </c>
      <c r="B120" s="12">
        <f>D14</f>
        <v>84000</v>
      </c>
    </row>
    <row r="121" spans="1:5">
      <c r="A121" s="34"/>
    </row>
    <row r="122" spans="1:5">
      <c r="A122" s="34"/>
    </row>
    <row r="123" spans="1:5">
      <c r="A123" s="34"/>
    </row>
    <row r="126" spans="1:5" ht="28.5">
      <c r="A126" s="18" t="s">
        <v>77</v>
      </c>
    </row>
    <row r="132" spans="1:11">
      <c r="D132" s="3"/>
    </row>
    <row r="133" spans="1:11">
      <c r="G133" s="57"/>
    </row>
    <row r="134" spans="1:11">
      <c r="A134" s="1" t="s">
        <v>62</v>
      </c>
      <c r="D134" s="1" t="s">
        <v>59</v>
      </c>
      <c r="G134" s="57"/>
      <c r="H134" s="59" t="s">
        <v>92</v>
      </c>
      <c r="I134" s="59"/>
      <c r="J134" s="59"/>
      <c r="K134" s="20">
        <v>0.05</v>
      </c>
    </row>
    <row r="135" spans="1:11">
      <c r="A135" s="16" t="s">
        <v>36</v>
      </c>
      <c r="B135" s="12">
        <f>-B110</f>
        <v>0</v>
      </c>
      <c r="D135" s="21" t="s">
        <v>58</v>
      </c>
      <c r="E135" s="15">
        <v>-110000</v>
      </c>
      <c r="H135" t="s">
        <v>88</v>
      </c>
      <c r="I135" t="s">
        <v>89</v>
      </c>
      <c r="J135" t="s">
        <v>90</v>
      </c>
      <c r="K135" t="s">
        <v>91</v>
      </c>
    </row>
    <row r="136" spans="1:11">
      <c r="A136" s="16" t="s">
        <v>37</v>
      </c>
      <c r="B136" s="12">
        <f>B74</f>
        <v>-135389.19020551821</v>
      </c>
      <c r="D136" s="21" t="s">
        <v>37</v>
      </c>
      <c r="E136" s="15">
        <v>1000</v>
      </c>
      <c r="H136" s="19">
        <f>D14</f>
        <v>84000</v>
      </c>
      <c r="I136" s="12">
        <f>D16+D17+D18+D19</f>
        <v>46344</v>
      </c>
      <c r="J136" s="19">
        <f>H136-I136</f>
        <v>37656</v>
      </c>
      <c r="K136" s="58">
        <v>0</v>
      </c>
    </row>
    <row r="137" spans="1:11">
      <c r="A137" s="16" t="s">
        <v>38</v>
      </c>
      <c r="B137" s="12">
        <f>B136+K137</f>
        <v>-133506.39020551823</v>
      </c>
      <c r="D137" s="21" t="s">
        <v>38</v>
      </c>
      <c r="E137" s="15">
        <v>1000</v>
      </c>
      <c r="H137" s="19">
        <f>H136*(1+$K$134)</f>
        <v>88200</v>
      </c>
      <c r="I137" s="12">
        <f>I136*(1+$K$134)</f>
        <v>48661.200000000004</v>
      </c>
      <c r="J137" s="19">
        <f t="shared" ref="J137:J154" si="0">H137-I137</f>
        <v>39538.799999999996</v>
      </c>
      <c r="K137" s="19">
        <f>J137-J136</f>
        <v>1882.7999999999956</v>
      </c>
    </row>
    <row r="138" spans="1:11">
      <c r="A138" s="16" t="s">
        <v>86</v>
      </c>
      <c r="B138" s="12">
        <f t="shared" ref="B138:B153" si="1">B137+K138</f>
        <v>-131529.45020551822</v>
      </c>
      <c r="D138" s="21" t="s">
        <v>86</v>
      </c>
      <c r="E138" s="15">
        <v>1000</v>
      </c>
      <c r="H138" s="19">
        <f>H137*(1+$K$134)</f>
        <v>92610</v>
      </c>
      <c r="I138" s="12">
        <f>I137*(1+$K$134)</f>
        <v>51094.260000000009</v>
      </c>
      <c r="J138" s="19">
        <f t="shared" si="0"/>
        <v>41515.739999999991</v>
      </c>
      <c r="K138" s="19">
        <f t="shared" ref="K138:K154" si="2">J138-J137</f>
        <v>1976.9399999999951</v>
      </c>
    </row>
    <row r="139" spans="1:11">
      <c r="A139" s="16" t="s">
        <v>39</v>
      </c>
      <c r="B139" s="12">
        <f t="shared" si="1"/>
        <v>-129453.66320551823</v>
      </c>
      <c r="D139" s="21" t="s">
        <v>39</v>
      </c>
      <c r="E139" s="15">
        <v>1000</v>
      </c>
      <c r="H139" s="19">
        <f>H138*(1+$K$134)</f>
        <v>97240.5</v>
      </c>
      <c r="I139" s="12">
        <f>I138*(1+$K$134)</f>
        <v>53648.973000000013</v>
      </c>
      <c r="J139" s="19">
        <f t="shared" si="0"/>
        <v>43591.526999999987</v>
      </c>
      <c r="K139" s="19">
        <f t="shared" si="2"/>
        <v>2075.7869999999966</v>
      </c>
    </row>
    <row r="140" spans="1:11">
      <c r="A140" s="16" t="s">
        <v>40</v>
      </c>
      <c r="B140" s="12">
        <f t="shared" si="1"/>
        <v>-127274.08685551822</v>
      </c>
      <c r="D140" s="21" t="s">
        <v>40</v>
      </c>
      <c r="E140" s="15">
        <v>1000</v>
      </c>
      <c r="H140" s="19">
        <f>H139*(1+$K$134)</f>
        <v>102102.52500000001</v>
      </c>
      <c r="I140" s="12">
        <f>I139*(1+$K$134)</f>
        <v>56331.421650000018</v>
      </c>
      <c r="J140" s="19">
        <f t="shared" si="0"/>
        <v>45771.10334999999</v>
      </c>
      <c r="K140" s="19">
        <f t="shared" si="2"/>
        <v>2179.576350000003</v>
      </c>
    </row>
    <row r="141" spans="1:11">
      <c r="A141" s="16" t="s">
        <v>41</v>
      </c>
      <c r="B141" s="12">
        <f t="shared" si="1"/>
        <v>-124985.53168801824</v>
      </c>
      <c r="D141" s="21" t="s">
        <v>41</v>
      </c>
      <c r="E141" s="15">
        <v>1000</v>
      </c>
      <c r="H141" s="19">
        <f>H140*(1+$K$134)</f>
        <v>107207.65125000001</v>
      </c>
      <c r="I141" s="12">
        <f>I140*(1+$K$134)</f>
        <v>59147.992732500024</v>
      </c>
      <c r="J141" s="19">
        <f t="shared" si="0"/>
        <v>48059.658517499985</v>
      </c>
      <c r="K141" s="19">
        <f t="shared" si="2"/>
        <v>2288.5551674999952</v>
      </c>
    </row>
    <row r="142" spans="1:11">
      <c r="A142" s="16" t="s">
        <v>42</v>
      </c>
      <c r="B142" s="12">
        <f t="shared" si="1"/>
        <v>-122582.54876214324</v>
      </c>
      <c r="D142" s="21" t="s">
        <v>42</v>
      </c>
      <c r="E142" s="15">
        <v>1000</v>
      </c>
      <c r="H142" s="19">
        <f>H141*(1+$K$134)</f>
        <v>112568.03381250001</v>
      </c>
      <c r="I142" s="12">
        <f>I141*(1+$K$134)</f>
        <v>62105.392369125031</v>
      </c>
      <c r="J142" s="19">
        <f t="shared" si="0"/>
        <v>50462.641443374981</v>
      </c>
      <c r="K142" s="19">
        <f t="shared" si="2"/>
        <v>2402.982925874996</v>
      </c>
    </row>
    <row r="143" spans="1:11">
      <c r="A143" s="16" t="s">
        <v>43</v>
      </c>
      <c r="B143" s="12">
        <f t="shared" si="1"/>
        <v>-120059.41668997449</v>
      </c>
      <c r="D143" s="21" t="s">
        <v>43</v>
      </c>
      <c r="E143" s="15">
        <v>1000</v>
      </c>
      <c r="H143" s="19">
        <f>H142*(1+$K$134)</f>
        <v>118196.43550312502</v>
      </c>
      <c r="I143" s="12">
        <f>I142*(1+$K$134)</f>
        <v>65210.661987581283</v>
      </c>
      <c r="J143" s="19">
        <f t="shared" si="0"/>
        <v>52985.773515543733</v>
      </c>
      <c r="K143" s="19">
        <f t="shared" si="2"/>
        <v>2523.1320721687516</v>
      </c>
    </row>
    <row r="144" spans="1:11">
      <c r="A144" s="16" t="s">
        <v>44</v>
      </c>
      <c r="B144" s="12">
        <f t="shared" si="1"/>
        <v>-117410.12801419728</v>
      </c>
      <c r="D144" s="21" t="s">
        <v>44</v>
      </c>
      <c r="E144" s="15">
        <v>1000</v>
      </c>
      <c r="H144" s="19">
        <f>H143*(1+$K$134)</f>
        <v>124106.25727828128</v>
      </c>
      <c r="I144" s="12">
        <f>I143*(1+$K$134)</f>
        <v>68471.195086960346</v>
      </c>
      <c r="J144" s="19">
        <f t="shared" si="0"/>
        <v>55635.062191320932</v>
      </c>
      <c r="K144" s="19">
        <f t="shared" si="2"/>
        <v>2649.2886757771994</v>
      </c>
    </row>
    <row r="145" spans="1:11">
      <c r="A145" s="16" t="s">
        <v>45</v>
      </c>
      <c r="B145" s="12">
        <f t="shared" si="1"/>
        <v>-114628.37490463124</v>
      </c>
      <c r="D145" s="21" t="s">
        <v>45</v>
      </c>
      <c r="E145" s="15">
        <v>1000</v>
      </c>
      <c r="H145" s="19">
        <f>H144*(1+$K$134)</f>
        <v>130311.57014219534</v>
      </c>
      <c r="I145" s="12">
        <f>I144*(1+$K$134)</f>
        <v>71894.754841308371</v>
      </c>
      <c r="J145" s="19">
        <f t="shared" si="0"/>
        <v>58416.81530088697</v>
      </c>
      <c r="K145" s="19">
        <f t="shared" si="2"/>
        <v>2781.7531095660379</v>
      </c>
    </row>
    <row r="146" spans="1:11">
      <c r="A146" s="16" t="s">
        <v>46</v>
      </c>
      <c r="B146" s="12">
        <f t="shared" si="1"/>
        <v>-111707.5341395869</v>
      </c>
      <c r="D146" s="21" t="s">
        <v>46</v>
      </c>
      <c r="E146" s="15">
        <v>1000</v>
      </c>
      <c r="H146" s="19">
        <f>H145*(1+$K$134)</f>
        <v>136827.14864930511</v>
      </c>
      <c r="I146" s="12">
        <f>I145*(1+$K$134)</f>
        <v>75489.492583373794</v>
      </c>
      <c r="J146" s="19">
        <f t="shared" si="0"/>
        <v>61337.656065931311</v>
      </c>
      <c r="K146" s="19">
        <f t="shared" si="2"/>
        <v>2920.8407650443405</v>
      </c>
    </row>
    <row r="147" spans="1:11">
      <c r="A147" s="16" t="s">
        <v>47</v>
      </c>
      <c r="B147" s="12">
        <f t="shared" si="1"/>
        <v>-108640.65133629032</v>
      </c>
      <c r="D147" s="21" t="s">
        <v>47</v>
      </c>
      <c r="E147" s="15">
        <v>1000</v>
      </c>
      <c r="H147" s="19">
        <f>H146*(1+$K$134)</f>
        <v>143668.50608177038</v>
      </c>
      <c r="I147" s="12">
        <f>I146*(1+$K$134)</f>
        <v>79263.967212542484</v>
      </c>
      <c r="J147" s="19">
        <f t="shared" si="0"/>
        <v>64404.538869227894</v>
      </c>
      <c r="K147" s="19">
        <f t="shared" si="2"/>
        <v>3066.882803296583</v>
      </c>
    </row>
    <row r="148" spans="1:11">
      <c r="A148" s="16" t="s">
        <v>48</v>
      </c>
      <c r="B148" s="12">
        <f t="shared" si="1"/>
        <v>-105420.42439282891</v>
      </c>
      <c r="D148" s="21" t="s">
        <v>48</v>
      </c>
      <c r="E148" s="15">
        <v>1000</v>
      </c>
      <c r="H148" s="19">
        <f>H147*(1+$K$134)</f>
        <v>150851.93138585892</v>
      </c>
      <c r="I148" s="12">
        <f>I147*(1+$K$134)</f>
        <v>83227.165573169608</v>
      </c>
      <c r="J148" s="19">
        <f t="shared" si="0"/>
        <v>67624.765812689307</v>
      </c>
      <c r="K148" s="19">
        <f t="shared" si="2"/>
        <v>3220.2269434614136</v>
      </c>
    </row>
    <row r="149" spans="1:11">
      <c r="A149" s="16" t="s">
        <v>49</v>
      </c>
      <c r="B149" s="12">
        <f t="shared" si="1"/>
        <v>-102039.18610219445</v>
      </c>
      <c r="D149" s="21" t="s">
        <v>49</v>
      </c>
      <c r="E149" s="15">
        <v>1000</v>
      </c>
      <c r="H149" s="19">
        <f>H148*(1+$K$134)</f>
        <v>158394.52795515186</v>
      </c>
      <c r="I149" s="12">
        <f>I148*(1+$K$134)</f>
        <v>87388.523851828097</v>
      </c>
      <c r="J149" s="19">
        <f t="shared" si="0"/>
        <v>71006.004103323765</v>
      </c>
      <c r="K149" s="19">
        <f t="shared" si="2"/>
        <v>3381.2382906344574</v>
      </c>
    </row>
    <row r="150" spans="1:11">
      <c r="A150" s="16" t="s">
        <v>50</v>
      </c>
      <c r="B150" s="12">
        <f t="shared" si="1"/>
        <v>-98488.88589702826</v>
      </c>
      <c r="D150" s="21" t="s">
        <v>50</v>
      </c>
      <c r="E150" s="15">
        <v>1000</v>
      </c>
      <c r="H150" s="19">
        <f>H149*(1+$K$134)</f>
        <v>166314.25435290945</v>
      </c>
      <c r="I150" s="12">
        <f>I149*(1+$K$134)</f>
        <v>91757.9500444195</v>
      </c>
      <c r="J150" s="19">
        <f t="shared" si="0"/>
        <v>74556.304308489955</v>
      </c>
      <c r="K150" s="19">
        <f t="shared" si="2"/>
        <v>3550.3002051661897</v>
      </c>
    </row>
    <row r="151" spans="1:11">
      <c r="A151" s="16" t="s">
        <v>51</v>
      </c>
      <c r="B151" s="12">
        <f t="shared" si="1"/>
        <v>-94761.070681603756</v>
      </c>
      <c r="D151" s="21" t="s">
        <v>51</v>
      </c>
      <c r="E151" s="15">
        <v>1000</v>
      </c>
      <c r="H151" s="19">
        <f>H150*(1+$K$134)</f>
        <v>174629.96707055494</v>
      </c>
      <c r="I151" s="12">
        <f>I150*(1+$K$134)</f>
        <v>96345.847546640478</v>
      </c>
      <c r="J151" s="19">
        <f t="shared" si="0"/>
        <v>78284.119523914458</v>
      </c>
      <c r="K151" s="19">
        <f t="shared" si="2"/>
        <v>3727.8152154245035</v>
      </c>
    </row>
    <row r="152" spans="1:11">
      <c r="A152" s="16" t="s">
        <v>52</v>
      </c>
      <c r="B152" s="12">
        <f t="shared" si="1"/>
        <v>-90846.864705408036</v>
      </c>
      <c r="D152" s="21" t="s">
        <v>52</v>
      </c>
      <c r="E152" s="15">
        <v>1000</v>
      </c>
      <c r="H152" s="19">
        <f>H151*(1+$K$134)</f>
        <v>183361.46542408268</v>
      </c>
      <c r="I152" s="12">
        <f>I151*(1+$K$134)</f>
        <v>101163.1399239725</v>
      </c>
      <c r="J152" s="19">
        <f t="shared" si="0"/>
        <v>82198.325500110179</v>
      </c>
      <c r="K152" s="19">
        <f t="shared" si="2"/>
        <v>3914.2059761957207</v>
      </c>
    </row>
    <row r="153" spans="1:11">
      <c r="A153" s="16" t="s">
        <v>53</v>
      </c>
      <c r="B153" s="12">
        <f t="shared" si="1"/>
        <v>-86736.948430402525</v>
      </c>
      <c r="D153" s="21" t="s">
        <v>53</v>
      </c>
      <c r="E153" s="15">
        <v>1000</v>
      </c>
      <c r="H153" s="19">
        <f>H152*(1+$K$134)</f>
        <v>192529.53869528681</v>
      </c>
      <c r="I153" s="12">
        <f>I152*(1+$K$134)</f>
        <v>106221.29692017112</v>
      </c>
      <c r="J153" s="19">
        <f t="shared" si="0"/>
        <v>86308.24177511569</v>
      </c>
      <c r="K153" s="19">
        <f t="shared" si="2"/>
        <v>4109.9162750055111</v>
      </c>
    </row>
    <row r="154" spans="1:11">
      <c r="A154" s="16" t="s">
        <v>87</v>
      </c>
      <c r="B154" s="19">
        <f>FV(D52,20,0,-D51)+B153+K154</f>
        <v>4198069.6364971679</v>
      </c>
      <c r="D154" s="21" t="s">
        <v>87</v>
      </c>
      <c r="E154" s="15">
        <v>200000</v>
      </c>
      <c r="H154" s="19">
        <f>H153*(1+$K$134)</f>
        <v>202156.01563005117</v>
      </c>
      <c r="I154" s="12">
        <f>I153*(1+$K$134)</f>
        <v>111532.36176617969</v>
      </c>
      <c r="J154" s="19">
        <f t="shared" si="0"/>
        <v>90623.653863871485</v>
      </c>
      <c r="K154" s="19">
        <f t="shared" si="2"/>
        <v>4315.4120887557947</v>
      </c>
    </row>
    <row r="157" spans="1:11" ht="15.75" thickBot="1">
      <c r="B157" s="15" t="s">
        <v>78</v>
      </c>
      <c r="C157" s="20">
        <v>0.08</v>
      </c>
    </row>
    <row r="158" spans="1:11">
      <c r="B158" s="47" t="s">
        <v>76</v>
      </c>
      <c r="C158" s="48">
        <f>NPV(C157,B136:B154)</f>
        <v>-149765.9915818132</v>
      </c>
    </row>
    <row r="159" spans="1:11" ht="15.75" thickBot="1">
      <c r="B159" s="49" t="s">
        <v>54</v>
      </c>
      <c r="C159" s="50">
        <f>NPV(C157,B135:B154)</f>
        <v>-138672.21442760536</v>
      </c>
      <c r="D159" s="15" t="s">
        <v>57</v>
      </c>
      <c r="E159" s="20">
        <v>0.08</v>
      </c>
    </row>
    <row r="160" spans="1:11" ht="15.75" thickBot="1">
      <c r="B160" s="51" t="s">
        <v>55</v>
      </c>
      <c r="C160" s="52">
        <f>IRR(B135:B154)</f>
        <v>6.7111696236916263E-2</v>
      </c>
      <c r="D160" s="47" t="s">
        <v>54</v>
      </c>
      <c r="E160" s="48">
        <f>NPV(E159,E135:E154)</f>
        <v>-50264.537096921267</v>
      </c>
    </row>
    <row r="161" spans="4:10">
      <c r="D161" s="49" t="s">
        <v>55</v>
      </c>
      <c r="E161" s="53">
        <f>IRR(E135:E154)</f>
        <v>3.8702964650386251E-2</v>
      </c>
    </row>
    <row r="162" spans="4:10" ht="15.75" thickBot="1">
      <c r="D162" s="51" t="s">
        <v>76</v>
      </c>
      <c r="E162" s="54">
        <f>NPV(E159,E136:E154)</f>
        <v>55714.299935325049</v>
      </c>
      <c r="J162" s="32"/>
    </row>
  </sheetData>
  <mergeCells count="3">
    <mergeCell ref="G133:G134"/>
    <mergeCell ref="H134:J134"/>
    <mergeCell ref="F9:M9"/>
  </mergeCells>
  <phoneticPr fontId="22" type="noConversion"/>
  <conditionalFormatting sqref="B74">
    <cfRule type="cellIs" dxfId="1" priority="1" operator="lessThan">
      <formula>0</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EA7B-0482-459B-B0E0-59E9AB89440E}">
  <dimension ref="A1"/>
  <sheetViews>
    <sheetView workbookViewId="0">
      <selection sqref="A1:S25"/>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drunkracoon</dc:creator>
  <cp:lastModifiedBy>Stephen</cp:lastModifiedBy>
  <dcterms:created xsi:type="dcterms:W3CDTF">2016-04-25T13:28:42Z</dcterms:created>
  <dcterms:modified xsi:type="dcterms:W3CDTF">2023-04-27T20:12:43Z</dcterms:modified>
</cp:coreProperties>
</file>