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ATTLE" sheetId="1" state="visible" r:id="rId2"/>
    <sheet name="CALC" sheetId="2" state="visible" r:id="rId3"/>
    <sheet name="DB" sheetId="3" state="visible" r:id="rId4"/>
  </sheets>
  <definedNames>
    <definedName function="false" hidden="false" name="ATTMOD" vbProcedure="false">CALC!$P$2</definedName>
    <definedName function="false" hidden="false" name="BASEDEFENSE" vbProcedure="false">DB!$A$58:$AF$59</definedName>
    <definedName function="false" hidden="false" name="BHITPOINTS" vbProcedure="false">DB!$A$39:$AF$56</definedName>
    <definedName function="false" hidden="false" name="BPOINTS" vbProcedure="false">DB!$A$20:$AF$37</definedName>
    <definedName function="false" hidden="false" name="BPROVISIONS" vbProcedure="false">DB!$A$1:$AF$18</definedName>
    <definedName function="false" hidden="false" name="DEFMOD" vbProcedure="false">CALC!$P$3</definedName>
    <definedName function="false" hidden="false" name="HOSPITALBEDS" vbProcedure="false">DB!$A$61:$AF$62</definedName>
    <definedName function="false" hidden="false" name="UNITS" vbProcedure="false">DB!$A$64:$O$77</definedName>
    <definedName function="true" hidden="false" name="RESET.DEFSURVIVORS" vbProcedure="true"/>
    <definedName function="true" hidden="false" name="RESET.RESETUNITS" vbProcedure="true"/>
    <definedName function="true" hidden="false" name="RESET.RESETALL" vbProcedure="true"/>
    <definedName function="true" hidden="false" name="RESET.RESETVILSPECS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<sst xmlns="http://schemas.openxmlformats.org/spreadsheetml/2006/main" count="1127" uniqueCount="101">
  <si>
    <t xml:space="preserve">MODIFIERS</t>
  </si>
  <si>
    <t xml:space="preserve">FAITH</t>
  </si>
  <si>
    <t xml:space="preserve">CHURCH LEVEL</t>
  </si>
  <si>
    <t xml:space="preserve">MORALE</t>
  </si>
  <si>
    <t xml:space="preserve">LUCK</t>
  </si>
  <si>
    <t xml:space="preserve">OFFICER</t>
  </si>
  <si>
    <t xml:space="preserve">WEAPON MASTERY</t>
  </si>
  <si>
    <t xml:space="preserve">MEDIC
HOSPITAL</t>
  </si>
  <si>
    <t xml:space="preserve">MEDICUS
CLINIC</t>
  </si>
  <si>
    <t xml:space="preserve">IRON WALL</t>
  </si>
  <si>
    <t xml:space="preserve">WALL
LEVEL</t>
  </si>
  <si>
    <t xml:space="preserve">BATTLE
BONUS</t>
  </si>
  <si>
    <t xml:space="preserve">AFTER
WALL LEVEL</t>
  </si>
  <si>
    <t xml:space="preserve">CATAPULT
WALL LEVEL</t>
  </si>
  <si>
    <t xml:space="preserve">OVERALL
MODIFIER</t>
  </si>
  <si>
    <t xml:space="preserve">CATAPULT TARGET</t>
  </si>
  <si>
    <t xml:space="preserve">STARTING
LEVEL</t>
  </si>
  <si>
    <t xml:space="preserve">FINAL
LEVEL</t>
  </si>
  <si>
    <t xml:space="preserve">OFFENSE</t>
  </si>
  <si>
    <t xml:space="preserve">DEFENSE</t>
  </si>
  <si>
    <t xml:space="preserve">VILLAGE HEADQUARTERS</t>
  </si>
  <si>
    <t xml:space="preserve">ARMIES</t>
  </si>
  <si>
    <t xml:space="preserve">SPEARMAN</t>
  </si>
  <si>
    <t xml:space="preserve">SWORDSMAN</t>
  </si>
  <si>
    <t xml:space="preserve">AXE
FIGHTER</t>
  </si>
  <si>
    <t xml:space="preserve">ARCHER</t>
  </si>
  <si>
    <t xml:space="preserve">LIGHT CAVALRY</t>
  </si>
  <si>
    <t xml:space="preserve">MOUNTED ARCHER</t>
  </si>
  <si>
    <t xml:space="preserve">HEAVY CAVALRY</t>
  </si>
  <si>
    <t xml:space="preserve">RAM</t>
  </si>
  <si>
    <t xml:space="preserve">CATAPULT</t>
  </si>
  <si>
    <t xml:space="preserve">BERSERKER</t>
  </si>
  <si>
    <t xml:space="preserve">TREBUCHET</t>
  </si>
  <si>
    <t xml:space="preserve">NOBLEMAN</t>
  </si>
  <si>
    <t xml:space="preserve">PALADIN</t>
  </si>
  <si>
    <t xml:space="preserve">PROVISIONS</t>
  </si>
  <si>
    <t xml:space="preserve">WORTH
BASHPOINTS</t>
  </si>
  <si>
    <t xml:space="preserve">WOOD</t>
  </si>
  <si>
    <t xml:space="preserve">CLAY</t>
  </si>
  <si>
    <t xml:space="preserve">IRON</t>
  </si>
  <si>
    <t xml:space="preserve">LOSSES</t>
  </si>
  <si>
    <t xml:space="preserve">REVIVED</t>
  </si>
  <si>
    <t xml:space="preserve">SURVIVORS (INCLUDES REVIVED)</t>
  </si>
  <si>
    <t xml:space="preserve">SURVIVORS (EXCLUDES REVIVED)</t>
  </si>
  <si>
    <t xml:space="preserve">PALADIN WEAPONS</t>
  </si>
  <si>
    <t xml:space="preserve">AXE FIGHTER</t>
  </si>
  <si>
    <t xml:space="preserve">PALADIN
COUNT</t>
  </si>
  <si>
    <t xml:space="preserve">WEAPON LEVEL</t>
  </si>
  <si>
    <t xml:space="preserve">BONUS EFFECT</t>
  </si>
  <si>
    <t xml:space="preserve">OVERALL
KILL RATIO</t>
  </si>
  <si>
    <t xml:space="preserve">SURVIVORS</t>
  </si>
  <si>
    <t xml:space="preserve">PRE
BASEDEFENSE</t>
  </si>
  <si>
    <t xml:space="preserve">BASEDEFENSE</t>
  </si>
  <si>
    <t xml:space="preserve">PRE-ROUND</t>
  </si>
  <si>
    <t xml:space="preserve">MODIFIED PROVISIONS</t>
  </si>
  <si>
    <t xml:space="preserve">PRE-$M$3
DEMOLITION</t>
  </si>
  <si>
    <t xml:space="preserve">ROUND 1</t>
  </si>
  <si>
    <t xml:space="preserve">TOTAL</t>
  </si>
  <si>
    <t xml:space="preserve">STRENGTH</t>
  </si>
  <si>
    <t xml:space="preserve">LARGER/BIGGER/STRONGER</t>
  </si>
  <si>
    <t xml:space="preserve">GENERAL</t>
  </si>
  <si>
    <t xml:space="preserve">KILL RATE</t>
  </si>
  <si>
    <t xml:space="preserve">AMOUNT</t>
  </si>
  <si>
    <t xml:space="preserve">CAVALRY</t>
  </si>
  <si>
    <t xml:space="preserve">ROUND 2</t>
  </si>
  <si>
    <t xml:space="preserve">LARGEST
GROUP</t>
  </si>
  <si>
    <t xml:space="preserve">ROUND 3</t>
  </si>
  <si>
    <t xml:space="preserve">FINAL RAM&amp;CAT ASSAULT</t>
  </si>
  <si>
    <t xml:space="preserve">RAM DAMAGE
CALCULATION</t>
  </si>
  <si>
    <t xml:space="preserve">CATAPULT DAMAGE CALCULATION</t>
  </si>
  <si>
    <t xml:space="preserve">TIMBER CAMP</t>
  </si>
  <si>
    <t xml:space="preserve">CLAY PIT</t>
  </si>
  <si>
    <t xml:space="preserve">IRON MINE</t>
  </si>
  <si>
    <t xml:space="preserve">FARM</t>
  </si>
  <si>
    <t xml:space="preserve">WAREHOUSE</t>
  </si>
  <si>
    <t xml:space="preserve">CHAPEL</t>
  </si>
  <si>
    <t xml:space="preserve">-</t>
  </si>
  <si>
    <t xml:space="preserve">CHURCH</t>
  </si>
  <si>
    <t xml:space="preserve">RALLY POINT</t>
  </si>
  <si>
    <t xml:space="preserve">BARRACKS</t>
  </si>
  <si>
    <t xml:space="preserve">STATUE</t>
  </si>
  <si>
    <t xml:space="preserve">WALL</t>
  </si>
  <si>
    <t xml:space="preserve">HOSPITAL</t>
  </si>
  <si>
    <t xml:space="preserve">MARKET</t>
  </si>
  <si>
    <t xml:space="preserve">TAVERN</t>
  </si>
  <si>
    <t xml:space="preserve">ACADEMY</t>
  </si>
  <si>
    <t xml:space="preserve">HALL OF ORDERS</t>
  </si>
  <si>
    <t xml:space="preserve">POINTS</t>
  </si>
  <si>
    <t xml:space="preserve">HITPOINTS</t>
  </si>
  <si>
    <t xml:space="preserve">N/A</t>
  </si>
  <si>
    <t xml:space="preserve">AVAILABLE BEDS</t>
  </si>
  <si>
    <t xml:space="preserve">UNITS</t>
  </si>
  <si>
    <t xml:space="preserve">PRV</t>
  </si>
  <si>
    <t xml:space="preserve">OFF</t>
  </si>
  <si>
    <t xml:space="preserve">DEFG</t>
  </si>
  <si>
    <t xml:space="preserve">DEFC</t>
  </si>
  <si>
    <t xml:space="preserve">DEFA</t>
  </si>
  <si>
    <t xml:space="preserve">HPTS</t>
  </si>
  <si>
    <t xml:space="preserve">SPEED</t>
  </si>
  <si>
    <t xml:space="preserve">OBP</t>
  </si>
  <si>
    <t xml:space="preserve">DBP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</si>
</sst>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\ [$€-816];[RED]\-#,##0.00\ [$€-816]"/>
    <numFmt numFmtId="166" formatCode="0.00%"/>
    <numFmt numFmtId="167" formatCode="0"/>
    <numFmt numFmtId="168" formatCode="0;[RED]\-0"/>
    <numFmt numFmtId="169" formatCode="@"/>
    <numFmt numFmtId="170" formatCode="#\ ##0.00"/>
    <numFmt numFmtId="171" formatCode="0.00;[RED]\-0.00"/>
    <numFmt numFmtId="172" formatCode="[HH]:MM:SS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0"/>
      <name val="Envy Code R"/>
      <family val="3"/>
    </font>
    <font>
      <b val="true"/>
      <sz val="10"/>
      <name val="Envy Code R"/>
      <family val="3"/>
    </font>
    <font>
      <b val="true"/>
      <sz val="10"/>
      <name val="Arial"/>
      <family val="2"/>
    </font>
    <font>
      <sz val="10"/>
      <color rgb="FF999999"/>
      <name val="Envy Code R"/>
      <family val="3"/>
    </font>
    <font>
      <sz val="10"/>
      <color rgb="FFEEEEEE"/>
      <name val="Envy Code R"/>
      <family val="3"/>
    </font>
    <font>
      <sz val="10"/>
      <color rgb="FF990000"/>
      <name val="Envy Code R"/>
      <family val="3"/>
    </font>
    <font>
      <sz val="10"/>
      <color rgb="FF006600"/>
      <name val="Envy Code R"/>
      <family val="3"/>
    </font>
    <font>
      <b val="true"/>
      <sz val="10"/>
      <color rgb="FF000000"/>
      <name val="Envy Code R"/>
      <family val="2"/>
    </font>
    <font>
      <u val="single"/>
      <sz val="10"/>
      <name val="Envy Code R"/>
      <family val="3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CCCCC"/>
        <bgColor rgb="FFDDDDDD"/>
      </patternFill>
    </fill>
    <fill>
      <patternFill patternType="solid">
        <fgColor rgb="FF999999"/>
        <bgColor rgb="FF808080"/>
      </patternFill>
    </fill>
    <fill>
      <patternFill patternType="solid">
        <fgColor rgb="FFDDDDDD"/>
        <bgColor rgb="FFCCCCCC"/>
      </patternFill>
    </fill>
    <fill>
      <patternFill patternType="solid">
        <fgColor rgb="FFFFFF99"/>
        <bgColor rgb="FFEEEEE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1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6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7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27.55"/>
    <col collapsed="false" customWidth="true" hidden="false" outlineLevel="0" max="2" min="2" style="1" width="1.53"/>
    <col collapsed="false" customWidth="true" hidden="false" outlineLevel="0" max="15" min="3" style="2" width="10.72"/>
    <col collapsed="false" customWidth="true" hidden="false" outlineLevel="0" max="16" min="16" style="2" width="15.31"/>
    <col collapsed="false" customWidth="true" hidden="false" outlineLevel="0" max="17" min="17" style="1" width="1.53"/>
    <col collapsed="false" customWidth="true" hidden="false" outlineLevel="0" max="22" min="18" style="2" width="10.72"/>
    <col collapsed="false" customWidth="false" hidden="false" outlineLevel="0" max="948" min="23" style="1" width="11.52"/>
    <col collapsed="false" customWidth="false" hidden="false" outlineLevel="0" max="1025" min="949" style="3" width="11.52"/>
  </cols>
  <sheetData>
    <row r="1" s="5" customFormat="true" ht="28.35" hidden="false" customHeight="true" outlineLevel="0" collapsed="false">
      <c r="A1" s="4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R1" s="8" t="s">
        <v>15</v>
      </c>
      <c r="S1" s="9"/>
      <c r="T1" s="7" t="s">
        <v>16</v>
      </c>
      <c r="U1" s="7" t="s">
        <v>17</v>
      </c>
      <c r="V1" s="10"/>
      <c r="W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</row>
    <row r="2" customFormat="false" ht="14.15" hidden="false" customHeight="true" outlineLevel="0" collapsed="false">
      <c r="A2" s="11" t="s">
        <v>18</v>
      </c>
      <c r="C2" s="12" t="n">
        <f aca="false">IF(CALC!C2="","",CALC!C2)</f>
        <v>0.5</v>
      </c>
      <c r="D2" s="13" t="n">
        <v>0</v>
      </c>
      <c r="E2" s="14" t="n">
        <v>1</v>
      </c>
      <c r="F2" s="14" t="n">
        <v>0</v>
      </c>
      <c r="G2" s="14" t="n">
        <v>0</v>
      </c>
      <c r="H2" s="15" t="n">
        <v>0</v>
      </c>
      <c r="I2" s="15" t="n">
        <v>0</v>
      </c>
      <c r="J2" s="15" t="n">
        <v>0</v>
      </c>
      <c r="K2" s="15"/>
      <c r="L2" s="15"/>
      <c r="M2" s="16" t="n">
        <f aca="false">IF(CALC!M2="","",CALC!M2)</f>
        <v>0</v>
      </c>
      <c r="N2" s="17" t="str">
        <f aca="false">IF(CALC!N2="","",CALC!N2)</f>
        <v/>
      </c>
      <c r="O2" s="18"/>
      <c r="P2" s="12" t="n">
        <f aca="false">IF(CALC!P2="","",CALC!P2)</f>
        <v>0.5</v>
      </c>
      <c r="R2" s="19"/>
      <c r="S2" s="20"/>
      <c r="T2" s="21"/>
      <c r="U2" s="18" t="n">
        <f aca="false">(HLOOKUP(I3,HOSPITALBEDS,2)+J3*100)</f>
        <v>0</v>
      </c>
      <c r="V2" s="3"/>
      <c r="W2" s="3"/>
      <c r="AJL2" s="3"/>
    </row>
    <row r="3" customFormat="false" ht="14.15" hidden="false" customHeight="true" outlineLevel="0" collapsed="false">
      <c r="A3" s="22" t="s">
        <v>19</v>
      </c>
      <c r="C3" s="23" t="n">
        <f aca="false">IF(CALC!C3="","",CALC!C3)</f>
        <v>0.5</v>
      </c>
      <c r="D3" s="24" t="n">
        <v>0</v>
      </c>
      <c r="E3" s="25"/>
      <c r="F3" s="25"/>
      <c r="G3" s="25"/>
      <c r="H3" s="25"/>
      <c r="I3" s="26" t="n">
        <v>0</v>
      </c>
      <c r="J3" s="26" t="n">
        <v>0</v>
      </c>
      <c r="K3" s="26" t="n">
        <v>0</v>
      </c>
      <c r="L3" s="27" t="n">
        <v>0</v>
      </c>
      <c r="M3" s="23" t="n">
        <f aca="false">CALC!M2*0.05</f>
        <v>0</v>
      </c>
      <c r="N3" s="28" t="n">
        <f aca="false">ROUND(CALC!R105,0)</f>
        <v>0</v>
      </c>
      <c r="O3" s="28" t="n">
        <f aca="false">IF(R3=DB!A50,IF(K5=0,"-",ROUND(CALC!S105,0)),N3)</f>
        <v>0</v>
      </c>
      <c r="P3" s="23" t="n">
        <f aca="false">IF(CALC!P3="","",CALC!P3)</f>
        <v>0.5</v>
      </c>
      <c r="R3" s="29" t="s">
        <v>20</v>
      </c>
      <c r="S3" s="29"/>
      <c r="T3" s="30" t="n">
        <v>0</v>
      </c>
      <c r="U3" s="28" t="str">
        <f aca="false">IF(CALC!S8="","",CALC!S8)</f>
        <v>-</v>
      </c>
      <c r="V3" s="3"/>
      <c r="W3" s="3"/>
      <c r="AJL3" s="3"/>
    </row>
    <row r="4" s="5" customFormat="true" ht="28.35" hidden="false" customHeight="true" outlineLevel="0" collapsed="false">
      <c r="A4" s="31" t="s">
        <v>21</v>
      </c>
      <c r="C4" s="6" t="s">
        <v>22</v>
      </c>
      <c r="D4" s="6" t="s">
        <v>23</v>
      </c>
      <c r="E4" s="6" t="s">
        <v>24</v>
      </c>
      <c r="F4" s="6" t="s">
        <v>25</v>
      </c>
      <c r="G4" s="6" t="s">
        <v>26</v>
      </c>
      <c r="H4" s="6" t="s">
        <v>27</v>
      </c>
      <c r="I4" s="6" t="s">
        <v>28</v>
      </c>
      <c r="J4" s="6" t="s">
        <v>29</v>
      </c>
      <c r="K4" s="6" t="s">
        <v>30</v>
      </c>
      <c r="L4" s="6" t="s">
        <v>31</v>
      </c>
      <c r="M4" s="6" t="s">
        <v>32</v>
      </c>
      <c r="N4" s="6" t="s">
        <v>33</v>
      </c>
      <c r="O4" s="32" t="s">
        <v>34</v>
      </c>
      <c r="P4" s="33" t="s">
        <v>35</v>
      </c>
      <c r="R4" s="6" t="s">
        <v>36</v>
      </c>
      <c r="S4" s="6" t="s">
        <v>37</v>
      </c>
      <c r="T4" s="6" t="s">
        <v>38</v>
      </c>
      <c r="U4" s="6" t="s">
        <v>39</v>
      </c>
      <c r="V4" s="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</row>
    <row r="5" customFormat="false" ht="14.15" hidden="false" customHeight="true" outlineLevel="0" collapsed="false">
      <c r="A5" s="34" t="s">
        <v>18</v>
      </c>
      <c r="C5" s="35" t="n">
        <v>0</v>
      </c>
      <c r="D5" s="35" t="n">
        <v>0</v>
      </c>
      <c r="E5" s="35" t="n">
        <v>0</v>
      </c>
      <c r="F5" s="35" t="n">
        <v>0</v>
      </c>
      <c r="G5" s="35" t="n">
        <v>0</v>
      </c>
      <c r="H5" s="35" t="n">
        <v>0</v>
      </c>
      <c r="I5" s="35" t="n">
        <v>0</v>
      </c>
      <c r="J5" s="35" t="n">
        <v>0</v>
      </c>
      <c r="K5" s="35" t="n">
        <v>0</v>
      </c>
      <c r="L5" s="35" t="n">
        <v>0</v>
      </c>
      <c r="M5" s="35" t="n">
        <v>0</v>
      </c>
      <c r="N5" s="35" t="n">
        <v>0</v>
      </c>
      <c r="O5" s="35" t="n">
        <v>0</v>
      </c>
      <c r="P5" s="36" t="n">
        <f aca="false">BATTLE!C5*DB!$C$65+BATTLE!D5*DB!$C$66+BATTLE!E5*DB!$C$67+BATTLE!F5*DB!$C$68+BATTLE!G5*DB!$C$69+BATTLE!H5*DB!$C$70+BATTLE!I5*DB!$C$71+BATTLE!J5*DB!$C$72+BATTLE!K5*DB!$C$73+BATTLE!L5*DB!$C$74+BATTLE!M5*DB!$C$75+BATTLE!N5*DB!$C$76+BATTLE!O5*DB!$C$77</f>
        <v>0</v>
      </c>
      <c r="R5" s="37" t="n">
        <f aca="false">SQRT((BATTLE!C5*DB!$O$65+BATTLE!D5*DB!$O$66+BATTLE!E5*DB!$O$67+BATTLE!F5*DB!$O$68+BATTLE!G5*DB!$O$69+BATTLE!H5*DB!$O$70+BATTLE!I5*DB!$O$71+BATTLE!J5*DB!$O$72+BATTLE!K5*DB!$O$73+BATTLE!L5*DB!$O$74+BATTLE!M5*DB!$O$75+BATTLE!N5*DB!$O$76+BATTLE!O5*DB!$O$77)^2)</f>
        <v>0</v>
      </c>
      <c r="S5" s="37" t="n">
        <f aca="false">BATTLE!C5*DB!$K$65+BATTLE!D5*DB!$K$66+BATTLE!E5*DB!$K$67+BATTLE!F5*DB!$K$68+BATTLE!G5*DB!$K$69+BATTLE!H5*DB!$K$70+BATTLE!I5*DB!$K$71+BATTLE!J5*DB!$K$72+BATTLE!K5*DB!$K$73+BATTLE!L5*DB!$K$74+BATTLE!M5*DB!$K$75+BATTLE!N5*DB!$K$76+BATTLE!O5*DB!$K$77</f>
        <v>0</v>
      </c>
      <c r="T5" s="37" t="n">
        <f aca="false">BATTLE!C5*DB!$L$65+BATTLE!D5*DB!$L$66+BATTLE!E5*DB!$L$67+BATTLE!F5*DB!$L$68+BATTLE!G5*DB!$L$69+BATTLE!H5*DB!$L$70+BATTLE!I5*DB!$L$71+BATTLE!J5*DB!$L$72+BATTLE!K5*DB!$L$73+BATTLE!L5*DB!$L$74+BATTLE!M5*DB!$L$75+BATTLE!N5*DB!$L$76+BATTLE!O5*DB!$L$77</f>
        <v>0</v>
      </c>
      <c r="U5" s="37" t="n">
        <f aca="false">BATTLE!C5*DB!$M$65+BATTLE!D5*DB!$M$66+BATTLE!E5*DB!$M$67+BATTLE!F5*DB!$M$68+BATTLE!G5*DB!$M$69+BATTLE!H5*DB!$M$70+BATTLE!I5*DB!$M$71+BATTLE!J5*DB!$M$72+BATTLE!K5*DB!$M$73+BATTLE!L5*DB!$M$74+BATTLE!M5*DB!$M$75+BATTLE!N5*DB!$M$76+BATTLE!O5*DB!$M$77</f>
        <v>0</v>
      </c>
      <c r="V5" s="0"/>
      <c r="AJL5" s="3"/>
    </row>
    <row r="6" customFormat="false" ht="14.15" hidden="false" customHeight="true" outlineLevel="0" collapsed="false">
      <c r="A6" s="38" t="s">
        <v>40</v>
      </c>
      <c r="C6" s="38" t="n">
        <f aca="false">IF(CALC!C6="","",CALC!C6)</f>
        <v>0</v>
      </c>
      <c r="D6" s="38" t="n">
        <f aca="false">IF(CALC!D6="","",CALC!D6)</f>
        <v>0</v>
      </c>
      <c r="E6" s="38" t="n">
        <f aca="false">IF(CALC!E6="","",CALC!E6)</f>
        <v>0</v>
      </c>
      <c r="F6" s="38" t="n">
        <f aca="false">IF(CALC!F6="","",CALC!F6)</f>
        <v>0</v>
      </c>
      <c r="G6" s="38" t="n">
        <f aca="false">IF(CALC!G6="","",CALC!G6)</f>
        <v>0</v>
      </c>
      <c r="H6" s="38" t="n">
        <f aca="false">IF(CALC!H6="","",CALC!H6)</f>
        <v>0</v>
      </c>
      <c r="I6" s="38" t="n">
        <f aca="false">IF(CALC!I6="","",CALC!I6)</f>
        <v>0</v>
      </c>
      <c r="J6" s="38" t="n">
        <f aca="false">IF(CALC!J6="","",CALC!J6)</f>
        <v>0</v>
      </c>
      <c r="K6" s="38" t="n">
        <f aca="false">IF(CALC!K6="","",CALC!K6)</f>
        <v>0</v>
      </c>
      <c r="L6" s="38" t="n">
        <f aca="false">IF(CALC!L6="","",CALC!L6)</f>
        <v>0</v>
      </c>
      <c r="M6" s="38" t="n">
        <f aca="false">IF(CALC!M6="","",CALC!M6)</f>
        <v>0</v>
      </c>
      <c r="N6" s="38" t="n">
        <f aca="false">IF(CALC!N6="","",CALC!N6)</f>
        <v>0</v>
      </c>
      <c r="O6" s="38" t="n">
        <f aca="false">IF(CALC!O6="","",CALC!O6)</f>
        <v>0</v>
      </c>
      <c r="P6" s="38" t="n">
        <f aca="false">BATTLE!C6*DB!$C$65+BATTLE!D6*DB!$C$66+BATTLE!E6*DB!$C$67+BATTLE!F6*DB!$C$68+BATTLE!G6*DB!$C$69+BATTLE!H6*DB!$C$70+BATTLE!I6*DB!$C$71+BATTLE!J6*DB!$C$72+BATTLE!K6*DB!$C$73+BATTLE!L6*DB!$C$74+BATTLE!M6*DB!$C$75+BATTLE!N6*DB!$C$76+BATTLE!O6*DB!$C$77</f>
        <v>0</v>
      </c>
      <c r="R6" s="38" t="n">
        <f aca="false">SQRT((BATTLE!C6*DB!$O$65+BATTLE!D6*DB!$O$66+BATTLE!E6*DB!$O$67+BATTLE!F6*DB!$O$68+BATTLE!G6*DB!$O$69+BATTLE!H6*DB!$O$70+BATTLE!I6*DB!$O$71+BATTLE!J6*DB!$O$72+BATTLE!K6*DB!$O$73+BATTLE!L6*DB!$O$74+BATTLE!M6*DB!$O$75+BATTLE!N6*DB!$O$76+BATTLE!O6*DB!$O$77)^2)</f>
        <v>0</v>
      </c>
      <c r="S6" s="38" t="n">
        <f aca="false">BATTLE!C6*DB!$K$65+BATTLE!D6*DB!$K$66+BATTLE!E6*DB!$K$67+BATTLE!F6*DB!$K$68+BATTLE!G6*DB!$K$69+BATTLE!H6*DB!$K$70+BATTLE!I6*DB!$K$71+BATTLE!J6*DB!$K$72+BATTLE!K6*DB!$K$73+BATTLE!L6*DB!$K$74+BATTLE!M6*DB!$K$75+BATTLE!N6*DB!$K$76+BATTLE!O6*DB!$K$77</f>
        <v>0</v>
      </c>
      <c r="T6" s="38" t="n">
        <f aca="false">BATTLE!C6*DB!$L$65+BATTLE!D6*DB!$L$66+BATTLE!E6*DB!$L$67+BATTLE!F6*DB!$L$68+BATTLE!G6*DB!$L$69+BATTLE!H6*DB!$L$70+BATTLE!I6*DB!$L$71+BATTLE!J6*DB!$L$72+BATTLE!K6*DB!$L$73+BATTLE!L6*DB!$L$74+BATTLE!M6*DB!$L$75+BATTLE!N6*DB!$L$76+BATTLE!O6*DB!$L$77</f>
        <v>0</v>
      </c>
      <c r="U6" s="38" t="n">
        <f aca="false">BATTLE!C6*DB!$M$65+BATTLE!D6*DB!$M$66+BATTLE!E6*DB!$M$67+BATTLE!F6*DB!$M$68+BATTLE!G6*DB!$M$69+BATTLE!H6*DB!$M$70+BATTLE!I6*DB!$M$71+BATTLE!J6*DB!$M$72+BATTLE!K6*DB!$M$73+BATTLE!L6*DB!$M$74+BATTLE!M6*DB!$M$75+BATTLE!N6*DB!$M$76+BATTLE!O6*DB!$M$77</f>
        <v>0</v>
      </c>
      <c r="V6" s="0"/>
      <c r="AJL6" s="3"/>
    </row>
    <row r="7" customFormat="false" ht="14.15" hidden="false" customHeight="true" outlineLevel="0" collapsed="false">
      <c r="A7" s="39" t="s">
        <v>41</v>
      </c>
      <c r="C7" s="40" t="n">
        <f aca="false">ROUND(-C6*($J$2+$I$2)*0.1,0)</f>
        <v>-0</v>
      </c>
      <c r="D7" s="40" t="n">
        <f aca="false">ROUND(-D6*($J$2+$I$2)*0.1,0)</f>
        <v>-0</v>
      </c>
      <c r="E7" s="40" t="n">
        <f aca="false">ROUND(-E6*($J$2+$I$2)*0.1,0)</f>
        <v>-0</v>
      </c>
      <c r="F7" s="40" t="n">
        <f aca="false">ROUND(-F6*($J$2+$I$2)*0.1,0)</f>
        <v>-0</v>
      </c>
      <c r="G7" s="40" t="n">
        <f aca="false">ROUND(-G6*($J$2+$I$2)*0.1,0)</f>
        <v>-0</v>
      </c>
      <c r="H7" s="40" t="n">
        <f aca="false">ROUND(-H6*($J$2+$I$2)*0.1,0)</f>
        <v>-0</v>
      </c>
      <c r="I7" s="40" t="n">
        <f aca="false">ROUND(-I6*($J$2+$I$2)*0.1,0)</f>
        <v>-0</v>
      </c>
      <c r="J7" s="40" t="n">
        <f aca="false">ROUND(-J6*($J$2+$I$2)*0.1,0)</f>
        <v>-0</v>
      </c>
      <c r="K7" s="40" t="n">
        <f aca="false">ROUND(-K6*($J$2+$I$2)*0.1,0)</f>
        <v>-0</v>
      </c>
      <c r="L7" s="40" t="n">
        <f aca="false">ROUND(-L6*($J$2+$I$2)*0.1,0)</f>
        <v>-0</v>
      </c>
      <c r="M7" s="40" t="n">
        <f aca="false">ROUND(-M6*($J$2+$I$2)*0.1,0)</f>
        <v>-0</v>
      </c>
      <c r="N7" s="40" t="n">
        <f aca="false">ROUND(-N6*($J$2+$I$2)*0.1,0)</f>
        <v>-0</v>
      </c>
      <c r="O7" s="40" t="n">
        <f aca="false">ROUND(-O6*($J$2+$I$2)*0.1,0)</f>
        <v>-0</v>
      </c>
      <c r="P7" s="40" t="n">
        <f aca="false">BATTLE!C7*DB!$C$65+BATTLE!D7*DB!$C$66+BATTLE!E7*DB!$C$67+BATTLE!F7*DB!$C$68+BATTLE!G7*DB!$C$69+BATTLE!H7*DB!$C$70+BATTLE!I7*DB!$C$71+BATTLE!J7*DB!$C$72+BATTLE!K7*DB!$C$73+BATTLE!L7*DB!$C$74+BATTLE!M7*DB!$C$75+BATTLE!N7*DB!$C$76+BATTLE!O7*DB!$C$77</f>
        <v>-0</v>
      </c>
      <c r="R7" s="40" t="n">
        <f aca="false">SQRT((BATTLE!C7*DB!$O$65+BATTLE!D7*DB!$O$66+BATTLE!E7*DB!$O$67+BATTLE!F7*DB!$O$68+BATTLE!G7*DB!$O$69+BATTLE!H7*DB!$O$70+BATTLE!I7*DB!$O$71+BATTLE!J7*DB!$O$72+BATTLE!K7*DB!$O$73+BATTLE!L7*DB!$O$74+BATTLE!M7*DB!$O$75+BATTLE!N7*DB!$O$76+BATTLE!O7*DB!$O$77)^2)</f>
        <v>0</v>
      </c>
      <c r="S7" s="40" t="n">
        <f aca="false">BATTLE!C7*DB!$K$65+BATTLE!D7*DB!$K$66+BATTLE!E7*DB!$K$67+BATTLE!F7*DB!$K$68+BATTLE!G7*DB!$K$69+BATTLE!H7*DB!$K$70+BATTLE!I7*DB!$K$71+BATTLE!J7*DB!$K$72+BATTLE!K7*DB!$K$73+BATTLE!L7*DB!$K$74+BATTLE!M7*DB!$K$75+BATTLE!N7*DB!$K$76+BATTLE!O7*DB!$K$77</f>
        <v>-0</v>
      </c>
      <c r="T7" s="40" t="n">
        <f aca="false">BATTLE!C7*DB!$L$65+BATTLE!D7*DB!$L$66+BATTLE!E7*DB!$L$67+BATTLE!F7*DB!$L$68+BATTLE!G7*DB!$L$69+BATTLE!H7*DB!$L$70+BATTLE!I7*DB!$L$71+BATTLE!J7*DB!$L$72+BATTLE!K7*DB!$L$73+BATTLE!L7*DB!$L$74+BATTLE!M7*DB!$L$75+BATTLE!N7*DB!$L$76+BATTLE!O7*DB!$L$77</f>
        <v>-0</v>
      </c>
      <c r="U7" s="40" t="n">
        <f aca="false">BATTLE!C7*DB!$M$65+BATTLE!D7*DB!$M$66+BATTLE!E7*DB!$M$67+BATTLE!F7*DB!$M$68+BATTLE!G7*DB!$M$69+BATTLE!H7*DB!$M$70+BATTLE!I7*DB!$M$71+BATTLE!J7*DB!$M$72+BATTLE!K7*DB!$M$73+BATTLE!L7*DB!$M$74+BATTLE!M7*DB!$M$75+BATTLE!N7*DB!$M$76+BATTLE!O7*DB!$M$77</f>
        <v>-0</v>
      </c>
      <c r="V7" s="0"/>
      <c r="AJL7" s="3"/>
    </row>
    <row r="8" customFormat="false" ht="14.15" hidden="false" customHeight="true" outlineLevel="0" collapsed="false">
      <c r="A8" s="41" t="s">
        <v>42</v>
      </c>
      <c r="C8" s="28" t="n">
        <f aca="false">SUM(C5,C6,C7)</f>
        <v>0</v>
      </c>
      <c r="D8" s="28" t="n">
        <f aca="false">SUM(D5,D6,D7)</f>
        <v>0</v>
      </c>
      <c r="E8" s="28" t="n">
        <f aca="false">SUM(E5,E6,E7)</f>
        <v>0</v>
      </c>
      <c r="F8" s="28" t="n">
        <f aca="false">SUM(F5,F6,F7)</f>
        <v>0</v>
      </c>
      <c r="G8" s="28" t="n">
        <f aca="false">SUM(G5,G6,G7)</f>
        <v>0</v>
      </c>
      <c r="H8" s="28" t="n">
        <f aca="false">SUM(H5,H6,H7)</f>
        <v>0</v>
      </c>
      <c r="I8" s="28" t="n">
        <f aca="false">SUM(I5,I6,I7)</f>
        <v>0</v>
      </c>
      <c r="J8" s="28" t="n">
        <f aca="false">SUM(J5,J6,J7)</f>
        <v>0</v>
      </c>
      <c r="K8" s="28" t="n">
        <f aca="false">SUM(K5,K6,K7)</f>
        <v>0</v>
      </c>
      <c r="L8" s="28" t="n">
        <f aca="false">SUM(L5,L6,L7)</f>
        <v>0</v>
      </c>
      <c r="M8" s="28" t="n">
        <f aca="false">SUM(M5,M6,M7)</f>
        <v>0</v>
      </c>
      <c r="N8" s="28" t="n">
        <f aca="false">SUM(N5,N6,N7)</f>
        <v>0</v>
      </c>
      <c r="O8" s="28" t="n">
        <f aca="false">SUM(O5,O6,O7)</f>
        <v>0</v>
      </c>
      <c r="P8" s="28" t="n">
        <f aca="false">BATTLE!C8*DB!$C$65+BATTLE!D8*DB!$C$66+BATTLE!E8*DB!$C$67+BATTLE!F8*DB!$C$68+BATTLE!G8*DB!$C$69+BATTLE!H8*DB!$C$70+BATTLE!I8*DB!$C$71+BATTLE!J8*DB!$C$72+BATTLE!K8*DB!$C$73+BATTLE!L8*DB!$C$74+BATTLE!M8*DB!$C$75+BATTLE!N8*DB!$C$76+BATTLE!O8*DB!$C$77</f>
        <v>0</v>
      </c>
      <c r="R8" s="28" t="n">
        <f aca="false">SQRT((BATTLE!C8*DB!$O$65+BATTLE!D8*DB!$O$66+BATTLE!E8*DB!$O$67+BATTLE!F8*DB!$O$68+BATTLE!G8*DB!$O$69+BATTLE!H8*DB!$O$70+BATTLE!I8*DB!$O$71+BATTLE!J8*DB!$O$72+BATTLE!K8*DB!$O$73+BATTLE!L8*DB!$O$74+BATTLE!M8*DB!$O$75+BATTLE!N8*DB!$O$76+BATTLE!O8*DB!$O$77)^2)</f>
        <v>0</v>
      </c>
      <c r="S8" s="28" t="n">
        <f aca="false">BATTLE!C8*DB!$K$65+BATTLE!D8*DB!$K$66+BATTLE!E8*DB!$K$67+BATTLE!F8*DB!$K$68+BATTLE!G8*DB!$K$69+BATTLE!H8*DB!$K$70+BATTLE!I8*DB!$K$71+BATTLE!J8*DB!$K$72+BATTLE!K8*DB!$K$73+BATTLE!L8*DB!$K$74+BATTLE!M8*DB!$K$75+BATTLE!N8*DB!$K$76+BATTLE!O8*DB!$K$77</f>
        <v>0</v>
      </c>
      <c r="T8" s="28" t="n">
        <f aca="false">BATTLE!C8*DB!$L$65+BATTLE!D8*DB!$L$66+BATTLE!E8*DB!$L$67+BATTLE!F8*DB!$L$68+BATTLE!G8*DB!$L$69+BATTLE!H8*DB!$L$70+BATTLE!I8*DB!$L$71+BATTLE!J8*DB!$L$72+BATTLE!K8*DB!$L$73+BATTLE!L8*DB!$L$74+BATTLE!M8*DB!$L$75+BATTLE!N8*DB!$L$76+BATTLE!O8*DB!$L$77</f>
        <v>0</v>
      </c>
      <c r="U8" s="28" t="n">
        <f aca="false">BATTLE!C8*DB!$M$65+BATTLE!D8*DB!$M$66+BATTLE!E8*DB!$M$67+BATTLE!F8*DB!$M$68+BATTLE!G8*DB!$M$69+BATTLE!H8*DB!$M$70+BATTLE!I8*DB!$M$71+BATTLE!J8*DB!$M$72+BATTLE!K8*DB!$M$73+BATTLE!L8*DB!$M$74+BATTLE!M8*DB!$M$75+BATTLE!N8*DB!$M$76+BATTLE!O8*DB!$M$77</f>
        <v>0</v>
      </c>
      <c r="V8" s="0"/>
      <c r="AJL8" s="3"/>
    </row>
    <row r="9" customFormat="false" ht="14.15" hidden="false" customHeight="true" outlineLevel="0" collapsed="false">
      <c r="A9" s="34" t="s">
        <v>19</v>
      </c>
      <c r="C9" s="35" t="n">
        <v>0</v>
      </c>
      <c r="D9" s="35" t="n">
        <v>0</v>
      </c>
      <c r="E9" s="35" t="n">
        <v>0</v>
      </c>
      <c r="F9" s="35" t="n">
        <v>0</v>
      </c>
      <c r="G9" s="35" t="n">
        <v>0</v>
      </c>
      <c r="H9" s="35" t="n">
        <v>0</v>
      </c>
      <c r="I9" s="35" t="n">
        <v>0</v>
      </c>
      <c r="J9" s="35" t="n">
        <v>0</v>
      </c>
      <c r="K9" s="35" t="n">
        <v>0</v>
      </c>
      <c r="L9" s="35" t="n">
        <v>0</v>
      </c>
      <c r="M9" s="35" t="n">
        <v>0</v>
      </c>
      <c r="N9" s="35" t="n">
        <v>0</v>
      </c>
      <c r="O9" s="35" t="n">
        <v>0</v>
      </c>
      <c r="P9" s="36" t="n">
        <f aca="false">BATTLE!C9*DB!$C$65+BATTLE!D9*DB!$C$66+BATTLE!E9*DB!$C$67+BATTLE!F9*DB!$C$68+BATTLE!G9*DB!$C$69+BATTLE!H9*DB!$C$70+BATTLE!I9*DB!$C$71+BATTLE!J9*DB!$C$72+BATTLE!K9*DB!$C$73+BATTLE!L9*DB!$C$74+BATTLE!M9*DB!$C$75+BATTLE!N9*DB!$C$76+BATTLE!O9*DB!$C$77</f>
        <v>0</v>
      </c>
      <c r="R9" s="37" t="n">
        <f aca="false">SQRT((BATTLE!C9*DB!$N$65+BATTLE!D9*DB!$N$66+BATTLE!E9*DB!$N$67+BATTLE!F9*DB!$N$68+BATTLE!G9*DB!$N$69+BATTLE!H9*DB!$N$70+BATTLE!I9*DB!$N$71+BATTLE!J9*DB!$N$72+BATTLE!K9*DB!$N$73+BATTLE!L9*DB!$N$74+BATTLE!M9*DB!$N$75+BATTLE!N9*DB!$N$76+BATTLE!O9*DB!$N$77)^2)</f>
        <v>0</v>
      </c>
      <c r="S9" s="37" t="n">
        <f aca="false">BATTLE!C9*DB!$K$65+BATTLE!D9*DB!$K$66+BATTLE!E9*DB!$K$67+BATTLE!F9*DB!$K$68+BATTLE!G9*DB!$K$69+BATTLE!H9*DB!$K$70+BATTLE!I9*DB!$K$71+BATTLE!J9*DB!$K$72+BATTLE!K9*DB!$K$73+BATTLE!L9*DB!$K$74+BATTLE!M9*DB!$K$75+BATTLE!N9*DB!$K$76+BATTLE!O9*DB!$K$77</f>
        <v>0</v>
      </c>
      <c r="T9" s="37" t="n">
        <f aca="false">BATTLE!C9*DB!$L$65+BATTLE!D9*DB!$L$66+BATTLE!E9*DB!$L$67+BATTLE!F9*DB!$L$68+BATTLE!G9*DB!$L$69+BATTLE!H9*DB!$L$70+BATTLE!I9*DB!$L$71+BATTLE!J9*DB!$L$72+BATTLE!K9*DB!$L$73+BATTLE!L9*DB!$L$74+BATTLE!M9*DB!$L$75+BATTLE!N9*DB!$L$76+BATTLE!O9*DB!$L$77</f>
        <v>0</v>
      </c>
      <c r="U9" s="37" t="n">
        <f aca="false">BATTLE!C9*DB!$M$65+BATTLE!D9*DB!$M$66+BATTLE!E9*DB!$M$67+BATTLE!F9*DB!$M$68+BATTLE!G9*DB!$M$69+BATTLE!H9*DB!$M$70+BATTLE!I9*DB!$M$71+BATTLE!J9*DB!$M$72+BATTLE!K9*DB!$M$73+BATTLE!L9*DB!$M$74+BATTLE!M9*DB!$M$75+BATTLE!N9*DB!$M$76+BATTLE!O9*DB!$M$77</f>
        <v>0</v>
      </c>
      <c r="V9" s="0"/>
      <c r="AJL9" s="3"/>
    </row>
    <row r="10" customFormat="false" ht="14.15" hidden="false" customHeight="true" outlineLevel="0" collapsed="false">
      <c r="A10" s="38" t="s">
        <v>40</v>
      </c>
      <c r="C10" s="38" t="n">
        <f aca="false">IF(CALC!C10="","",CALC!C10)</f>
        <v>0</v>
      </c>
      <c r="D10" s="38" t="n">
        <f aca="false">IF(CALC!D10="","",CALC!D10)</f>
        <v>0</v>
      </c>
      <c r="E10" s="38" t="n">
        <f aca="false">IF(CALC!E10="","",CALC!E10)</f>
        <v>0</v>
      </c>
      <c r="F10" s="38" t="n">
        <f aca="false">IF(CALC!F10="","",CALC!F10)</f>
        <v>0</v>
      </c>
      <c r="G10" s="38" t="n">
        <f aca="false">IF(CALC!G10="","",CALC!G10)</f>
        <v>0</v>
      </c>
      <c r="H10" s="38" t="n">
        <f aca="false">IF(CALC!H10="","",CALC!H10)</f>
        <v>0</v>
      </c>
      <c r="I10" s="38" t="n">
        <f aca="false">IF(CALC!I10="","",CALC!I10)</f>
        <v>0</v>
      </c>
      <c r="J10" s="38" t="n">
        <f aca="false">IF(CALC!J10="","",CALC!J10)</f>
        <v>0</v>
      </c>
      <c r="K10" s="38" t="n">
        <f aca="false">IF(CALC!K10="","",CALC!K10)</f>
        <v>0</v>
      </c>
      <c r="L10" s="38" t="n">
        <f aca="false">IF(CALC!L10="","",CALC!L10)</f>
        <v>0</v>
      </c>
      <c r="M10" s="38" t="n">
        <f aca="false">IF(CALC!M10="","",CALC!M10)</f>
        <v>0</v>
      </c>
      <c r="N10" s="38" t="n">
        <f aca="false">IF(CALC!N10="","",CALC!N10)</f>
        <v>0</v>
      </c>
      <c r="O10" s="38" t="n">
        <f aca="false">IF(CALC!O10="","",CALC!O10)</f>
        <v>0</v>
      </c>
      <c r="P10" s="38" t="n">
        <f aca="false">BATTLE!C10*DB!$C$65+BATTLE!D10*DB!$C$66+BATTLE!E10*DB!$C$67+BATTLE!F10*DB!$C$68+BATTLE!G10*DB!$C$69+BATTLE!H10*DB!$C$70+BATTLE!I10*DB!$C$71+BATTLE!J10*DB!$C$72+BATTLE!K10*DB!$C$73+BATTLE!L10*DB!$C$74+BATTLE!M10*DB!$C$75+BATTLE!N10*DB!$C$76+BATTLE!O10*DB!$C$77</f>
        <v>0</v>
      </c>
      <c r="R10" s="38" t="n">
        <f aca="false">SQRT((BATTLE!C10*DB!$N$65+BATTLE!D10*DB!$N$66+BATTLE!E10*DB!$N$67+BATTLE!F10*DB!$N$68+BATTLE!G10*DB!$N$69+BATTLE!H10*DB!$N$70+BATTLE!I10*DB!$N$71+BATTLE!J10*DB!$N$72+BATTLE!K10*DB!$N$73+BATTLE!L10*DB!$N$74+BATTLE!M10*DB!$N$75+BATTLE!N10*DB!$N$76+BATTLE!O10*DB!$N$77)^2)</f>
        <v>0</v>
      </c>
      <c r="S10" s="38" t="n">
        <f aca="false">BATTLE!C10*DB!$K$65+BATTLE!D10*DB!$K$66+BATTLE!E10*DB!$K$67+BATTLE!F10*DB!$K$68+BATTLE!G10*DB!$K$69+BATTLE!H10*DB!$K$70+BATTLE!I10*DB!$K$71+BATTLE!J10*DB!$K$72+BATTLE!K10*DB!$K$73+BATTLE!L10*DB!$K$74+BATTLE!M10*DB!$K$75+BATTLE!N10*DB!$K$76+BATTLE!O10*DB!$K$77</f>
        <v>0</v>
      </c>
      <c r="T10" s="38" t="n">
        <f aca="false">BATTLE!C10*DB!$L$65+BATTLE!D10*DB!$L$66+BATTLE!E10*DB!$L$67+BATTLE!F10*DB!$L$68+BATTLE!G10*DB!$L$69+BATTLE!H10*DB!$L$70+BATTLE!I10*DB!$L$71+BATTLE!J10*DB!$L$72+BATTLE!K10*DB!$L$73+BATTLE!L10*DB!$L$74+BATTLE!M10*DB!$L$75+BATTLE!N10*DB!$L$76+BATTLE!O10*DB!$L$77</f>
        <v>0</v>
      </c>
      <c r="U10" s="38" t="n">
        <f aca="false">BATTLE!C10*DB!$M$65+BATTLE!D10*DB!$M$66+BATTLE!E10*DB!$M$67+BATTLE!F10*DB!$M$68+BATTLE!G10*DB!$M$69+BATTLE!H10*DB!$M$70+BATTLE!I10*DB!$M$71+BATTLE!J10*DB!$M$72+BATTLE!K10*DB!$M$73+BATTLE!L10*DB!$M$74+BATTLE!M10*DB!$M$75+BATTLE!N10*DB!$M$76+BATTLE!O10*DB!$M$77</f>
        <v>0</v>
      </c>
      <c r="V10" s="0"/>
      <c r="AJL10" s="3"/>
    </row>
    <row r="11" customFormat="false" ht="14.15" hidden="false" customHeight="true" outlineLevel="0" collapsed="false">
      <c r="A11" s="39" t="s">
        <v>41</v>
      </c>
      <c r="C11" s="40" t="n">
        <f aca="false">ROUND(IF(OR($I$3=0,C10=0),0,IF($I$3&lt;10,IF($U$2&lt;=SUM($C10:$F10)/2,C10/2,C10*$U$2/SUM($C10:$F10)),IF($U$2&lt;=SUM($C10:$F10,$G10*DB!$B$69,$H10*DB!$B$70,$I10*DB!$B$71)/2,C10/2,C10*$U$2/SUM($C10:$F10,$G10*DB!$B$69,$H10*DB!$B$70,$I10*DB!$B$71)))),0)</f>
        <v>0</v>
      </c>
      <c r="D11" s="40" t="n">
        <f aca="false">ROUND(IF(OR($I$3=0,D10=0),0,IF($I$3&lt;10,IF($U$2&lt;=SUM($C10:$F10)/2,D10/2,D10*$U$2/SUM($C10:$F10)),IF($U$2&lt;=SUM($C10:$F10,$G10*DB!$B$69,$H10*DB!$B$70,$I10*DB!$B$71)/2,D10/2,D10*$U$2/SUM($C10:$F10,$G10*DB!$B$69,$H10*DB!$B$70,$I10*DB!$B$71)))),0)</f>
        <v>0</v>
      </c>
      <c r="E11" s="40" t="n">
        <f aca="false">ROUND(IF(OR($I$3=0,E10=0),0,IF($I$3&lt;10,IF($U$2&lt;=SUM($C10:$F10)/2,E10/2,E10*$U$2/SUM($C10:$F10)),IF($U$2&lt;=SUM($C10:$F10,$G10*DB!$B$69,$H10*DB!$B$70,$I10*DB!$B$71)/2,E10/2,E10*$U$2/SUM($C10:$F10,$G10*DB!$B$69,$H10*DB!$B$70,$I10*DB!$B$71)))),0)</f>
        <v>0</v>
      </c>
      <c r="F11" s="40" t="n">
        <f aca="false">ROUND(IF(OR($I$3=0,F10=0),0,IF($I$3&lt;10,IF($U$2&lt;=SUM($C10:$F10)/2,F10/2,F10*$U$2/SUM($C10:$F10)),IF($U$2&lt;=SUM($C10:$F10,$G10*DB!$B$69,$H10*DB!$B$70,$I10*DB!$B$71)/2,F10/2,F10*$U$2/SUM($C10:$F10,$G10*DB!$B$69,$H10*DB!$B$70,$I10*DB!$B$71)))),0)</f>
        <v>0</v>
      </c>
      <c r="G11" s="40" t="n">
        <f aca="false">ROUND(IF(OR($I$3=0,G10=0),0,IF($I$3&lt;10,0,IF($U$2&lt;=SUM($C10:$F10,$G10*DB!$B$69,$H10*DB!$B$70,$I10*DB!$B$71)/2,G10/2,G10*$U$2/SUM($C10:$F10,$G10*DB!$B$69,$H10*DB!$B$70,$I10*DB!$B$71)))),0)</f>
        <v>0</v>
      </c>
      <c r="H11" s="40" t="n">
        <f aca="false">ROUND(IF(OR($I$3=0,H10=0),0,IF($I$3&lt;10,0,IF($U$2&lt;=SUM($C10:$F10,$G10*DB!$B$69,$H10*DB!$B$70,$I10*DB!$B$71)/2,H10/2,H10*$U$2/SUM($C10:$F10,$G10*DB!$B$69,$H10*DB!$B$70,$I10*DB!$B$71)))),0)</f>
        <v>0</v>
      </c>
      <c r="I11" s="40" t="n">
        <f aca="false">ROUND(IF(OR($I$3=0,I10=0),0,IF($I$3&lt;10,0,IF($U$2&lt;=SUM($C10:$F10,$G10*DB!$B$69,$H10*DB!$B$70,$I10*DB!$B$71)/2,I10/2,I10*$U$2/SUM($C10:$F10,$G10*DB!$B$69,$H10*DB!$B$70,$I10*DB!$B$71)))),0)</f>
        <v>0</v>
      </c>
      <c r="J11" s="40" t="n">
        <v>0</v>
      </c>
      <c r="K11" s="40" t="n">
        <v>0</v>
      </c>
      <c r="L11" s="40" t="n">
        <v>0</v>
      </c>
      <c r="M11" s="40" t="n">
        <v>0</v>
      </c>
      <c r="N11" s="40" t="n">
        <v>0</v>
      </c>
      <c r="O11" s="40" t="n">
        <v>0</v>
      </c>
      <c r="P11" s="40" t="n">
        <f aca="false">BATTLE!C11*DB!$C$65+BATTLE!D11*DB!$C$66+BATTLE!E11*DB!$C$67+BATTLE!F11*DB!$C$68+BATTLE!G11*DB!$C$69+BATTLE!H11*DB!$C$70+BATTLE!I11*DB!$C$71+BATTLE!J11*DB!$C$72+BATTLE!K11*DB!$C$73+BATTLE!L11*DB!$C$74+BATTLE!M11*DB!$C$75+BATTLE!N11*DB!$C$76+BATTLE!O11*DB!$C$77</f>
        <v>0</v>
      </c>
      <c r="R11" s="40" t="n">
        <f aca="false">SQRT((BATTLE!C11*DB!$N$65+BATTLE!D11*DB!$N$66+BATTLE!E11*DB!$N$67+BATTLE!F11*DB!$N$68+BATTLE!G11*DB!$N$69+BATTLE!H11*DB!$N$70+BATTLE!I11*DB!$N$71+BATTLE!J11*DB!$N$72+BATTLE!K11*DB!$N$73+BATTLE!L11*DB!$N$74+BATTLE!M11*DB!$N$75+BATTLE!N11*DB!$N$76+BATTLE!O11*DB!$N$77)^2)</f>
        <v>0</v>
      </c>
      <c r="S11" s="40" t="n">
        <f aca="false">BATTLE!C11*DB!$K$65+BATTLE!D11*DB!$K$66+BATTLE!E11*DB!$K$67+BATTLE!F11*DB!$K$68+BATTLE!G11*DB!$K$69+BATTLE!H11*DB!$K$70+BATTLE!I11*DB!$K$71+BATTLE!J11*DB!$K$72+BATTLE!K11*DB!$K$73+BATTLE!L11*DB!$K$74+BATTLE!M11*DB!$K$75+BATTLE!N11*DB!$K$76+BATTLE!O11*DB!$K$77</f>
        <v>0</v>
      </c>
      <c r="T11" s="40" t="n">
        <f aca="false">BATTLE!C11*DB!$L$65+BATTLE!D11*DB!$L$66+BATTLE!E11*DB!$L$67+BATTLE!F11*DB!$L$68+BATTLE!G11*DB!$L$69+BATTLE!H11*DB!$L$70+BATTLE!I11*DB!$L$71+BATTLE!J11*DB!$L$72+BATTLE!K11*DB!$L$73+BATTLE!L11*DB!$L$74+BATTLE!M11*DB!$L$75+BATTLE!N11*DB!$L$76+BATTLE!O11*DB!$L$77</f>
        <v>0</v>
      </c>
      <c r="U11" s="40" t="n">
        <f aca="false">BATTLE!C11*DB!$M$65+BATTLE!D11*DB!$M$66+BATTLE!E11*DB!$M$67+BATTLE!F11*DB!$M$68+BATTLE!G11*DB!$M$69+BATTLE!H11*DB!$M$70+BATTLE!I11*DB!$M$71+BATTLE!J11*DB!$M$72+BATTLE!K11*DB!$M$73+BATTLE!L11*DB!$M$74+BATTLE!M11*DB!$M$75+BATTLE!N11*DB!$M$76+BATTLE!O11*DB!$M$77</f>
        <v>0</v>
      </c>
      <c r="V11" s="0"/>
      <c r="AJL11" s="3"/>
    </row>
    <row r="12" customFormat="false" ht="14.15" hidden="false" customHeight="true" outlineLevel="0" collapsed="false">
      <c r="A12" s="41" t="s">
        <v>43</v>
      </c>
      <c r="C12" s="28" t="n">
        <f aca="false">SUM(C9,C10)</f>
        <v>0</v>
      </c>
      <c r="D12" s="28" t="n">
        <f aca="false">SUM(D9,D10)</f>
        <v>0</v>
      </c>
      <c r="E12" s="28" t="n">
        <f aca="false">SUM(E9,E10)</f>
        <v>0</v>
      </c>
      <c r="F12" s="28" t="n">
        <f aca="false">SUM(F9,F10)</f>
        <v>0</v>
      </c>
      <c r="G12" s="28" t="n">
        <f aca="false">SUM(G9,G10)</f>
        <v>0</v>
      </c>
      <c r="H12" s="28" t="n">
        <f aca="false">SUM(H9,H10)</f>
        <v>0</v>
      </c>
      <c r="I12" s="28" t="n">
        <f aca="false">SUM(I9,I10)</f>
        <v>0</v>
      </c>
      <c r="J12" s="28" t="n">
        <f aca="false">SUM(J9,J10)</f>
        <v>0</v>
      </c>
      <c r="K12" s="28" t="n">
        <f aca="false">SUM(K9,K10)</f>
        <v>0</v>
      </c>
      <c r="L12" s="28" t="n">
        <f aca="false">SUM(L9,L10)</f>
        <v>0</v>
      </c>
      <c r="M12" s="28" t="n">
        <f aca="false">SUM(M9,M10)</f>
        <v>0</v>
      </c>
      <c r="N12" s="28" t="n">
        <f aca="false">SUM(N9,N10)</f>
        <v>0</v>
      </c>
      <c r="O12" s="28" t="n">
        <f aca="false">SUM(O9,O10)</f>
        <v>0</v>
      </c>
      <c r="P12" s="28" t="n">
        <f aca="false">BATTLE!C12*DB!$C$65+BATTLE!D12*DB!$C$66+BATTLE!E12*DB!$C$67+BATTLE!F12*DB!$C$68+BATTLE!G12*DB!$C$69+BATTLE!H12*DB!$C$70+BATTLE!I12*DB!$C$71+BATTLE!J12*DB!$C$72+BATTLE!K12*DB!$C$73+BATTLE!L12*DB!$C$74+BATTLE!M12*DB!$C$75+BATTLE!N12*DB!$C$76+BATTLE!O12*DB!$C$77</f>
        <v>0</v>
      </c>
      <c r="R12" s="28" t="n">
        <f aca="false">SQRT((BATTLE!C12*DB!$N$65+BATTLE!D12*DB!$N$66+BATTLE!E12*DB!$N$67+BATTLE!F12*DB!$N$68+BATTLE!G12*DB!$N$69+BATTLE!H12*DB!$N$70+BATTLE!I12*DB!$N$71+BATTLE!J12*DB!$N$72+BATTLE!K12*DB!$N$73+BATTLE!L12*DB!$N$74+BATTLE!M12*DB!$N$75+BATTLE!N12*DB!$N$76+BATTLE!O12*DB!$N$77)^2)</f>
        <v>0</v>
      </c>
      <c r="S12" s="28" t="n">
        <f aca="false">BATTLE!C12*DB!$K$65+BATTLE!D12*DB!$K$66+BATTLE!E12*DB!$K$67+BATTLE!F12*DB!$K$68+BATTLE!G12*DB!$K$69+BATTLE!H12*DB!$K$70+BATTLE!I12*DB!$K$71+BATTLE!J12*DB!$K$72+BATTLE!K12*DB!$K$73+BATTLE!L12*DB!$K$74+BATTLE!M12*DB!$K$75+BATTLE!N12*DB!$K$76+BATTLE!O12*DB!$K$77</f>
        <v>0</v>
      </c>
      <c r="T12" s="28" t="n">
        <f aca="false">BATTLE!C12*DB!$L$65+BATTLE!D12*DB!$L$66+BATTLE!E12*DB!$L$67+BATTLE!F12*DB!$L$68+BATTLE!G12*DB!$L$69+BATTLE!H12*DB!$L$70+BATTLE!I12*DB!$L$71+BATTLE!J12*DB!$L$72+BATTLE!K12*DB!$L$73+BATTLE!L12*DB!$L$74+BATTLE!M12*DB!$L$75+BATTLE!N12*DB!$L$76+BATTLE!O12*DB!$L$77</f>
        <v>0</v>
      </c>
      <c r="U12" s="28" t="n">
        <f aca="false">BATTLE!C12*DB!$M$65+BATTLE!D12*DB!$M$66+BATTLE!E12*DB!$M$67+BATTLE!F12*DB!$M$68+BATTLE!G12*DB!$M$69+BATTLE!H12*DB!$M$70+BATTLE!I12*DB!$M$71+BATTLE!J12*DB!$M$72+BATTLE!K12*DB!$M$73+BATTLE!L12*DB!$M$74+BATTLE!M12*DB!$M$75+BATTLE!N12*DB!$M$76+BATTLE!O12*DB!$M$77</f>
        <v>0</v>
      </c>
      <c r="V12" s="0"/>
      <c r="AJL12" s="3"/>
    </row>
    <row r="13" s="10" customFormat="true" ht="28.35" hidden="false" customHeight="true" outlineLevel="0" collapsed="false">
      <c r="A13" s="31" t="s">
        <v>44</v>
      </c>
      <c r="B13" s="5"/>
      <c r="C13" s="6" t="s">
        <v>22</v>
      </c>
      <c r="D13" s="6" t="s">
        <v>23</v>
      </c>
      <c r="E13" s="6" t="s">
        <v>45</v>
      </c>
      <c r="F13" s="6" t="s">
        <v>25</v>
      </c>
      <c r="G13" s="6" t="s">
        <v>26</v>
      </c>
      <c r="H13" s="6" t="s">
        <v>27</v>
      </c>
      <c r="I13" s="6" t="s">
        <v>28</v>
      </c>
      <c r="J13" s="6" t="s">
        <v>29</v>
      </c>
      <c r="K13" s="6" t="s">
        <v>30</v>
      </c>
      <c r="L13" s="6" t="s">
        <v>31</v>
      </c>
      <c r="M13" s="6" t="s">
        <v>32</v>
      </c>
      <c r="N13" s="6" t="s">
        <v>33</v>
      </c>
      <c r="O13" s="32" t="s">
        <v>34</v>
      </c>
      <c r="P13" s="33" t="s">
        <v>46</v>
      </c>
      <c r="R13" s="8"/>
      <c r="S13" s="8"/>
      <c r="T13" s="8"/>
      <c r="U13" s="9"/>
      <c r="W13" s="5"/>
      <c r="X13" s="5"/>
    </row>
    <row r="14" s="3" customFormat="true" ht="14.15" hidden="false" customHeight="true" outlineLevel="0" collapsed="false">
      <c r="A14" s="42" t="s">
        <v>47</v>
      </c>
      <c r="B14" s="1"/>
      <c r="C14" s="43" t="n">
        <v>0</v>
      </c>
      <c r="D14" s="43" t="n">
        <v>0</v>
      </c>
      <c r="E14" s="43" t="n">
        <v>0</v>
      </c>
      <c r="F14" s="43" t="n">
        <v>0</v>
      </c>
      <c r="G14" s="43" t="n">
        <v>0</v>
      </c>
      <c r="H14" s="43" t="n">
        <v>0</v>
      </c>
      <c r="I14" s="43" t="n">
        <v>0</v>
      </c>
      <c r="J14" s="43" t="n">
        <v>0</v>
      </c>
      <c r="K14" s="43" t="n">
        <v>0</v>
      </c>
      <c r="L14" s="44"/>
      <c r="M14" s="44"/>
      <c r="N14" s="43" t="n">
        <v>0</v>
      </c>
      <c r="O14" s="44"/>
      <c r="P14" s="17" t="str">
        <f aca="false">IF(10-COUNTIF(BATTLE!C14:O14,0)=BATTLE!O5,"-","PALADIN COUNT?")</f>
        <v>-</v>
      </c>
      <c r="R14" s="45"/>
      <c r="S14" s="46"/>
      <c r="T14" s="45"/>
      <c r="U14" s="47"/>
      <c r="W14" s="1"/>
      <c r="X14" s="1"/>
    </row>
    <row r="15" s="3" customFormat="true" ht="14.15" hidden="false" customHeight="true" outlineLevel="0" collapsed="false">
      <c r="A15" s="41" t="s">
        <v>48</v>
      </c>
      <c r="B15" s="1"/>
      <c r="C15" s="48" t="n">
        <f aca="false">IF(C$14=1,1.05,IF(C$14=2,1.1,IF(C$14=3,1.2,1)))</f>
        <v>1</v>
      </c>
      <c r="D15" s="48" t="n">
        <f aca="false">IF(D$14=1,1.05,IF(D$14=2,1.1,IF(D$14=3,1.2,1)))</f>
        <v>1</v>
      </c>
      <c r="E15" s="48" t="n">
        <f aca="false">IF(E$14=1,1.1,IF(E$14=2,1.2,IF(E$14=3,1.3,1)))</f>
        <v>1</v>
      </c>
      <c r="F15" s="48" t="n">
        <f aca="false">IF(F$14=1,1.05,IF(F$14=2,1.1,IF(F$14=3,1.2,1)))</f>
        <v>1</v>
      </c>
      <c r="G15" s="48" t="n">
        <f aca="false">IF(G$14=1,1.1,IF(G$14=2,1.2,IF(G$14=3,1.3,1)))</f>
        <v>1</v>
      </c>
      <c r="H15" s="48" t="n">
        <f aca="false">IF(H$14=1,1.1,IF(H$14=2,1.2,IF(H$14=3,1.3,1)))</f>
        <v>1</v>
      </c>
      <c r="I15" s="48" t="n">
        <f aca="false">IF(I$14=1,1.1,IF(I$14=2,1.2,IF(I$14=3,1.3,1)))</f>
        <v>1</v>
      </c>
      <c r="J15" s="48" t="n">
        <f aca="false">IF(J$14=1,1.25,IF(J$14=2,1.5,IF(J$14=3,1.2,1)))</f>
        <v>1</v>
      </c>
      <c r="K15" s="48" t="n">
        <f aca="false">IF(K$14=1,1.25,IF(K$14=2,1.5,IF(K$14=3,1.2,1)))</f>
        <v>1</v>
      </c>
      <c r="L15" s="23" t="n">
        <f aca="false">IF(P5*2&lt;=P9,2,1)</f>
        <v>2</v>
      </c>
      <c r="M15" s="23"/>
      <c r="N15" s="49" t="n">
        <f aca="false">IF(N$14=1,30,IF(N$14=2,35,IF(N$14=3,40,20)))</f>
        <v>20</v>
      </c>
      <c r="O15" s="23"/>
      <c r="P15" s="50"/>
      <c r="R15" s="51"/>
      <c r="S15" s="52"/>
      <c r="T15" s="51"/>
      <c r="U15" s="53"/>
      <c r="W15" s="1"/>
      <c r="X15" s="1"/>
    </row>
    <row r="16" s="3" customFormat="true" ht="14.15" hidden="false" customHeight="true" outlineLevel="0" collapsed="false">
      <c r="A16" s="42" t="s">
        <v>47</v>
      </c>
      <c r="B16" s="1"/>
      <c r="C16" s="43" t="n">
        <v>0</v>
      </c>
      <c r="D16" s="43" t="n">
        <v>0</v>
      </c>
      <c r="E16" s="43" t="n">
        <v>0</v>
      </c>
      <c r="F16" s="43" t="n">
        <v>0</v>
      </c>
      <c r="G16" s="43" t="n">
        <v>0</v>
      </c>
      <c r="H16" s="43" t="n">
        <v>0</v>
      </c>
      <c r="I16" s="43" t="n">
        <v>0</v>
      </c>
      <c r="J16" s="43" t="n">
        <v>0</v>
      </c>
      <c r="K16" s="43" t="n">
        <v>0</v>
      </c>
      <c r="L16" s="44"/>
      <c r="M16" s="44"/>
      <c r="N16" s="43" t="n">
        <v>0</v>
      </c>
      <c r="O16" s="44"/>
      <c r="P16" s="17" t="str">
        <f aca="false">IF(10-COUNTIF(BATTLE!C16:O16,0)=BATTLE!O9,"-","PALADIN COUNT?")</f>
        <v>-</v>
      </c>
      <c r="R16" s="54"/>
      <c r="S16" s="47"/>
      <c r="T16" s="54"/>
      <c r="U16" s="47"/>
      <c r="W16" s="1"/>
      <c r="X16" s="1"/>
    </row>
    <row r="17" s="3" customFormat="true" ht="14.15" hidden="false" customHeight="true" outlineLevel="0" collapsed="false">
      <c r="A17" s="41" t="s">
        <v>48</v>
      </c>
      <c r="B17" s="1"/>
      <c r="C17" s="48" t="n">
        <f aca="false">IF(C$16=1,1.1,IF(C$16=2,1.2,IF(C$16=3,1.3,1)))</f>
        <v>1</v>
      </c>
      <c r="D17" s="48" t="n">
        <f aca="false">IF(D$16=1,1.1,IF(D$16=2,1.2,IF(D$16=3,1.3,1)))</f>
        <v>1</v>
      </c>
      <c r="E17" s="48" t="n">
        <f aca="false">IF(E$16=1,1.05,IF(E$16=2,1.1,IF(E$16=3,1.2,1)))</f>
        <v>1</v>
      </c>
      <c r="F17" s="48" t="n">
        <f aca="false">IF(F$16=1,1.1,IF(F$16=2,1.2,IF(F$16=3,1.3,1)))</f>
        <v>1</v>
      </c>
      <c r="G17" s="48" t="n">
        <f aca="false">IF(G$16=1,1.05,IF(G$16=2,1.1,IF(G$16=3,1.2,1)))</f>
        <v>1</v>
      </c>
      <c r="H17" s="48" t="n">
        <f aca="false">IF(H$16=1,1.05,IF(H$16=2,1.1,IF(H$16=3,1.2,1)))</f>
        <v>1</v>
      </c>
      <c r="I17" s="48" t="n">
        <f aca="false">IF(I$16=1,1.1,IF(I$16=2,1.2,IF(I$16=3,1.3,1)))</f>
        <v>1</v>
      </c>
      <c r="J17" s="48" t="n">
        <f aca="false">IF(J$16=1,1.05,IF(J$16=2,1.1,IF(J$16=3,2,1)))</f>
        <v>1</v>
      </c>
      <c r="K17" s="48" t="n">
        <f aca="false">IF(K$16=1,1.05,IF(K$16=2,1.1,IF(K$16=3,2,1)))</f>
        <v>1</v>
      </c>
      <c r="L17" s="23"/>
      <c r="M17" s="23"/>
      <c r="N17" s="49" t="n">
        <f aca="false">IF(N$14=1,40,IF(N$14=2,45,IF(N$14=3,50,35)))</f>
        <v>35</v>
      </c>
      <c r="O17" s="23"/>
      <c r="P17" s="50"/>
      <c r="R17" s="55"/>
      <c r="S17" s="53"/>
      <c r="T17" s="55"/>
      <c r="U17" s="53"/>
      <c r="W17" s="1"/>
      <c r="X17" s="1"/>
    </row>
  </sheetData>
  <mergeCells count="1">
    <mergeCell ref="R3:S3"/>
  </mergeCells>
  <dataValidations count="13">
    <dataValidation allowBlank="false" operator="equal" showDropDown="false" showErrorMessage="true" showInputMessage="false" sqref="D2:D3" type="list">
      <formula1>"0,1,2,3"</formula1>
      <formula2>0</formula2>
    </dataValidation>
    <dataValidation allowBlank="true" operator="between" showDropDown="false" showErrorMessage="true" showInputMessage="false" sqref="E2" type="decimal">
      <formula1>0</formula1>
      <formula2>1</formula2>
    </dataValidation>
    <dataValidation allowBlank="true" operator="equal" showDropDown="false" showErrorMessage="true" showInputMessage="false" sqref="F2" type="list">
      <formula1>"-15%,-14%,-13%,-12%,-11%,-10%,-9%,-8%,-7%,-6%,-5%,-4%,-3%,-2%,-1%,0%,+1%,+2%,+3%,+4%,+5%,+6%,+7%,+8%,+9%,+10%,+11%,+12%,+13%,+14%,+15%"</formula1>
      <formula2>0</formula2>
    </dataValidation>
    <dataValidation allowBlank="true" operator="equal" showDropDown="false" showErrorMessage="true" showInputMessage="false" sqref="G2" type="list">
      <formula1>"0%,10%"</formula1>
      <formula2>0</formula2>
    </dataValidation>
    <dataValidation allowBlank="true" operator="equal" showDropDown="false" showErrorMessage="true" showInputMessage="false" sqref="H2 K3" type="list">
      <formula1>"0,1,2,3,4,5"</formula1>
      <formula2>0</formula2>
    </dataValidation>
    <dataValidation allowBlank="true" operator="equal" showDropDown="false" showErrorMessage="true" showInputMessage="false" sqref="I2:J2" type="list">
      <formula1>"0,1"</formula1>
      <formula2>0</formula2>
    </dataValidation>
    <dataValidation allowBlank="true" operator="equal" showDropDown="false" showErrorMessage="true" showInputMessage="false" sqref="T2 U3 P5:P12 L14:M14 O14:P14 R14:U17 C15:P15 L16:M17 O16:P16 C17:K17 N17:P17" type="none">
      <formula1>0</formula1>
      <formula2>0</formula2>
    </dataValidation>
    <dataValidation allowBlank="true" operator="equal" showDropDown="false" showErrorMessage="true" showInputMessage="false" sqref="I3:J3" type="list">
      <formula1>"0,1,2,3,4,5,6,7,8,9,10"</formula1>
      <formula2>0</formula2>
    </dataValidation>
    <dataValidation allowBlank="true" operator="equal" showDropDown="false" showErrorMessage="true" showInputMessage="false" sqref="L3" type="list">
      <formula1>"0,1,2,3,4,5,6,7,8,9,10,11,12,13,14,15,16,17,18,19,20"</formula1>
      <formula2>0</formula2>
    </dataValidation>
    <dataValidation allowBlank="true" operator="equal" showDropDown="false" showErrorMessage="true" showInputMessage="false" sqref="R3" type="list">
      <formula1>DB!$A$40:$A$54</formula1>
      <formula2>0</formula2>
    </dataValidation>
    <dataValidation allowBlank="true" operator="equal" showDropDown="false" showErrorMessage="true" showInputMessage="false" sqref="T3" type="list">
      <formula1>"0,1,2,3,4,5,6,7,8,9,10,11,12,13,14,15,16,17,18,19,20,21,22,23,24,25,26,27,28,29,30"</formula1>
      <formula2>0</formula2>
    </dataValidation>
    <dataValidation allowBlank="true" operator="greaterThanOrEqual" showDropDown="false" showErrorMessage="true" showInputMessage="false" sqref="C5:O5 C9:O9" type="whole">
      <formula1>0</formula1>
      <formula2>0</formula2>
    </dataValidation>
    <dataValidation allowBlank="true" operator="equal" showDropDown="false" showErrorMessage="true" showInputMessage="false" sqref="C14:K14 N14 C16:K16 N16" type="list">
      <formula1>"0,1,2,3"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26.78"/>
    <col collapsed="false" customWidth="true" hidden="false" outlineLevel="0" max="2" min="2" style="1" width="1.53"/>
    <col collapsed="false" customWidth="true" hidden="false" outlineLevel="0" max="15" min="3" style="2" width="10.72"/>
    <col collapsed="false" customWidth="true" hidden="false" outlineLevel="0" max="16" min="16" style="2" width="16.07"/>
    <col collapsed="false" customWidth="true" hidden="false" outlineLevel="0" max="17" min="17" style="1" width="1.53"/>
    <col collapsed="false" customWidth="true" hidden="false" outlineLevel="0" max="19" min="18" style="2" width="21.43"/>
    <col collapsed="false" customWidth="false" hidden="false" outlineLevel="0" max="1025" min="20" style="0" width="11.52"/>
  </cols>
  <sheetData>
    <row r="1" s="1" customFormat="true" ht="27.85" hidden="false" customHeight="false" outlineLevel="0" collapsed="false">
      <c r="A1" s="4" t="str">
        <f aca="false">IF(BATTLE!A1="","",BATTLE!A1)</f>
        <v>MODIFIERS</v>
      </c>
      <c r="C1" s="6" t="str">
        <f aca="false">IF(BATTLE!C1="","",BATTLE!C1)</f>
        <v>FAITH</v>
      </c>
      <c r="D1" s="6" t="str">
        <f aca="false">IF(BATTLE!D1="","",BATTLE!D1)</f>
        <v>CHURCH LEVEL</v>
      </c>
      <c r="E1" s="6" t="str">
        <f aca="false">IF(BATTLE!E1="","",BATTLE!E1)</f>
        <v>MORALE</v>
      </c>
      <c r="F1" s="6" t="str">
        <f aca="false">IF(BATTLE!F1="","",BATTLE!F1)</f>
        <v>LUCK</v>
      </c>
      <c r="G1" s="6" t="str">
        <f aca="false">IF(BATTLE!G1="","",BATTLE!G1)</f>
        <v>OFFICER</v>
      </c>
      <c r="H1" s="6" t="str">
        <f aca="false">IF(BATTLE!H1="","",BATTLE!H1)</f>
        <v>WEAPON MASTERY</v>
      </c>
      <c r="I1" s="6" t="str">
        <f aca="false">IF(BATTLE!I1="","",BATTLE!I1)</f>
        <v>MEDIC
HOSPITAL</v>
      </c>
      <c r="J1" s="6" t="str">
        <f aca="false">IF(BATTLE!J1="","",BATTLE!J1)</f>
        <v>MEDICUS
CLINIC</v>
      </c>
      <c r="K1" s="6" t="str">
        <f aca="false">IF(BATTLE!K1="","",BATTLE!K1)</f>
        <v>IRON WALL</v>
      </c>
      <c r="L1" s="6" t="str">
        <f aca="false">IF(BATTLE!L1="","",BATTLE!L1)</f>
        <v>WALL
LEVEL</v>
      </c>
      <c r="M1" s="6" t="str">
        <f aca="false">IF(BATTLE!M1="","",BATTLE!M1)</f>
        <v>BATTLE
BONUS</v>
      </c>
      <c r="N1" s="6" t="str">
        <f aca="false">IF(BATTLE!N1="","",BATTLE!N1)</f>
        <v>AFTER
WALL LEVEL</v>
      </c>
      <c r="O1" s="6" t="str">
        <f aca="false">IF(BATTLE!O1="","",BATTLE!O1)</f>
        <v>CATAPULT
WALL LEVEL</v>
      </c>
      <c r="P1" s="7" t="str">
        <f aca="false">IF(BATTLE!P1="","",BATTLE!P1)</f>
        <v>OVERALL
MODIFIER</v>
      </c>
      <c r="R1" s="6" t="str">
        <f aca="false">IF(BATTLE!R1="","",BATTLE!R1)</f>
        <v>CATAPULT TARGET</v>
      </c>
      <c r="S1" s="6" t="s">
        <v>49</v>
      </c>
      <c r="U1" s="0"/>
      <c r="V1" s="0"/>
      <c r="W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2.8" hidden="false" customHeight="false" outlineLevel="0" collapsed="false">
      <c r="A2" s="11" t="str">
        <f aca="false">IF(BATTLE!A2="","",BATTLE!A2)</f>
        <v>OFFENSE</v>
      </c>
      <c r="C2" s="12" t="n">
        <f aca="false">IF(D2=0,0.5,0.95+D2*0.05)</f>
        <v>0.5</v>
      </c>
      <c r="D2" s="56" t="n">
        <f aca="false">IF(BATTLE!D2="","",BATTLE!D2)</f>
        <v>0</v>
      </c>
      <c r="E2" s="57" t="n">
        <f aca="false">IF(BATTLE!E2="","",BATTLE!E2)</f>
        <v>1</v>
      </c>
      <c r="F2" s="57" t="n">
        <f aca="false">IF(BATTLE!F2="","",BATTLE!F2)</f>
        <v>0</v>
      </c>
      <c r="G2" s="57" t="n">
        <f aca="false">IF(BATTLE!G2="","",BATTLE!G2)</f>
        <v>0</v>
      </c>
      <c r="H2" s="58" t="n">
        <f aca="false">IF(BATTLE!H2="","",BATTLE!H2)</f>
        <v>0</v>
      </c>
      <c r="I2" s="58" t="n">
        <f aca="false">IF(BATTLE!I2="","",BATTLE!I2)</f>
        <v>0</v>
      </c>
      <c r="J2" s="58" t="n">
        <f aca="false">IF(BATTLE!J2="","",BATTLE!J2)</f>
        <v>0</v>
      </c>
      <c r="K2" s="58" t="str">
        <f aca="false">IF(BATTLE!K2="","",BATTLE!K2)</f>
        <v/>
      </c>
      <c r="L2" s="58" t="str">
        <f aca="false">IF(BATTLE!L2="","",BATTLE!L2)</f>
        <v/>
      </c>
      <c r="M2" s="59" t="n">
        <f aca="false">ROUND(S26,0)</f>
        <v>0</v>
      </c>
      <c r="N2" s="17"/>
      <c r="O2" s="17"/>
      <c r="P2" s="12" t="n">
        <f aca="false">C2*E2*(1+F2)+(H2*0.02)+G2</f>
        <v>0.5</v>
      </c>
      <c r="R2" s="60" t="n">
        <f aca="false">R30</f>
        <v>0</v>
      </c>
      <c r="S2" s="12" t="n">
        <f aca="false">ROUND(IF(OR(P5=0,P6=0),0,(-P6)/(P5)),4)</f>
        <v>0</v>
      </c>
      <c r="T2" s="0"/>
      <c r="U2" s="0"/>
      <c r="V2" s="0"/>
      <c r="W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2.8" hidden="false" customHeight="false" outlineLevel="0" collapsed="false">
      <c r="A3" s="22" t="str">
        <f aca="false">IF(BATTLE!A3="","",BATTLE!A3)</f>
        <v>DEFENSE</v>
      </c>
      <c r="C3" s="23" t="n">
        <f aca="false">IF(D3=0,0.5,0.95+D3*0.05)</f>
        <v>0.5</v>
      </c>
      <c r="D3" s="61" t="n">
        <f aca="false">IF(BATTLE!D3="","",BATTLE!D3)</f>
        <v>0</v>
      </c>
      <c r="E3" s="62" t="str">
        <f aca="false">IF(BATTLE!E3="","",BATTLE!E3)</f>
        <v/>
      </c>
      <c r="F3" s="62" t="str">
        <f aca="false">IF(BATTLE!F3="","",BATTLE!F3)</f>
        <v/>
      </c>
      <c r="G3" s="62" t="str">
        <f aca="false">IF(BATTLE!G3="","",BATTLE!G3)</f>
        <v/>
      </c>
      <c r="H3" s="63"/>
      <c r="I3" s="64" t="n">
        <f aca="false">IF(BATTLE!I3="","",BATTLE!I3)</f>
        <v>0</v>
      </c>
      <c r="J3" s="64" t="n">
        <f aca="false">IF(BATTLE!J3="","",BATTLE!J3)</f>
        <v>0</v>
      </c>
      <c r="K3" s="64" t="n">
        <f aca="false">IF(BATTLE!K3="","",BATTLE!K3)</f>
        <v>0</v>
      </c>
      <c r="L3" s="64" t="n">
        <f aca="false">IF(BATTLE!L3="","",BATTLE!L3)</f>
        <v>0</v>
      </c>
      <c r="M3" s="23" t="n">
        <f aca="false">M2*0.05</f>
        <v>0</v>
      </c>
      <c r="N3" s="65" t="n">
        <f aca="false">ROUND(R105,0)</f>
        <v>0</v>
      </c>
      <c r="O3" s="65" t="n">
        <f aca="false">IF(R5=DB!A50,ROUND(S105,0),N3)</f>
        <v>0</v>
      </c>
      <c r="P3" s="23" t="n">
        <f aca="false">C3*(1+M3)</f>
        <v>0.5</v>
      </c>
      <c r="R3" s="65" t="n">
        <f aca="false">R33</f>
        <v>0</v>
      </c>
      <c r="S3" s="23" t="n">
        <f aca="false">ROUND(IF(OR(P9=0,P10=0),0,(-P10)/(P9)),4)</f>
        <v>0</v>
      </c>
      <c r="T3" s="0"/>
      <c r="U3" s="0"/>
      <c r="V3" s="0"/>
      <c r="W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27.85" hidden="false" customHeight="false" outlineLevel="0" collapsed="false">
      <c r="A4" s="31" t="str">
        <f aca="false">IF(BATTLE!A4="","",BATTLE!A4)</f>
        <v>ARMIES</v>
      </c>
      <c r="C4" s="6" t="str">
        <f aca="false">IF(BATTLE!C4="","",BATTLE!C4)</f>
        <v>SPEARMAN</v>
      </c>
      <c r="D4" s="6" t="str">
        <f aca="false">IF(BATTLE!D4="","",BATTLE!D4)</f>
        <v>SWORDSMAN</v>
      </c>
      <c r="E4" s="6" t="str">
        <f aca="false">IF(BATTLE!E4="","",BATTLE!E4)</f>
        <v>AXE
FIGHTER</v>
      </c>
      <c r="F4" s="6" t="str">
        <f aca="false">IF(BATTLE!F4="","",BATTLE!F4)</f>
        <v>ARCHER</v>
      </c>
      <c r="G4" s="6" t="str">
        <f aca="false">IF(BATTLE!G4="","",BATTLE!G4)</f>
        <v>LIGHT CAVALRY</v>
      </c>
      <c r="H4" s="6" t="str">
        <f aca="false">IF(BATTLE!H4="","",BATTLE!H4)</f>
        <v>MOUNTED ARCHER</v>
      </c>
      <c r="I4" s="6" t="str">
        <f aca="false">IF(BATTLE!I4="","",BATTLE!I4)</f>
        <v>HEAVY CAVALRY</v>
      </c>
      <c r="J4" s="6" t="str">
        <f aca="false">IF(BATTLE!J4="","",BATTLE!J4)</f>
        <v>RAM</v>
      </c>
      <c r="K4" s="6" t="str">
        <f aca="false">IF(BATTLE!K4="","",BATTLE!K4)</f>
        <v>CATAPULT</v>
      </c>
      <c r="L4" s="6" t="str">
        <f aca="false">IF(BATTLE!L4="","",BATTLE!L4)</f>
        <v>BERSERKER</v>
      </c>
      <c r="M4" s="6" t="str">
        <f aca="false">IF(BATTLE!M4="","",BATTLE!M4)</f>
        <v>TREBUCHET</v>
      </c>
      <c r="N4" s="6" t="str">
        <f aca="false">IF(BATTLE!N4="","",BATTLE!N4)</f>
        <v>NOBLEMAN</v>
      </c>
      <c r="O4" s="32" t="str">
        <f aca="false">IF(BATTLE!O4="","",BATTLE!O4)</f>
        <v>PALADIN</v>
      </c>
      <c r="P4" s="33" t="str">
        <f aca="false">IF(BATTLE!P4="","",BATTLE!P4)</f>
        <v>PROVISIONS</v>
      </c>
      <c r="R4" s="8" t="str">
        <f aca="false">IF(BATTLE!R1="","",BATTLE!R1)</f>
        <v>CATAPULT TARGET</v>
      </c>
      <c r="S4" s="7" t="str">
        <f aca="false">IF(BATTLE!U23="","",BATTLE!U23)</f>
        <v/>
      </c>
      <c r="T4" s="0"/>
      <c r="U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" customFormat="true" ht="12.8" hidden="false" customHeight="false" outlineLevel="0" collapsed="false">
      <c r="A5" s="66" t="str">
        <f aca="false">IF(BATTLE!A5="","",BATTLE!A5)</f>
        <v>OFFENSE</v>
      </c>
      <c r="C5" s="67" t="n">
        <f aca="false">IF(BATTLE!C5="","",BATTLE!C5)</f>
        <v>0</v>
      </c>
      <c r="D5" s="67" t="n">
        <f aca="false">IF(BATTLE!D5="","",BATTLE!D5)</f>
        <v>0</v>
      </c>
      <c r="E5" s="67" t="n">
        <f aca="false">IF(BATTLE!E5="","",BATTLE!E5)</f>
        <v>0</v>
      </c>
      <c r="F5" s="67" t="n">
        <f aca="false">IF(BATTLE!F5="","",BATTLE!F5)</f>
        <v>0</v>
      </c>
      <c r="G5" s="67" t="n">
        <f aca="false">IF(BATTLE!G5="","",BATTLE!G5)</f>
        <v>0</v>
      </c>
      <c r="H5" s="67" t="n">
        <f aca="false">IF(BATTLE!H5="","",BATTLE!H5)</f>
        <v>0</v>
      </c>
      <c r="I5" s="67" t="n">
        <f aca="false">IF(BATTLE!I5="","",BATTLE!I5)</f>
        <v>0</v>
      </c>
      <c r="J5" s="67" t="n">
        <f aca="false">IF(BATTLE!J5="","",BATTLE!J5)</f>
        <v>0</v>
      </c>
      <c r="K5" s="67" t="n">
        <f aca="false">IF(BATTLE!K5="","",BATTLE!K5)</f>
        <v>0</v>
      </c>
      <c r="L5" s="67" t="n">
        <f aca="false">IF(BATTLE!L5="","",BATTLE!L5)</f>
        <v>0</v>
      </c>
      <c r="M5" s="67" t="n">
        <f aca="false">IF(BATTLE!M5="","",BATTLE!M5)</f>
        <v>0</v>
      </c>
      <c r="N5" s="67" t="n">
        <f aca="false">IF(BATTLE!N5="","",BATTLE!N5)</f>
        <v>0</v>
      </c>
      <c r="O5" s="67" t="n">
        <f aca="false">IF(BATTLE!O5="","",BATTLE!O5)</f>
        <v>0</v>
      </c>
      <c r="P5" s="67" t="n">
        <f aca="false">C5*DB!$C$65+D5*DB!$C$66+E5*DB!$C$67+F5*DB!$C$68+G5*DB!$C$69+H5*DB!$C$70+I5*DB!$C$71+J5*DB!$C$72+K5*DB!$C$73+L5*DB!$C$74+M5*DB!$C$75+O5*DB!$C$77</f>
        <v>0</v>
      </c>
      <c r="R5" s="68" t="str">
        <f aca="false">IF(K5=0,"-",IF(BATTLE!R3="","",BATTLE!R3))</f>
        <v>-</v>
      </c>
      <c r="S5" s="67" t="str">
        <f aca="false">IF(K5=0,"-",IF(R5=DB!A50,N3,IF(BATTLE!T3="","-",BATTLE!T3)))</f>
        <v>-</v>
      </c>
      <c r="T5" s="0"/>
      <c r="U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8" hidden="false" customHeight="false" outlineLevel="0" collapsed="false">
      <c r="A6" s="42" t="s">
        <v>40</v>
      </c>
      <c r="C6" s="44" t="n">
        <f aca="false">SUM(-C5,C8)</f>
        <v>0</v>
      </c>
      <c r="D6" s="44" t="n">
        <f aca="false">SUM(-D5,D8)</f>
        <v>0</v>
      </c>
      <c r="E6" s="44" t="n">
        <f aca="false">SUM(-E5,E8)</f>
        <v>0</v>
      </c>
      <c r="F6" s="44" t="n">
        <f aca="false">SUM(-F5,F8)</f>
        <v>0</v>
      </c>
      <c r="G6" s="44" t="n">
        <f aca="false">SUM(-G5,G8)</f>
        <v>0</v>
      </c>
      <c r="H6" s="44" t="n">
        <f aca="false">SUM(-H5,H8)</f>
        <v>0</v>
      </c>
      <c r="I6" s="44" t="n">
        <f aca="false">SUM(-I5,I8)</f>
        <v>0</v>
      </c>
      <c r="J6" s="44" t="n">
        <f aca="false">SUM(-J5,J8)</f>
        <v>0</v>
      </c>
      <c r="K6" s="44" t="n">
        <f aca="false">SUM(-K5,K8)</f>
        <v>0</v>
      </c>
      <c r="L6" s="44" t="n">
        <f aca="false">SUM(-L5,L8)</f>
        <v>0</v>
      </c>
      <c r="M6" s="44" t="n">
        <f aca="false">SUM(-M5,M8)</f>
        <v>0</v>
      </c>
      <c r="N6" s="44" t="n">
        <f aca="false">SUM(-N5,N8)</f>
        <v>0</v>
      </c>
      <c r="O6" s="44" t="n">
        <f aca="false">SUM(-O5,O8)</f>
        <v>0</v>
      </c>
      <c r="P6" s="44" t="n">
        <f aca="false">C6*DB!$C$65+D6*DB!$C$66+E6*DB!$C$67+F6*DB!$C$68+G6*DB!$C$69+H6*DB!$C$70+I6*DB!$C$71+J6*DB!$C$72+K6*DB!$C$73+L6*DB!$C$74+M6*DB!$C$75+O6*DB!$C$77</f>
        <v>0</v>
      </c>
      <c r="R6" s="69" t="n">
        <f aca="false">IF(BATTLE!R6="","",BATTLE!R6)</f>
        <v>0</v>
      </c>
      <c r="S6" s="44" t="str">
        <f aca="false">IF(OR(S5=0,S5="-"),"-",S5-S8)</f>
        <v>-</v>
      </c>
      <c r="T6" s="0"/>
      <c r="U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" customFormat="true" ht="12.8" hidden="false" customHeight="false" outlineLevel="0" collapsed="false">
      <c r="A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R7" s="72"/>
      <c r="S7" s="71"/>
      <c r="T7" s="0"/>
      <c r="U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" customFormat="true" ht="12.8" hidden="false" customHeight="false" outlineLevel="0" collapsed="false">
      <c r="A8" s="41" t="s">
        <v>50</v>
      </c>
      <c r="C8" s="28" t="n">
        <f aca="false">C102</f>
        <v>0</v>
      </c>
      <c r="D8" s="28" t="n">
        <f aca="false">D102</f>
        <v>0</v>
      </c>
      <c r="E8" s="28" t="n">
        <f aca="false">E102</f>
        <v>0</v>
      </c>
      <c r="F8" s="28" t="n">
        <f aca="false">F102</f>
        <v>0</v>
      </c>
      <c r="G8" s="28" t="n">
        <f aca="false">G102</f>
        <v>0</v>
      </c>
      <c r="H8" s="28" t="n">
        <f aca="false">H102</f>
        <v>0</v>
      </c>
      <c r="I8" s="28" t="n">
        <f aca="false">I102</f>
        <v>0</v>
      </c>
      <c r="J8" s="28" t="n">
        <f aca="false">J102</f>
        <v>0</v>
      </c>
      <c r="K8" s="28" t="n">
        <f aca="false">K102</f>
        <v>0</v>
      </c>
      <c r="L8" s="28" t="n">
        <f aca="false">L102</f>
        <v>0</v>
      </c>
      <c r="M8" s="28" t="n">
        <f aca="false">M102</f>
        <v>0</v>
      </c>
      <c r="N8" s="28" t="n">
        <f aca="false">N102</f>
        <v>0</v>
      </c>
      <c r="O8" s="28" t="n">
        <f aca="false">O102</f>
        <v>0</v>
      </c>
      <c r="P8" s="28" t="n">
        <f aca="false">C8*DB!$C$65+D8*DB!$C$66+E8*DB!$C$67+F8*DB!$C$68+G8*DB!$C$69+H8*DB!$C$70+I8*DB!$C$71+J8*DB!$C$72+K8*DB!$C$73+L8*DB!$C$74+M8*DB!$C$75+O8*DB!$C$77</f>
        <v>0</v>
      </c>
      <c r="R8" s="73" t="n">
        <f aca="false">IF(BATTLE!R7="","",BATTLE!R7)</f>
        <v>0</v>
      </c>
      <c r="S8" s="28" t="str">
        <f aca="false">IF(OR(S5=0,S5="-"),"-",ROUND(S105,0))</f>
        <v>-</v>
      </c>
      <c r="T8" s="0"/>
      <c r="U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" customFormat="true" ht="12.8" hidden="false" customHeight="false" outlineLevel="0" collapsed="false">
      <c r="A9" s="66" t="str">
        <f aca="false">IF(BATTLE!A9="","",BATTLE!A9)</f>
        <v>DEFENSE</v>
      </c>
      <c r="C9" s="67" t="n">
        <f aca="false">IF(BATTLE!C9="","",BATTLE!C9)</f>
        <v>0</v>
      </c>
      <c r="D9" s="67" t="n">
        <f aca="false">IF(BATTLE!D9="","",BATTLE!D9)</f>
        <v>0</v>
      </c>
      <c r="E9" s="67" t="n">
        <f aca="false">IF(BATTLE!E9="","",BATTLE!E9)</f>
        <v>0</v>
      </c>
      <c r="F9" s="67" t="n">
        <f aca="false">IF(BATTLE!F9="","",BATTLE!F9)</f>
        <v>0</v>
      </c>
      <c r="G9" s="67" t="n">
        <f aca="false">IF(BATTLE!G9="","",BATTLE!G9)</f>
        <v>0</v>
      </c>
      <c r="H9" s="67" t="n">
        <f aca="false">IF(BATTLE!H9="","",BATTLE!H9)</f>
        <v>0</v>
      </c>
      <c r="I9" s="67" t="n">
        <f aca="false">IF(BATTLE!I9="","",BATTLE!I9)</f>
        <v>0</v>
      </c>
      <c r="J9" s="67" t="n">
        <f aca="false">IF(BATTLE!J9="","",BATTLE!J9)</f>
        <v>0</v>
      </c>
      <c r="K9" s="67" t="n">
        <f aca="false">IF(BATTLE!K9="","",BATTLE!K9)</f>
        <v>0</v>
      </c>
      <c r="L9" s="67" t="n">
        <f aca="false">IF(BATTLE!L9="","",BATTLE!L9)</f>
        <v>0</v>
      </c>
      <c r="M9" s="67" t="n">
        <f aca="false">IF(BATTLE!M9="","",BATTLE!M9)</f>
        <v>0</v>
      </c>
      <c r="N9" s="67" t="n">
        <f aca="false">IF(BATTLE!N9="","",BATTLE!N9)</f>
        <v>0</v>
      </c>
      <c r="O9" s="67" t="n">
        <f aca="false">IF(BATTLE!O9="","",BATTLE!O9)</f>
        <v>0</v>
      </c>
      <c r="P9" s="67" t="n">
        <f aca="false">IF(BATTLE!P9="","",BATTLE!P9)</f>
        <v>0</v>
      </c>
      <c r="R9" s="68" t="str">
        <f aca="false">IF(BATTLE!R29="","",BATTLE!R29)</f>
        <v/>
      </c>
      <c r="S9" s="67" t="str">
        <f aca="false">IF(BATTLE!U29="","",BATTLE!U29)</f>
        <v/>
      </c>
      <c r="T9" s="0"/>
      <c r="U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12.8" hidden="false" customHeight="false" outlineLevel="0" collapsed="false">
      <c r="A10" s="42" t="s">
        <v>40</v>
      </c>
      <c r="C10" s="44" t="n">
        <f aca="false">SUM(-C9,C12)</f>
        <v>0</v>
      </c>
      <c r="D10" s="44" t="n">
        <f aca="false">SUM(-D9,D12)</f>
        <v>0</v>
      </c>
      <c r="E10" s="44" t="n">
        <f aca="false">SUM(-E9,E12)</f>
        <v>0</v>
      </c>
      <c r="F10" s="44" t="n">
        <f aca="false">SUM(-F9,F12)</f>
        <v>0</v>
      </c>
      <c r="G10" s="44" t="n">
        <f aca="false">SUM(-G9,G12)</f>
        <v>0</v>
      </c>
      <c r="H10" s="44" t="n">
        <f aca="false">SUM(-H9,H12)</f>
        <v>0</v>
      </c>
      <c r="I10" s="44" t="n">
        <f aca="false">SUM(-I9,I12)</f>
        <v>0</v>
      </c>
      <c r="J10" s="44" t="n">
        <f aca="false">SUM(-J9,J12)</f>
        <v>0</v>
      </c>
      <c r="K10" s="44" t="n">
        <f aca="false">SUM(-K9,K12)</f>
        <v>0</v>
      </c>
      <c r="L10" s="44" t="n">
        <f aca="false">SUM(-L9,L12)</f>
        <v>0</v>
      </c>
      <c r="M10" s="44" t="n">
        <f aca="false">SUM(-M9,M12)</f>
        <v>0</v>
      </c>
      <c r="N10" s="44" t="n">
        <f aca="false">SUM(-N9,N12)</f>
        <v>0</v>
      </c>
      <c r="O10" s="44" t="n">
        <f aca="false">SUM(-O9,O12)</f>
        <v>0</v>
      </c>
      <c r="P10" s="44" t="n">
        <f aca="false">C10*DB!$C$65+D10*DB!$C$66+E10*DB!$C$67+F10*DB!$C$68+G10*DB!$C$69+H10*DB!$C$70+I10*DB!$C$71+J10*DB!$C$72+K10*DB!$C$73+L10*DB!$C$74+M10*DB!$C$75+N10*DB!$C$76+O10*DB!$C$77</f>
        <v>0</v>
      </c>
      <c r="R10" s="69" t="str">
        <f aca="false">IF(BATTLE!R30="","",BATTLE!R30)</f>
        <v/>
      </c>
      <c r="S10" s="44" t="str">
        <f aca="false">IF(BATTLE!U30="","",BATTLE!U30)</f>
        <v/>
      </c>
      <c r="T10" s="0"/>
      <c r="U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" customFormat="true" ht="12.8" hidden="false" customHeight="false" outlineLevel="0" collapsed="false">
      <c r="A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R11" s="72"/>
      <c r="S11" s="71"/>
      <c r="T11" s="0"/>
      <c r="U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" customFormat="true" ht="12.8" hidden="false" customHeight="false" outlineLevel="0" collapsed="false">
      <c r="A12" s="41" t="s">
        <v>50</v>
      </c>
      <c r="C12" s="28" t="n">
        <f aca="false">C103</f>
        <v>0</v>
      </c>
      <c r="D12" s="28" t="n">
        <f aca="false">D103</f>
        <v>0</v>
      </c>
      <c r="E12" s="28" t="n">
        <f aca="false">E103</f>
        <v>0</v>
      </c>
      <c r="F12" s="28" t="n">
        <f aca="false">F103</f>
        <v>0</v>
      </c>
      <c r="G12" s="28" t="n">
        <f aca="false">G103</f>
        <v>0</v>
      </c>
      <c r="H12" s="28" t="n">
        <f aca="false">H103</f>
        <v>0</v>
      </c>
      <c r="I12" s="28" t="n">
        <f aca="false">I103</f>
        <v>0</v>
      </c>
      <c r="J12" s="28" t="n">
        <f aca="false">J103</f>
        <v>0</v>
      </c>
      <c r="K12" s="28" t="n">
        <f aca="false">K103</f>
        <v>0</v>
      </c>
      <c r="L12" s="28" t="n">
        <f aca="false">L103</f>
        <v>0</v>
      </c>
      <c r="M12" s="28" t="n">
        <f aca="false">M103</f>
        <v>0</v>
      </c>
      <c r="N12" s="28" t="n">
        <f aca="false">N103</f>
        <v>0</v>
      </c>
      <c r="O12" s="28" t="n">
        <f aca="false">O103</f>
        <v>0</v>
      </c>
      <c r="P12" s="28" t="n">
        <f aca="false">C12*DB!$C$65+D12*DB!$C$66+E12*DB!$C$67+F12*DB!$C$68+G12*DB!$C$69+H12*DB!$C$70+I12*DB!$C$71+J12*DB!$C$72+K12*DB!$C$73+L12*DB!$C$74+M12*DB!$C$75+N12*DB!$C$76+O12*DB!$C$77</f>
        <v>0</v>
      </c>
      <c r="R12" s="73" t="str">
        <f aca="false">IF(BATTLE!R31="","",BATTLE!R31)</f>
        <v/>
      </c>
      <c r="S12" s="28" t="str">
        <f aca="false">IF(BATTLE!U31="","",BATTLE!U31)</f>
        <v/>
      </c>
      <c r="T12" s="0"/>
      <c r="U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6.85" hidden="false" customHeight="false" outlineLevel="0" collapsed="false">
      <c r="A13" s="31" t="str">
        <f aca="false">IF(BATTLE!A13="","",BATTLE!A13)</f>
        <v>PALADIN WEAPONS</v>
      </c>
      <c r="C13" s="6" t="str">
        <f aca="false">IF(BATTLE!C13="","",BATTLE!C13)</f>
        <v>SPEARMAN</v>
      </c>
      <c r="D13" s="6" t="str">
        <f aca="false">IF(BATTLE!D13="","",BATTLE!D13)</f>
        <v>SWORDSMAN</v>
      </c>
      <c r="E13" s="6" t="str">
        <f aca="false">IF(BATTLE!E13="","",BATTLE!E13)</f>
        <v>AXE FIGHTER</v>
      </c>
      <c r="F13" s="6" t="str">
        <f aca="false">IF(BATTLE!F13="","",BATTLE!F13)</f>
        <v>ARCHER</v>
      </c>
      <c r="G13" s="6" t="str">
        <f aca="false">IF(BATTLE!G13="","",BATTLE!G13)</f>
        <v>LIGHT CAVALRY</v>
      </c>
      <c r="H13" s="6" t="str">
        <f aca="false">IF(BATTLE!H13="","",BATTLE!H13)</f>
        <v>MOUNTED ARCHER</v>
      </c>
      <c r="I13" s="6" t="str">
        <f aca="false">IF(BATTLE!I13="","",BATTLE!I13)</f>
        <v>HEAVY CAVALRY</v>
      </c>
      <c r="J13" s="6" t="str">
        <f aca="false">IF(BATTLE!J13="","",BATTLE!J13)</f>
        <v>RAM</v>
      </c>
      <c r="K13" s="6" t="str">
        <f aca="false">IF(BATTLE!K13="","",BATTLE!K13)</f>
        <v>CATAPULT</v>
      </c>
      <c r="L13" s="6" t="str">
        <f aca="false">IF(BATTLE!L13="","",BATTLE!L13)</f>
        <v>BERSERKER</v>
      </c>
      <c r="M13" s="6" t="str">
        <f aca="false">IF(BATTLE!M13="","",BATTLE!M13)</f>
        <v>TREBUCHET</v>
      </c>
      <c r="N13" s="6" t="str">
        <f aca="false">IF(BATTLE!N13="","",BATTLE!N13)</f>
        <v>NOBLEMAN</v>
      </c>
      <c r="O13" s="32" t="str">
        <f aca="false">IF(BATTLE!O13="","",BATTLE!O13)</f>
        <v>PALADIN</v>
      </c>
      <c r="P13" s="33" t="str">
        <f aca="false">IF(BATTLE!P13="","",BATTLE!P13)</f>
        <v>PALADIN
COUNT</v>
      </c>
      <c r="Q13" s="0"/>
      <c r="R13" s="6" t="s">
        <v>51</v>
      </c>
      <c r="S13" s="6" t="s">
        <v>52</v>
      </c>
    </row>
    <row r="14" customFormat="false" ht="12.8" hidden="false" customHeight="false" outlineLevel="0" collapsed="false">
      <c r="A14" s="42" t="str">
        <f aca="false">IF(BATTLE!A14="","",BATTLE!A14)</f>
        <v>WEAPON LEVEL</v>
      </c>
      <c r="C14" s="67" t="n">
        <f aca="false">IF(BATTLE!C14="","",BATTLE!C14)</f>
        <v>0</v>
      </c>
      <c r="D14" s="67" t="n">
        <f aca="false">IF(BATTLE!D14="","",BATTLE!D14)</f>
        <v>0</v>
      </c>
      <c r="E14" s="67" t="n">
        <f aca="false">IF(BATTLE!E14="","",BATTLE!E14)</f>
        <v>0</v>
      </c>
      <c r="F14" s="67" t="n">
        <f aca="false">IF(BATTLE!F14="","",BATTLE!F14)</f>
        <v>0</v>
      </c>
      <c r="G14" s="67" t="n">
        <f aca="false">IF(BATTLE!G14="","",BATTLE!G14)</f>
        <v>0</v>
      </c>
      <c r="H14" s="67" t="n">
        <f aca="false">IF(BATTLE!H14="","",BATTLE!H14)</f>
        <v>0</v>
      </c>
      <c r="I14" s="67" t="n">
        <f aca="false">IF(BATTLE!I14="","",BATTLE!I14)</f>
        <v>0</v>
      </c>
      <c r="J14" s="67" t="n">
        <f aca="false">IF(BATTLE!J14="","",BATTLE!J14)</f>
        <v>0</v>
      </c>
      <c r="K14" s="67" t="n">
        <f aca="false">IF(BATTLE!K14="","",BATTLE!K14)</f>
        <v>0</v>
      </c>
      <c r="L14" s="44" t="str">
        <f aca="false">IF(BATTLE!L14="","",BATTLE!L14)</f>
        <v/>
      </c>
      <c r="M14" s="44" t="str">
        <f aca="false">IF(BATTLE!M14="","",BATTLE!M14)</f>
        <v/>
      </c>
      <c r="N14" s="67" t="n">
        <f aca="false">IF(BATTLE!N14="","",BATTLE!N14)</f>
        <v>0</v>
      </c>
      <c r="O14" s="44" t="str">
        <f aca="false">IF(BATTLE!O14="","",BATTLE!O14)</f>
        <v/>
      </c>
      <c r="P14" s="17"/>
      <c r="Q14" s="0"/>
      <c r="R14" s="12"/>
      <c r="S14" s="12"/>
      <c r="V14" s="1"/>
      <c r="W14" s="1"/>
    </row>
    <row r="15" customFormat="false" ht="12.8" hidden="false" customHeight="false" outlineLevel="0" collapsed="false">
      <c r="A15" s="41" t="s">
        <v>18</v>
      </c>
      <c r="C15" s="48" t="n">
        <f aca="false">IF(BATTLE!C15="","",BATTLE!C15)</f>
        <v>1</v>
      </c>
      <c r="D15" s="48" t="n">
        <f aca="false">IF(BATTLE!D15="","",BATTLE!D15)</f>
        <v>1</v>
      </c>
      <c r="E15" s="48" t="n">
        <f aca="false">IF(BATTLE!E15="","",BATTLE!E15)</f>
        <v>1</v>
      </c>
      <c r="F15" s="48" t="n">
        <f aca="false">IF(BATTLE!F15="","",BATTLE!F15)</f>
        <v>1</v>
      </c>
      <c r="G15" s="48" t="n">
        <f aca="false">IF(BATTLE!G15="","",BATTLE!G15)</f>
        <v>1</v>
      </c>
      <c r="H15" s="48" t="n">
        <f aca="false">IF(BATTLE!H15="","",BATTLE!H15)</f>
        <v>1</v>
      </c>
      <c r="I15" s="48" t="n">
        <f aca="false">IF(BATTLE!I15="","",BATTLE!I15)</f>
        <v>1</v>
      </c>
      <c r="J15" s="48" t="n">
        <f aca="false">IF(BATTLE!J15="","",BATTLE!J15)</f>
        <v>1</v>
      </c>
      <c r="K15" s="48" t="n">
        <f aca="false">IF(BATTLE!K15="","",BATTLE!K15)</f>
        <v>1</v>
      </c>
      <c r="L15" s="23" t="n">
        <f aca="false">IF(BATTLE!L15="","",BATTLE!L15)</f>
        <v>2</v>
      </c>
      <c r="M15" s="23"/>
      <c r="N15" s="74"/>
      <c r="O15" s="23"/>
      <c r="P15" s="50"/>
      <c r="Q15" s="0"/>
      <c r="R15" s="65" t="n">
        <f aca="false">IF(L3=0,0,ROUND((1.2515^($L$3-1))*20,0))</f>
        <v>0</v>
      </c>
      <c r="S15" s="65" t="n">
        <f aca="false">IF($M$2=0,0,ROUND((1.2515^($M$2-1))*20,0))</f>
        <v>0</v>
      </c>
    </row>
    <row r="16" customFormat="false" ht="12.8" hidden="false" customHeight="false" outlineLevel="0" collapsed="false">
      <c r="A16" s="42" t="str">
        <f aca="false">IF(BATTLE!A16="","",BATTLE!A16)</f>
        <v>WEAPON LEVEL</v>
      </c>
      <c r="C16" s="67" t="n">
        <f aca="false">IF(BATTLE!C16="","",BATTLE!C16)</f>
        <v>0</v>
      </c>
      <c r="D16" s="67" t="n">
        <f aca="false">IF(BATTLE!D16="","",BATTLE!D16)</f>
        <v>0</v>
      </c>
      <c r="E16" s="67" t="n">
        <f aca="false">IF(BATTLE!E16="","",BATTLE!E16)</f>
        <v>0</v>
      </c>
      <c r="F16" s="67" t="n">
        <f aca="false">IF(BATTLE!F16="","",BATTLE!F16)</f>
        <v>0</v>
      </c>
      <c r="G16" s="67" t="n">
        <f aca="false">IF(BATTLE!G16="","",BATTLE!G16)</f>
        <v>0</v>
      </c>
      <c r="H16" s="67" t="n">
        <f aca="false">IF(BATTLE!H16="","",BATTLE!H16)</f>
        <v>0</v>
      </c>
      <c r="I16" s="67" t="n">
        <f aca="false">IF(BATTLE!I16="","",BATTLE!I16)</f>
        <v>0</v>
      </c>
      <c r="J16" s="67" t="n">
        <f aca="false">IF(BATTLE!J16="","",BATTLE!J16)</f>
        <v>0</v>
      </c>
      <c r="K16" s="67" t="n">
        <f aca="false">IF(BATTLE!K16="","",BATTLE!K16)</f>
        <v>0</v>
      </c>
      <c r="L16" s="44" t="str">
        <f aca="false">IF(BATTLE!L16="","",BATTLE!L16)</f>
        <v/>
      </c>
      <c r="M16" s="44" t="str">
        <f aca="false">IF(BATTLE!M16="","",BATTLE!M16)</f>
        <v/>
      </c>
      <c r="N16" s="67" t="n">
        <f aca="false">IF(BATTLE!N16="","",BATTLE!N16)</f>
        <v>0</v>
      </c>
      <c r="O16" s="44" t="str">
        <f aca="false">IF(BATTLE!O16="","",BATTLE!O16)</f>
        <v/>
      </c>
      <c r="P16" s="17"/>
      <c r="Q16" s="0"/>
      <c r="R16" s="44"/>
      <c r="S16" s="44"/>
      <c r="V16" s="1"/>
      <c r="W16" s="1"/>
    </row>
    <row r="17" customFormat="false" ht="12.8" hidden="false" customHeight="false" outlineLevel="0" collapsed="false">
      <c r="A17" s="41" t="s">
        <v>19</v>
      </c>
      <c r="C17" s="48" t="n">
        <f aca="false">IF(BATTLE!C17="","",BATTLE!C17)</f>
        <v>1</v>
      </c>
      <c r="D17" s="48" t="n">
        <f aca="false">IF(BATTLE!D17="","",BATTLE!D17)</f>
        <v>1</v>
      </c>
      <c r="E17" s="48" t="n">
        <f aca="false">IF(BATTLE!E17="","",BATTLE!E17)</f>
        <v>1</v>
      </c>
      <c r="F17" s="48" t="n">
        <f aca="false">IF(BATTLE!F17="","",BATTLE!F17)</f>
        <v>1</v>
      </c>
      <c r="G17" s="48" t="n">
        <f aca="false">IF(BATTLE!G17="","",BATTLE!G17)</f>
        <v>1</v>
      </c>
      <c r="H17" s="48" t="n">
        <f aca="false">IF(BATTLE!H17="","",BATTLE!H17)</f>
        <v>1</v>
      </c>
      <c r="I17" s="48" t="n">
        <f aca="false">IF(BATTLE!I17="","",BATTLE!I17)</f>
        <v>1</v>
      </c>
      <c r="J17" s="48" t="n">
        <f aca="false">IF(BATTLE!J17="","",BATTLE!J17)</f>
        <v>1</v>
      </c>
      <c r="K17" s="48" t="n">
        <f aca="false">IF(BATTLE!K17="","",BATTLE!K17)</f>
        <v>1</v>
      </c>
      <c r="L17" s="23"/>
      <c r="M17" s="23"/>
      <c r="N17" s="74"/>
      <c r="O17" s="23"/>
      <c r="P17" s="50"/>
      <c r="Q17" s="0"/>
      <c r="R17" s="23"/>
      <c r="S17" s="23"/>
    </row>
    <row r="18" customFormat="false" ht="12.8" hidden="false" customHeight="false" outlineLevel="0" collapsed="false">
      <c r="E18" s="75"/>
      <c r="F18" s="76"/>
      <c r="G18" s="0"/>
      <c r="H18" s="75"/>
    </row>
    <row r="19" customFormat="false" ht="12.8" hidden="false" customHeight="false" outlineLevel="0" collapsed="false">
      <c r="A19" s="31" t="s">
        <v>53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32"/>
      <c r="P19" s="33"/>
      <c r="R19" s="33"/>
      <c r="S19" s="33"/>
    </row>
    <row r="20" customFormat="false" ht="26.85" hidden="false" customHeight="false" outlineLevel="0" collapsed="false">
      <c r="A20" s="31"/>
      <c r="C20" s="6" t="s">
        <v>22</v>
      </c>
      <c r="D20" s="6" t="s">
        <v>23</v>
      </c>
      <c r="E20" s="6" t="s">
        <v>45</v>
      </c>
      <c r="F20" s="6" t="s">
        <v>25</v>
      </c>
      <c r="G20" s="6" t="s">
        <v>26</v>
      </c>
      <c r="H20" s="6" t="s">
        <v>27</v>
      </c>
      <c r="I20" s="6" t="s">
        <v>28</v>
      </c>
      <c r="J20" s="6" t="s">
        <v>29</v>
      </c>
      <c r="K20" s="6" t="s">
        <v>30</v>
      </c>
      <c r="L20" s="6" t="s">
        <v>31</v>
      </c>
      <c r="M20" s="6" t="s">
        <v>32</v>
      </c>
      <c r="N20" s="6" t="s">
        <v>33</v>
      </c>
      <c r="O20" s="32" t="s">
        <v>34</v>
      </c>
      <c r="P20" s="7" t="s">
        <v>35</v>
      </c>
      <c r="R20" s="7" t="s">
        <v>54</v>
      </c>
      <c r="S20" s="7" t="s">
        <v>55</v>
      </c>
    </row>
    <row r="21" customFormat="false" ht="12.8" hidden="false" customHeight="false" outlineLevel="0" collapsed="false">
      <c r="A21" s="11" t="s">
        <v>18</v>
      </c>
      <c r="C21" s="44" t="n">
        <f aca="false">C5</f>
        <v>0</v>
      </c>
      <c r="D21" s="44" t="n">
        <f aca="false">D5</f>
        <v>0</v>
      </c>
      <c r="E21" s="44" t="n">
        <f aca="false">E5</f>
        <v>0</v>
      </c>
      <c r="F21" s="44" t="n">
        <f aca="false">F5</f>
        <v>0</v>
      </c>
      <c r="G21" s="44" t="n">
        <f aca="false">G5</f>
        <v>0</v>
      </c>
      <c r="H21" s="44" t="n">
        <f aca="false">H5</f>
        <v>0</v>
      </c>
      <c r="I21" s="44" t="n">
        <f aca="false">I5</f>
        <v>0</v>
      </c>
      <c r="J21" s="44" t="n">
        <f aca="false">J5</f>
        <v>0</v>
      </c>
      <c r="K21" s="44" t="n">
        <f aca="false">K5</f>
        <v>0</v>
      </c>
      <c r="L21" s="44" t="n">
        <f aca="false">L5</f>
        <v>0</v>
      </c>
      <c r="M21" s="44" t="n">
        <f aca="false">M5</f>
        <v>0</v>
      </c>
      <c r="N21" s="44" t="n">
        <f aca="false">N5</f>
        <v>0</v>
      </c>
      <c r="O21" s="44" t="n">
        <f aca="false">O5</f>
        <v>0</v>
      </c>
      <c r="P21" s="44" t="n">
        <f aca="false">C21*DB!$C$65+D21*DB!$C$66+E21*DB!$C$67+F21*DB!$C$68+G21*DB!$C$69+H21*DB!$C$70+I21*DB!$C$71+J21*DB!$C$72+K21*DB!$C$73+L21*DB!$C$74+M21*DB!$C$75+N21*DB!$C$76+O21*DB!$C$77</f>
        <v>0</v>
      </c>
      <c r="R21" s="44" t="n">
        <f aca="false">P21</f>
        <v>0</v>
      </c>
      <c r="S21" s="12" t="n">
        <f aca="false">IF(OR(R23=0,R26=0),0,IF(R23/R26&gt;1,1,R23/R26))</f>
        <v>0</v>
      </c>
    </row>
    <row r="22" customFormat="false" ht="12.8" hidden="false" customHeight="false" outlineLevel="0" collapsed="false">
      <c r="A22" s="70" t="s">
        <v>40</v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1" t="n">
        <v>0</v>
      </c>
      <c r="I22" s="71" t="n">
        <v>0</v>
      </c>
      <c r="J22" s="71" t="n">
        <f aca="false">IF(J21=0,0,IF(J21&lt;ROUND(M24*(J21/(J21+K21)),0),-J21,-ROUND(M24*(J21/(J21+K21)),0)))</f>
        <v>0</v>
      </c>
      <c r="K22" s="71" t="n">
        <f aca="false">IF(K21=0,0,IF(K21&lt;ROUND(N24*(K21/(K21+J21)),0),-K21,-ROUND(N24*(K21/(K21+J21)),0)))</f>
        <v>0</v>
      </c>
      <c r="L22" s="71" t="n">
        <v>0</v>
      </c>
      <c r="M22" s="71" t="n">
        <v>0</v>
      </c>
      <c r="N22" s="71" t="n">
        <v>0</v>
      </c>
      <c r="O22" s="71" t="n">
        <v>0</v>
      </c>
      <c r="P22" s="71" t="n">
        <f aca="false">C22*DB!$C$65+D22*DB!$C$66+E22*DB!$C$67+F22*DB!$C$68+G22*DB!$C$69+H22*DB!$C$70+I22*DB!$C$71+J22*DB!$C$72+K22*DB!$C$73+L22*DB!$C$74+M22*DB!$C$75+N22*DB!$C$76+O22*DB!$C$77</f>
        <v>0</v>
      </c>
      <c r="R22" s="71" t="n">
        <f aca="false">J21*DB!$C$72</f>
        <v>0</v>
      </c>
      <c r="S22" s="77"/>
    </row>
    <row r="23" customFormat="false" ht="12.8" hidden="false" customHeight="false" outlineLevel="0" collapsed="false">
      <c r="A23" s="41" t="s">
        <v>50</v>
      </c>
      <c r="C23" s="28" t="n">
        <f aca="false">C21</f>
        <v>0</v>
      </c>
      <c r="D23" s="28" t="n">
        <f aca="false">D21</f>
        <v>0</v>
      </c>
      <c r="E23" s="28" t="n">
        <f aca="false">E21</f>
        <v>0</v>
      </c>
      <c r="F23" s="28" t="n">
        <f aca="false">F21</f>
        <v>0</v>
      </c>
      <c r="G23" s="28" t="n">
        <f aca="false">G21</f>
        <v>0</v>
      </c>
      <c r="H23" s="28" t="n">
        <f aca="false">H21</f>
        <v>0</v>
      </c>
      <c r="I23" s="28" t="n">
        <f aca="false">I21</f>
        <v>0</v>
      </c>
      <c r="J23" s="28" t="n">
        <f aca="false">SUM(J21:J22)</f>
        <v>0</v>
      </c>
      <c r="K23" s="28" t="n">
        <f aca="false">SUM(K21:K22)</f>
        <v>0</v>
      </c>
      <c r="L23" s="28" t="n">
        <f aca="false">L21</f>
        <v>0</v>
      </c>
      <c r="M23" s="28" t="n">
        <f aca="false">M21</f>
        <v>0</v>
      </c>
      <c r="N23" s="28" t="n">
        <f aca="false">N21</f>
        <v>0</v>
      </c>
      <c r="O23" s="28" t="n">
        <f aca="false">O21</f>
        <v>0</v>
      </c>
      <c r="P23" s="28" t="n">
        <f aca="false">C23*DB!$C$65+D23*DB!$C$66+E23*DB!$C$67+F23*DB!$C$68+G23*DB!$C$69+H23*DB!$C$70+I23*DB!$C$71+J23*DB!$C$72+K23*DB!$C$73+L23*DB!$C$74+M23*DB!$C$75+N23*DB!$C$76+O23*DB!$C$77</f>
        <v>0</v>
      </c>
      <c r="R23" s="28" t="n">
        <f aca="false">SUM(R21,-R22)</f>
        <v>0</v>
      </c>
      <c r="S23" s="78" t="n">
        <f aca="false">J23*S21*P2*J15</f>
        <v>0</v>
      </c>
    </row>
    <row r="24" customFormat="false" ht="12.8" hidden="false" customHeight="false" outlineLevel="0" collapsed="false">
      <c r="A24" s="11" t="s">
        <v>19</v>
      </c>
      <c r="B24" s="79"/>
      <c r="C24" s="44" t="n">
        <f aca="false">C9</f>
        <v>0</v>
      </c>
      <c r="D24" s="44" t="n">
        <f aca="false">D9</f>
        <v>0</v>
      </c>
      <c r="E24" s="44" t="n">
        <f aca="false">E9</f>
        <v>0</v>
      </c>
      <c r="F24" s="44" t="n">
        <f aca="false">F9</f>
        <v>0</v>
      </c>
      <c r="G24" s="44" t="n">
        <f aca="false">G9</f>
        <v>0</v>
      </c>
      <c r="H24" s="44" t="n">
        <f aca="false">H9</f>
        <v>0</v>
      </c>
      <c r="I24" s="44" t="n">
        <f aca="false">I9</f>
        <v>0</v>
      </c>
      <c r="J24" s="44" t="n">
        <f aca="false">J9</f>
        <v>0</v>
      </c>
      <c r="K24" s="44" t="n">
        <f aca="false">K9</f>
        <v>0</v>
      </c>
      <c r="L24" s="44" t="n">
        <f aca="false">L9</f>
        <v>0</v>
      </c>
      <c r="M24" s="44" t="n">
        <f aca="false">M9</f>
        <v>0</v>
      </c>
      <c r="N24" s="44" t="n">
        <f aca="false">N9</f>
        <v>0</v>
      </c>
      <c r="O24" s="44" t="n">
        <f aca="false">O9</f>
        <v>0</v>
      </c>
      <c r="P24" s="44" t="n">
        <f aca="false">C24*DB!$C$65+D24*DB!$C$66+E24*DB!$C$67+F24*DB!$C$68+G24*DB!$C$69+H24*DB!$C$70+I24*DB!$C$71+J24*DB!$C$72+K24*DB!$C$73+L24*DB!$C$74+M24*DB!$C$75+N24*DB!$C$76+O24*DB!$C$77</f>
        <v>0</v>
      </c>
      <c r="Q24" s="79"/>
      <c r="R24" s="44" t="n">
        <f aca="false">P24</f>
        <v>0</v>
      </c>
      <c r="S24" s="80" t="n">
        <f aca="false">IF(L3=0,0,HLOOKUP(L3,BHITPOINTS,12,0)*2)</f>
        <v>0</v>
      </c>
    </row>
    <row r="25" customFormat="false" ht="12.8" hidden="false" customHeight="false" outlineLevel="0" collapsed="false">
      <c r="A25" s="70" t="s">
        <v>40</v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1" t="n">
        <v>0</v>
      </c>
      <c r="M25" s="71" t="n">
        <v>0</v>
      </c>
      <c r="N25" s="71" t="n">
        <v>0</v>
      </c>
      <c r="O25" s="71" t="n">
        <v>0</v>
      </c>
      <c r="P25" s="71" t="n">
        <f aca="false">C25*DB!$C$65+D25*DB!$C$66+E25*DB!$C$67+F25*DB!$C$68+G25*DB!$C$69+H25*DB!$C$70+I25*DB!$C$71+J25*DB!$C$72+K25*DB!$C$73+L25*DB!$C$74+M25*DB!$C$75+N25*DB!$C$76+O25*DB!$C$77</f>
        <v>0</v>
      </c>
      <c r="R25" s="71" t="n">
        <f aca="false">R15+N24*100</f>
        <v>0</v>
      </c>
      <c r="S25" s="81" t="n">
        <f aca="false">IF(L3=0,0,-(S23/S24))</f>
        <v>0</v>
      </c>
    </row>
    <row r="26" customFormat="false" ht="12.8" hidden="false" customHeight="false" outlineLevel="0" collapsed="false">
      <c r="A26" s="41" t="s">
        <v>50</v>
      </c>
      <c r="C26" s="28" t="n">
        <f aca="false">C24</f>
        <v>0</v>
      </c>
      <c r="D26" s="28" t="n">
        <f aca="false">D24</f>
        <v>0</v>
      </c>
      <c r="E26" s="28" t="n">
        <f aca="false">E24</f>
        <v>0</v>
      </c>
      <c r="F26" s="28" t="n">
        <f aca="false">F24</f>
        <v>0</v>
      </c>
      <c r="G26" s="28" t="n">
        <f aca="false">G24</f>
        <v>0</v>
      </c>
      <c r="H26" s="28" t="n">
        <f aca="false">H24</f>
        <v>0</v>
      </c>
      <c r="I26" s="28" t="n">
        <f aca="false">I24</f>
        <v>0</v>
      </c>
      <c r="J26" s="28" t="n">
        <f aca="false">J24</f>
        <v>0</v>
      </c>
      <c r="K26" s="28" t="n">
        <f aca="false">K24</f>
        <v>0</v>
      </c>
      <c r="L26" s="28" t="n">
        <f aca="false">L24</f>
        <v>0</v>
      </c>
      <c r="M26" s="28" t="n">
        <f aca="false">M24</f>
        <v>0</v>
      </c>
      <c r="N26" s="28" t="n">
        <f aca="false">N24</f>
        <v>0</v>
      </c>
      <c r="O26" s="28" t="n">
        <f aca="false">O24</f>
        <v>0</v>
      </c>
      <c r="P26" s="28" t="n">
        <f aca="false">C26*DB!$C$65+D26*DB!$C$66+E26*DB!$C$67+F26*DB!$C$68+G26*DB!$C$69+H26*DB!$C$70+I26*DB!$C$71+J26*DB!$C$72+K26*DB!$C$73+L26*DB!$C$74+M26*DB!$C$75+N26*DB!$C$76+O26*DB!$C$77</f>
        <v>0</v>
      </c>
      <c r="R26" s="28" t="n">
        <f aca="false">SUM(R25,R24)</f>
        <v>0</v>
      </c>
      <c r="S26" s="78" t="n">
        <f aca="false">IF(L3&lt;=K3,L3,IF(L3-K3&lt;-S25,IF(L3&lt;K3,L3,K3),SUM(L3,S25)))</f>
        <v>0</v>
      </c>
    </row>
    <row r="27" customFormat="false" ht="12.8" hidden="false" customHeight="false" outlineLevel="0" collapsed="false">
      <c r="E27" s="75"/>
      <c r="F27" s="76"/>
      <c r="G27" s="0"/>
      <c r="H27" s="75"/>
    </row>
    <row r="28" customFormat="false" ht="12.8" hidden="false" customHeight="false" outlineLevel="0" collapsed="false">
      <c r="A28" s="31" t="s">
        <v>56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32"/>
      <c r="P28" s="33"/>
      <c r="R28" s="33"/>
      <c r="S28" s="33"/>
    </row>
    <row r="29" customFormat="false" ht="26.85" hidden="false" customHeight="false" outlineLevel="0" collapsed="false">
      <c r="A29" s="31" t="s">
        <v>57</v>
      </c>
      <c r="C29" s="6" t="s">
        <v>22</v>
      </c>
      <c r="D29" s="6" t="s">
        <v>23</v>
      </c>
      <c r="E29" s="6" t="s">
        <v>45</v>
      </c>
      <c r="F29" s="6" t="s">
        <v>25</v>
      </c>
      <c r="G29" s="6" t="s">
        <v>26</v>
      </c>
      <c r="H29" s="6" t="s">
        <v>27</v>
      </c>
      <c r="I29" s="6" t="s">
        <v>28</v>
      </c>
      <c r="J29" s="6" t="s">
        <v>29</v>
      </c>
      <c r="K29" s="6" t="s">
        <v>30</v>
      </c>
      <c r="L29" s="6" t="s">
        <v>31</v>
      </c>
      <c r="M29" s="6" t="s">
        <v>32</v>
      </c>
      <c r="N29" s="6" t="s">
        <v>33</v>
      </c>
      <c r="O29" s="32" t="s">
        <v>34</v>
      </c>
      <c r="P29" s="7" t="s">
        <v>35</v>
      </c>
      <c r="R29" s="7" t="s">
        <v>58</v>
      </c>
      <c r="S29" s="7" t="s">
        <v>59</v>
      </c>
      <c r="T29" s="82"/>
    </row>
    <row r="30" customFormat="false" ht="12.8" hidden="false" customHeight="false" outlineLevel="0" collapsed="false">
      <c r="A30" s="83" t="s">
        <v>18</v>
      </c>
      <c r="C30" s="44" t="n">
        <f aca="false">C23</f>
        <v>0</v>
      </c>
      <c r="D30" s="44" t="n">
        <f aca="false">D23</f>
        <v>0</v>
      </c>
      <c r="E30" s="44" t="n">
        <f aca="false">E23</f>
        <v>0</v>
      </c>
      <c r="F30" s="44" t="n">
        <f aca="false">F23</f>
        <v>0</v>
      </c>
      <c r="G30" s="44" t="n">
        <f aca="false">G23</f>
        <v>0</v>
      </c>
      <c r="H30" s="44" t="n">
        <f aca="false">H23</f>
        <v>0</v>
      </c>
      <c r="I30" s="44" t="n">
        <f aca="false">I23</f>
        <v>0</v>
      </c>
      <c r="J30" s="44" t="n">
        <f aca="false">J23</f>
        <v>0</v>
      </c>
      <c r="K30" s="44" t="n">
        <f aca="false">K23</f>
        <v>0</v>
      </c>
      <c r="L30" s="44" t="n">
        <f aca="false">L23</f>
        <v>0</v>
      </c>
      <c r="M30" s="44" t="n">
        <f aca="false">M23</f>
        <v>0</v>
      </c>
      <c r="N30" s="44" t="n">
        <f aca="false">N23</f>
        <v>0</v>
      </c>
      <c r="O30" s="44" t="n">
        <f aca="false">O23</f>
        <v>0</v>
      </c>
      <c r="P30" s="44" t="n">
        <f aca="false">C30*DB!$C$65+D30*DB!$C$66+E30*DB!$C$67+F30*DB!$C$68+G30*DB!$C$69+H30*DB!$C$70+I30*DB!$C$71+J30*DB!$C$72+K30*DB!$C$73+L30*DB!$C$74+M30*DB!$C$75+N30*DB!$C$76+O30*DB!$C$77</f>
        <v>0</v>
      </c>
      <c r="R30" s="71" t="n">
        <f aca="false">SUM(R48,R43,R38)</f>
        <v>0</v>
      </c>
      <c r="S30" s="80" t="str">
        <f aca="false">IF(AND(C30+D30+E30+L30&gt;G30+I30,C30+D30+E30+L30&gt;F30+H30),"INF",IF(G30+I30&gt;F30+H30,"CAV","ARC"))</f>
        <v>ARC</v>
      </c>
      <c r="T30" s="84"/>
    </row>
    <row r="31" customFormat="false" ht="12.8" hidden="false" customHeight="false" outlineLevel="0" collapsed="false">
      <c r="A31" s="70" t="s">
        <v>40</v>
      </c>
      <c r="C31" s="71" t="n">
        <f aca="false">ROUND(SUM(C38,C43,C48),0)</f>
        <v>0</v>
      </c>
      <c r="D31" s="71" t="n">
        <f aca="false">ROUND(SUM(D38,D43,D48),0)</f>
        <v>0</v>
      </c>
      <c r="E31" s="71" t="n">
        <f aca="false">ROUND(SUM(E38,E43,E48),0)</f>
        <v>0</v>
      </c>
      <c r="F31" s="71" t="n">
        <f aca="false">ROUND(SUM(F38,F43,F48),0)</f>
        <v>0</v>
      </c>
      <c r="G31" s="71" t="n">
        <f aca="false">ROUND(SUM(G38,G43,G48),0)</f>
        <v>0</v>
      </c>
      <c r="H31" s="71" t="n">
        <f aca="false">ROUND(SUM(H38,H43,H48),0)</f>
        <v>0</v>
      </c>
      <c r="I31" s="71" t="n">
        <f aca="false">ROUND(SUM(I38,I43,I48),0)</f>
        <v>0</v>
      </c>
      <c r="J31" s="71" t="n">
        <f aca="false">ROUND(SUM(J38,J43,J48),0)</f>
        <v>0</v>
      </c>
      <c r="K31" s="71" t="n">
        <f aca="false">ROUND(SUM(K38,K43,K48),0)</f>
        <v>0</v>
      </c>
      <c r="L31" s="71" t="n">
        <f aca="false">ROUND(SUM(L38,L43,L48),0)</f>
        <v>0</v>
      </c>
      <c r="M31" s="71" t="n">
        <f aca="false">ROUND(SUM(M38,M43,M48),0)</f>
        <v>0</v>
      </c>
      <c r="N31" s="71" t="n">
        <f aca="false">ROUND(SUM(N38,N43,N48),0)</f>
        <v>0</v>
      </c>
      <c r="O31" s="71" t="n">
        <f aca="false">ROUND(SUM(O38,O43,O48),0)</f>
        <v>0</v>
      </c>
      <c r="P31" s="71" t="n">
        <f aca="false">C31*DB!$C$65+D31*DB!$C$66+E31*DB!$C$67+F31*DB!$C$68+G31*DB!$C$69+H31*DB!$C$70+I31*DB!$C$71+J31*DB!$C$72+K31*DB!$C$73+L31*DB!$C$74+M31*DB!$C$75+N31*DB!$C$76+O31*DB!$C$77</f>
        <v>0</v>
      </c>
      <c r="R31" s="71"/>
      <c r="S31" s="71" t="str">
        <f aca="false">IF(AND(C30*DB!C65+D30*DB!C66+E30*DB!C67+L30*DB!C74&gt;G30*DB!C69+I30*DB!C71,C30*DB!C65+D30*DB!C66+E30*DB!C67+L30*DB!C74&gt;F30*DB!C68+H30*DB!C70),"INF",IF(G30*DB!C69+I30*DB!C71&gt;F30*DB!C68+H30*DB!C70,"CAV","ARC"))</f>
        <v>ARC</v>
      </c>
      <c r="T31" s="84"/>
    </row>
    <row r="32" customFormat="false" ht="12.8" hidden="false" customHeight="false" outlineLevel="0" collapsed="false">
      <c r="A32" s="41" t="s">
        <v>50</v>
      </c>
      <c r="C32" s="28" t="n">
        <f aca="false">SUM(C31,C30)</f>
        <v>0</v>
      </c>
      <c r="D32" s="28" t="n">
        <f aca="false">SUM(D31,D30)</f>
        <v>0</v>
      </c>
      <c r="E32" s="28" t="n">
        <f aca="false">SUM(E31,E30)</f>
        <v>0</v>
      </c>
      <c r="F32" s="28" t="n">
        <f aca="false">SUM(F31,F30)</f>
        <v>0</v>
      </c>
      <c r="G32" s="28" t="n">
        <f aca="false">SUM(G31,G30)</f>
        <v>0</v>
      </c>
      <c r="H32" s="28" t="n">
        <f aca="false">SUM(H31,H30)</f>
        <v>0</v>
      </c>
      <c r="I32" s="28" t="n">
        <f aca="false">SUM(I31,I30)</f>
        <v>0</v>
      </c>
      <c r="J32" s="28" t="n">
        <f aca="false">SUM(J31,J30)</f>
        <v>0</v>
      </c>
      <c r="K32" s="28" t="n">
        <f aca="false">SUM(K31,K30)</f>
        <v>0</v>
      </c>
      <c r="L32" s="28" t="n">
        <f aca="false">SUM(L31,L30)</f>
        <v>0</v>
      </c>
      <c r="M32" s="28" t="n">
        <f aca="false">SUM(M31,M30)</f>
        <v>0</v>
      </c>
      <c r="N32" s="28" t="n">
        <f aca="false">SUM(N31,N30)</f>
        <v>0</v>
      </c>
      <c r="O32" s="28" t="n">
        <f aca="false">SUM(O31,O30)</f>
        <v>0</v>
      </c>
      <c r="P32" s="28" t="n">
        <f aca="false">C32*DB!$C$65+D32*DB!$C$66+E32*DB!$C$67+F32*DB!$C$68+G32*DB!$C$69+H32*DB!$C$70+I32*DB!$C$71+J32*DB!$C$72+K32*DB!$C$73+L32*DB!$C$74+M32*DB!$C$75+N32*DB!$C$76+O32*DB!$C$77</f>
        <v>0</v>
      </c>
      <c r="R32" s="28"/>
      <c r="S32" s="28" t="str">
        <f aca="false">IF(AND(C30*DB!D65+D30*DB!D66+E30*DB!D67+L30*DB!D74&gt;G30*DB!D69+I30*DB!D71,C30*DB!D65+D30*DB!D66+E30*DB!D67+L30*DB!D74&gt;F30*DB!D68+H30*DB!D70),"INF",IF(G30*DB!D69+I30*DB!D71&gt;F30*DB!D68+H30*DB!D70,"CAV","ARC"))</f>
        <v>ARC</v>
      </c>
      <c r="T32" s="84"/>
    </row>
    <row r="33" customFormat="false" ht="12.8" hidden="false" customHeight="false" outlineLevel="0" collapsed="false">
      <c r="A33" s="83" t="s">
        <v>19</v>
      </c>
      <c r="C33" s="44" t="n">
        <f aca="false">C24</f>
        <v>0</v>
      </c>
      <c r="D33" s="44" t="n">
        <f aca="false">D24</f>
        <v>0</v>
      </c>
      <c r="E33" s="44" t="n">
        <f aca="false">E24</f>
        <v>0</v>
      </c>
      <c r="F33" s="44" t="n">
        <f aca="false">F24</f>
        <v>0</v>
      </c>
      <c r="G33" s="44" t="n">
        <f aca="false">G24</f>
        <v>0</v>
      </c>
      <c r="H33" s="44" t="n">
        <f aca="false">H24</f>
        <v>0</v>
      </c>
      <c r="I33" s="44" t="n">
        <f aca="false">I24</f>
        <v>0</v>
      </c>
      <c r="J33" s="44" t="n">
        <f aca="false">J24</f>
        <v>0</v>
      </c>
      <c r="K33" s="44" t="n">
        <f aca="false">K24</f>
        <v>0</v>
      </c>
      <c r="L33" s="44" t="n">
        <f aca="false">L24</f>
        <v>0</v>
      </c>
      <c r="M33" s="44" t="n">
        <f aca="false">M24</f>
        <v>0</v>
      </c>
      <c r="N33" s="44" t="n">
        <f aca="false">N24</f>
        <v>0</v>
      </c>
      <c r="O33" s="44" t="n">
        <f aca="false">O24</f>
        <v>0</v>
      </c>
      <c r="P33" s="44" t="n">
        <f aca="false">C33*DB!$C$65+D33*DB!$C$66+E33*DB!$C$67+F33*DB!$C$68+G33*DB!$C$69+H33*DB!$C$70+I33*DB!$C$71+J33*DB!$C$72+K33*DB!$C$73+L33*DB!$C$74+M33*DB!$C$75+N33*DB!$C$76+O33*DB!$C$77</f>
        <v>0</v>
      </c>
      <c r="R33" s="71" t="n">
        <f aca="false">SUM(R50,R45,R40)</f>
        <v>0</v>
      </c>
      <c r="S33" s="85"/>
      <c r="T33" s="82"/>
    </row>
    <row r="34" customFormat="false" ht="12.8" hidden="false" customHeight="false" outlineLevel="0" collapsed="false">
      <c r="A34" s="70" t="s">
        <v>40</v>
      </c>
      <c r="C34" s="71" t="n">
        <f aca="false">ROUND(SUM(C40,C45,C50),0)</f>
        <v>0</v>
      </c>
      <c r="D34" s="71" t="n">
        <f aca="false">ROUND(SUM(D40,D45,D50),0)</f>
        <v>0</v>
      </c>
      <c r="E34" s="71" t="n">
        <f aca="false">ROUND(SUM(E40,E45,E50),0)</f>
        <v>0</v>
      </c>
      <c r="F34" s="71" t="n">
        <f aca="false">ROUND(SUM(F40,F45,F50),0)</f>
        <v>0</v>
      </c>
      <c r="G34" s="71" t="n">
        <f aca="false">ROUND(SUM(G40,G45,G50),0)</f>
        <v>0</v>
      </c>
      <c r="H34" s="71" t="n">
        <f aca="false">ROUND(SUM(H40,H45,H50),0)</f>
        <v>0</v>
      </c>
      <c r="I34" s="71" t="n">
        <f aca="false">ROUND(SUM(I40,I45,I50),0)</f>
        <v>0</v>
      </c>
      <c r="J34" s="71" t="n">
        <f aca="false">ROUND(SUM(J40,J45,J50),0)</f>
        <v>0</v>
      </c>
      <c r="K34" s="71" t="n">
        <f aca="false">ROUND(SUM(K40,K45,K50),0)</f>
        <v>0</v>
      </c>
      <c r="L34" s="71" t="n">
        <f aca="false">ROUND(SUM(L40,L45,L50),0)</f>
        <v>0</v>
      </c>
      <c r="M34" s="71" t="n">
        <f aca="false">ROUND(SUM(M40,M45,M50),0)</f>
        <v>0</v>
      </c>
      <c r="N34" s="71" t="n">
        <f aca="false">ROUND(SUM(N40,N45,N50),0)</f>
        <v>0</v>
      </c>
      <c r="O34" s="71" t="n">
        <f aca="false">ROUND(SUM(O40,O45,O50),0)</f>
        <v>0</v>
      </c>
      <c r="P34" s="71" t="n">
        <f aca="false">C34*DB!$C$65+D34*DB!$C$66+E34*DB!$C$67+F34*DB!$C$68+G34*DB!$C$69+H34*DB!$C$70+I34*DB!$C$71+J34*DB!$C$72+K34*DB!$C$73+L34*DB!$C$74+M34*DB!$C$75+N34*DB!$C$76+O34*DB!$C$77</f>
        <v>0</v>
      </c>
      <c r="R34" s="71"/>
      <c r="S34" s="85"/>
      <c r="T34" s="82"/>
    </row>
    <row r="35" customFormat="false" ht="12.8" hidden="false" customHeight="false" outlineLevel="0" collapsed="false">
      <c r="A35" s="41" t="s">
        <v>50</v>
      </c>
      <c r="C35" s="28" t="n">
        <f aca="false">SUM(C34,C33)</f>
        <v>0</v>
      </c>
      <c r="D35" s="28" t="n">
        <f aca="false">SUM(D34,D33)</f>
        <v>0</v>
      </c>
      <c r="E35" s="28" t="n">
        <f aca="false">SUM(E34,E33)</f>
        <v>0</v>
      </c>
      <c r="F35" s="28" t="n">
        <f aca="false">SUM(F34,F33)</f>
        <v>0</v>
      </c>
      <c r="G35" s="28" t="n">
        <f aca="false">SUM(G34,G33)</f>
        <v>0</v>
      </c>
      <c r="H35" s="28" t="n">
        <f aca="false">SUM(H34,H33)</f>
        <v>0</v>
      </c>
      <c r="I35" s="28" t="n">
        <f aca="false">SUM(I34,I33)</f>
        <v>0</v>
      </c>
      <c r="J35" s="28" t="n">
        <f aca="false">SUM(J34,J33)</f>
        <v>0</v>
      </c>
      <c r="K35" s="28" t="n">
        <f aca="false">SUM(K34,K33)</f>
        <v>0</v>
      </c>
      <c r="L35" s="28" t="n">
        <f aca="false">SUM(L34,L33)</f>
        <v>0</v>
      </c>
      <c r="M35" s="28" t="n">
        <f aca="false">SUM(M34,M33)</f>
        <v>0</v>
      </c>
      <c r="N35" s="28" t="n">
        <f aca="false">SUM(N34,N33)</f>
        <v>0</v>
      </c>
      <c r="O35" s="28" t="n">
        <f aca="false">SUM(O34,O33)</f>
        <v>0</v>
      </c>
      <c r="P35" s="28" t="n">
        <f aca="false">C35*DB!$C$65+D35*DB!$C$66+E35*DB!$C$67+F35*DB!$C$68+G35*DB!$C$69+H35*DB!$C$70+I35*DB!$C$71+J35*DB!$C$72+K35*DB!$C$73+L35*DB!$C$74+M35*DB!$C$75+N35*DB!$C$76+O35*DB!$C$77</f>
        <v>0</v>
      </c>
      <c r="R35" s="28"/>
      <c r="S35" s="23" t="n">
        <f aca="false">IF(OR(R30=0,R33=0),0,IF(R33&lt;=R30,1,(R30/R33)^(1/2)/(R33/R30)))</f>
        <v>0</v>
      </c>
    </row>
    <row r="36" customFormat="false" ht="26.85" hidden="false" customHeight="false" outlineLevel="0" collapsed="false">
      <c r="A36" s="31" t="s">
        <v>60</v>
      </c>
      <c r="C36" s="6" t="s">
        <v>22</v>
      </c>
      <c r="D36" s="6" t="s">
        <v>23</v>
      </c>
      <c r="E36" s="6" t="s">
        <v>45</v>
      </c>
      <c r="F36" s="6" t="s">
        <v>25</v>
      </c>
      <c r="G36" s="6" t="s">
        <v>26</v>
      </c>
      <c r="H36" s="6" t="s">
        <v>27</v>
      </c>
      <c r="I36" s="6" t="s">
        <v>28</v>
      </c>
      <c r="J36" s="6" t="s">
        <v>29</v>
      </c>
      <c r="K36" s="6" t="s">
        <v>30</v>
      </c>
      <c r="L36" s="6" t="s">
        <v>31</v>
      </c>
      <c r="M36" s="6" t="s">
        <v>32</v>
      </c>
      <c r="N36" s="6" t="s">
        <v>33</v>
      </c>
      <c r="O36" s="32" t="s">
        <v>34</v>
      </c>
      <c r="P36" s="7" t="s">
        <v>35</v>
      </c>
      <c r="R36" s="7" t="s">
        <v>58</v>
      </c>
      <c r="S36" s="7" t="s">
        <v>61</v>
      </c>
    </row>
    <row r="37" customFormat="false" ht="12.8" hidden="false" customHeight="false" outlineLevel="0" collapsed="false">
      <c r="A37" s="42" t="s">
        <v>62</v>
      </c>
      <c r="C37" s="44" t="n">
        <f aca="false">C30</f>
        <v>0</v>
      </c>
      <c r="D37" s="44" t="n">
        <f aca="false">D30</f>
        <v>0</v>
      </c>
      <c r="E37" s="44" t="n">
        <f aca="false">E30</f>
        <v>0</v>
      </c>
      <c r="F37" s="67"/>
      <c r="G37" s="67"/>
      <c r="H37" s="67"/>
      <c r="I37" s="67"/>
      <c r="J37" s="44" t="n">
        <f aca="false">IF($S$30="INF",J30,0)</f>
        <v>0</v>
      </c>
      <c r="K37" s="44" t="n">
        <f aca="false">IF($S$30="INF",K30,0)</f>
        <v>0</v>
      </c>
      <c r="L37" s="44" t="n">
        <f aca="false">L30</f>
        <v>0</v>
      </c>
      <c r="M37" s="44" t="n">
        <f aca="false">IF($S$30="INF",M30,0)</f>
        <v>0</v>
      </c>
      <c r="N37" s="44" t="n">
        <f aca="false">IF($S$30="INF",N30,0)</f>
        <v>0</v>
      </c>
      <c r="O37" s="44" t="n">
        <f aca="false">IF($S$30="INF",O30,0)</f>
        <v>0</v>
      </c>
      <c r="P37" s="44" t="n">
        <f aca="false">C37*DB!$C$65+D37*DB!$C$66+E37*DB!$C$67+L37*DB!$C$74+J37*DB!$C$72+K37*DB!$C$73+M37*DB!$C$75+N37*DB!$C$76+O37*DB!$C$77</f>
        <v>0</v>
      </c>
      <c r="R37" s="44" t="n">
        <f aca="false">C37*DB!$D$65*C$15+D37*DB!$D$66*D$15+E37*DB!$D$67*E$15+F37*DB!$D$68*F$15+G37*DB!$D$69*G$15+H37*DB!$D$70*H$15+I37*DB!$D$71*I$15+J37*DB!$D$72*J$15+K37*DB!$D$73*K$15+L37*DB!$D$74*L$15+M37*DB!$D$75+N37*DB!$D$76+O37*DB!$D$77</f>
        <v>0</v>
      </c>
      <c r="S37" s="86"/>
    </row>
    <row r="38" customFormat="false" ht="12.8" hidden="false" customHeight="false" outlineLevel="0" collapsed="false">
      <c r="A38" s="70" t="s">
        <v>40</v>
      </c>
      <c r="C38" s="28" t="n">
        <f aca="false">ROUND(-C37*$S38+0.000001,0)</f>
        <v>0</v>
      </c>
      <c r="D38" s="28" t="n">
        <f aca="false">ROUND(-D37*$S38+0.000001,0)</f>
        <v>0</v>
      </c>
      <c r="E38" s="28" t="n">
        <f aca="false">ROUND(-E37*$S38+0.000001,0)</f>
        <v>0</v>
      </c>
      <c r="F38" s="87"/>
      <c r="G38" s="87"/>
      <c r="H38" s="87"/>
      <c r="I38" s="87"/>
      <c r="J38" s="28" t="n">
        <f aca="false">ROUND(-J37*$S38+0.000001,0)</f>
        <v>0</v>
      </c>
      <c r="K38" s="28" t="n">
        <f aca="false">ROUND(-K37*$S38+0.000001,0)</f>
        <v>0</v>
      </c>
      <c r="L38" s="28" t="n">
        <f aca="false">ROUND(-L37*$S38+0.000001,0)</f>
        <v>0</v>
      </c>
      <c r="M38" s="28" t="n">
        <f aca="false">ROUND(-M37*$S38+0.000001,0)</f>
        <v>0</v>
      </c>
      <c r="N38" s="28" t="n">
        <f aca="false">ROUND(-N37*$S38+0.000001,0)</f>
        <v>0</v>
      </c>
      <c r="O38" s="28" t="n">
        <f aca="false">ROUND(-O37*$S38+0.000001,0)</f>
        <v>0</v>
      </c>
      <c r="P38" s="88"/>
      <c r="R38" s="89" t="n">
        <f aca="false">R37*ATTMOD</f>
        <v>0</v>
      </c>
      <c r="S38" s="23" t="n">
        <f aca="false">ROUND(IF(OR(R38=0,R40=0),0,IF(R38&lt;=R40,1,(R40/R38)^(1/2)/(R38/R40))),6)</f>
        <v>0</v>
      </c>
    </row>
    <row r="39" customFormat="false" ht="12.8" hidden="false" customHeight="false" outlineLevel="0" collapsed="false">
      <c r="A39" s="42" t="s">
        <v>62</v>
      </c>
      <c r="C39" s="44" t="n">
        <f aca="false">ROUND(C33*$P40,0)</f>
        <v>0</v>
      </c>
      <c r="D39" s="44" t="n">
        <f aca="false">ROUND(D33*$P40,0)</f>
        <v>0</v>
      </c>
      <c r="E39" s="44" t="n">
        <f aca="false">ROUND(E33*$P40,0)</f>
        <v>0</v>
      </c>
      <c r="F39" s="44" t="n">
        <f aca="false">ROUND(F33*$P40,0)</f>
        <v>0</v>
      </c>
      <c r="G39" s="44" t="n">
        <f aca="false">ROUND(G33*$P40,0)</f>
        <v>0</v>
      </c>
      <c r="H39" s="44" t="n">
        <f aca="false">ROUND(H33*$P40,0)</f>
        <v>0</v>
      </c>
      <c r="I39" s="44" t="n">
        <f aca="false">ROUND(I33*$P40,0)</f>
        <v>0</v>
      </c>
      <c r="J39" s="44" t="n">
        <f aca="false">ROUND(J33*$P40,0)</f>
        <v>0</v>
      </c>
      <c r="K39" s="44" t="n">
        <f aca="false">ROUND(K33*$P40,0)</f>
        <v>0</v>
      </c>
      <c r="L39" s="44" t="n">
        <f aca="false">ROUND(L33*$P40,0)</f>
        <v>0</v>
      </c>
      <c r="M39" s="44" t="n">
        <f aca="false">ROUND(M33*$P40,0)</f>
        <v>0</v>
      </c>
      <c r="N39" s="44" t="n">
        <f aca="false">ROUND(N33*$P40,0)</f>
        <v>0</v>
      </c>
      <c r="O39" s="44" t="n">
        <f aca="false">ROUND(O33*$P40,0)</f>
        <v>0</v>
      </c>
      <c r="P39" s="44" t="n">
        <f aca="false">C39*DB!$C$65+D39*DB!$C$66+E39*DB!$C$67+F39*DB!$C$68+G39*DB!$C$69+H39*DB!$C$70+I39*DB!$C$71+J39*DB!$C$72+K39*DB!$C$73+L39*DB!$C$74+M39*DB!$C$75+N39*DB!$C$76+O39*DB!$C$77</f>
        <v>0</v>
      </c>
      <c r="R39" s="44" t="n">
        <f aca="false">C39*DB!$E$65*C$17+D39*DB!$E$66*D$17+E39*DB!$E$67*E$17+F39*DB!$E$68*F$17+G39*DB!$E$69*G$17+H39*DB!$E$70*H$17+I39*DB!$E$71*I$17+J39*DB!$E$72*J$17+K39*DB!$E$73*K$17+L39*DB!$E$74+M39*DB!$E$75+N39*DB!$E$76+O39*DB!$E$77</f>
        <v>0</v>
      </c>
      <c r="S39" s="12"/>
    </row>
    <row r="40" customFormat="false" ht="12.8" hidden="false" customHeight="false" outlineLevel="0" collapsed="false">
      <c r="A40" s="70" t="s">
        <v>40</v>
      </c>
      <c r="C40" s="28" t="n">
        <f aca="false">ROUND(-C39*$S40+0.000001,0)</f>
        <v>0</v>
      </c>
      <c r="D40" s="28" t="n">
        <f aca="false">ROUND(-D39*$S40+0.000001,0)</f>
        <v>0</v>
      </c>
      <c r="E40" s="28" t="n">
        <f aca="false">ROUND(-E39*$S40+0.000001,0)</f>
        <v>0</v>
      </c>
      <c r="F40" s="28" t="n">
        <f aca="false">ROUND(-F39*$S40+0.000001,0)</f>
        <v>0</v>
      </c>
      <c r="G40" s="28" t="n">
        <f aca="false">ROUND(-G39*$S40+0.000001,0)</f>
        <v>0</v>
      </c>
      <c r="H40" s="28" t="n">
        <f aca="false">ROUND(-H39*$S40+0.000001,0)</f>
        <v>0</v>
      </c>
      <c r="I40" s="28" t="n">
        <f aca="false">ROUND(-I39*$S40+0.000001,0)</f>
        <v>0</v>
      </c>
      <c r="J40" s="28" t="n">
        <f aca="false">ROUND(-J39*$S40+0.000001,0)</f>
        <v>0</v>
      </c>
      <c r="K40" s="28" t="n">
        <f aca="false">ROUND(-K39*$S40+0.000001,0)</f>
        <v>0</v>
      </c>
      <c r="L40" s="28" t="n">
        <f aca="false">ROUND(-L39*$S40+0.000001,0)</f>
        <v>0</v>
      </c>
      <c r="M40" s="28" t="n">
        <f aca="false">ROUND(-M39*$S40+0.000001,0)</f>
        <v>0</v>
      </c>
      <c r="N40" s="28" t="n">
        <f aca="false">ROUND(-N39*$S40+0.000001,0)</f>
        <v>0</v>
      </c>
      <c r="O40" s="28" t="n">
        <f aca="false">ROUND(-O39*$S40+0.000001,0)</f>
        <v>0</v>
      </c>
      <c r="P40" s="23" t="n">
        <f aca="false">IF(P37=0,0,ROUND(P37/P$30,4))</f>
        <v>0</v>
      </c>
      <c r="R40" s="28" t="n">
        <f aca="false">IF(R37=0,0,R39*DEFMOD+$S$15)</f>
        <v>0</v>
      </c>
      <c r="S40" s="23" t="n">
        <f aca="false">ROUND(IF(OR(R38=0,R40=0),0,IF(R40&lt;=R38,1,(R38/R40)^(1/2)/(R40/R38))),6)</f>
        <v>0</v>
      </c>
    </row>
    <row r="41" customFormat="false" ht="26.85" hidden="false" customHeight="false" outlineLevel="0" collapsed="false">
      <c r="A41" s="31" t="s">
        <v>63</v>
      </c>
      <c r="C41" s="6" t="s">
        <v>22</v>
      </c>
      <c r="D41" s="6" t="s">
        <v>23</v>
      </c>
      <c r="E41" s="6" t="s">
        <v>45</v>
      </c>
      <c r="F41" s="6" t="s">
        <v>25</v>
      </c>
      <c r="G41" s="6" t="s">
        <v>26</v>
      </c>
      <c r="H41" s="6" t="s">
        <v>27</v>
      </c>
      <c r="I41" s="6" t="s">
        <v>28</v>
      </c>
      <c r="J41" s="6" t="s">
        <v>29</v>
      </c>
      <c r="K41" s="6" t="s">
        <v>30</v>
      </c>
      <c r="L41" s="6" t="s">
        <v>31</v>
      </c>
      <c r="M41" s="6" t="s">
        <v>32</v>
      </c>
      <c r="N41" s="6" t="s">
        <v>33</v>
      </c>
      <c r="O41" s="32" t="s">
        <v>34</v>
      </c>
      <c r="P41" s="7" t="s">
        <v>35</v>
      </c>
      <c r="R41" s="7" t="s">
        <v>58</v>
      </c>
      <c r="S41" s="7" t="s">
        <v>61</v>
      </c>
    </row>
    <row r="42" customFormat="false" ht="12.8" hidden="false" customHeight="false" outlineLevel="0" collapsed="false">
      <c r="A42" s="42" t="s">
        <v>62</v>
      </c>
      <c r="C42" s="67"/>
      <c r="D42" s="67"/>
      <c r="E42" s="67"/>
      <c r="F42" s="67"/>
      <c r="G42" s="44" t="n">
        <f aca="false">G30</f>
        <v>0</v>
      </c>
      <c r="H42" s="67"/>
      <c r="I42" s="44" t="n">
        <f aca="false">I30</f>
        <v>0</v>
      </c>
      <c r="J42" s="44" t="n">
        <f aca="false">IF($S$30="CAV",J30,0)</f>
        <v>0</v>
      </c>
      <c r="K42" s="44" t="n">
        <f aca="false">IF($S$30="CAV",K30,0)</f>
        <v>0</v>
      </c>
      <c r="L42" s="67"/>
      <c r="M42" s="44" t="n">
        <f aca="false">IF($S$30="CAV",M30,0)</f>
        <v>0</v>
      </c>
      <c r="N42" s="44" t="n">
        <f aca="false">IF($S$30="CAV",N30,0)</f>
        <v>0</v>
      </c>
      <c r="O42" s="44" t="n">
        <f aca="false">IF($S$30="CAV",O30,0)</f>
        <v>0</v>
      </c>
      <c r="P42" s="44" t="n">
        <f aca="false">G42*DB!$C$69+I42*DB!$C$71+J42*DB!$C$72+K42*DB!$C$73+M42*DB!$C$75+N42*DB!$C$76+O42*DB!$C$77</f>
        <v>0</v>
      </c>
      <c r="R42" s="44" t="n">
        <f aca="false">C42*DB!$D$65*C$15+D42*DB!$D$66*D$15+E42*DB!$D$67*E$15+F42*DB!$D$68*F$15+G42*DB!$D$69*G$15+H42*DB!$D$70*H$15+I42*DB!$D$71*I$15+J42*DB!$D$72*J$15+K42*DB!$D$73*K$15+L42*DB!$D$74*L$15+M42*DB!$D$75+N42*DB!$D$76+O42*DB!$D$77</f>
        <v>0</v>
      </c>
      <c r="S42" s="86"/>
    </row>
    <row r="43" customFormat="false" ht="12.8" hidden="false" customHeight="false" outlineLevel="0" collapsed="false">
      <c r="A43" s="70" t="s">
        <v>40</v>
      </c>
      <c r="C43" s="87"/>
      <c r="D43" s="87"/>
      <c r="E43" s="87"/>
      <c r="F43" s="87"/>
      <c r="G43" s="28" t="n">
        <f aca="false">ROUND(-G42*$S43+0.000001,0)</f>
        <v>0</v>
      </c>
      <c r="H43" s="87"/>
      <c r="I43" s="28" t="n">
        <f aca="false">ROUND(-I42*$S43+0.000001,0)</f>
        <v>0</v>
      </c>
      <c r="J43" s="28" t="n">
        <f aca="false">ROUND(-J42*$S43+0.000001,0)</f>
        <v>0</v>
      </c>
      <c r="K43" s="28" t="n">
        <f aca="false">ROUND(-K42*$S43+0.000001,0)</f>
        <v>0</v>
      </c>
      <c r="L43" s="87"/>
      <c r="M43" s="28" t="n">
        <f aca="false">ROUND(-M42*$S43+0.000001,0)</f>
        <v>0</v>
      </c>
      <c r="N43" s="28" t="n">
        <f aca="false">ROUND(-N42*$S43+0.000001,0)</f>
        <v>0</v>
      </c>
      <c r="O43" s="28" t="n">
        <f aca="false">ROUND(-O42*$S43+0.000001,0)</f>
        <v>0</v>
      </c>
      <c r="P43" s="88"/>
      <c r="R43" s="28" t="n">
        <f aca="false">R42*ATTMOD</f>
        <v>0</v>
      </c>
      <c r="S43" s="23" t="n">
        <f aca="false">ROUND(IF(OR(R43=0,R45=0),0,IF(R43&lt;=R45,1,(R45/R43)^(1/2)/(R43/R45))),6)</f>
        <v>0</v>
      </c>
    </row>
    <row r="44" customFormat="false" ht="12.8" hidden="false" customHeight="false" outlineLevel="0" collapsed="false">
      <c r="A44" s="42" t="s">
        <v>62</v>
      </c>
      <c r="C44" s="44" t="n">
        <f aca="false">ROUND(C33*$P45,0)</f>
        <v>0</v>
      </c>
      <c r="D44" s="44" t="n">
        <f aca="false">ROUND(D33*$P45,0)</f>
        <v>0</v>
      </c>
      <c r="E44" s="44" t="n">
        <f aca="false">ROUND(E33*$P45,0)</f>
        <v>0</v>
      </c>
      <c r="F44" s="44" t="n">
        <f aca="false">ROUND(F33*$P45,0)</f>
        <v>0</v>
      </c>
      <c r="G44" s="44" t="n">
        <f aca="false">ROUND(G33*$P45,0)</f>
        <v>0</v>
      </c>
      <c r="H44" s="44" t="n">
        <f aca="false">ROUND(H33*$P45,0)</f>
        <v>0</v>
      </c>
      <c r="I44" s="44" t="n">
        <f aca="false">ROUND(I33*$P45,0)</f>
        <v>0</v>
      </c>
      <c r="J44" s="44" t="n">
        <f aca="false">ROUND(J33*$P45,0)</f>
        <v>0</v>
      </c>
      <c r="K44" s="44" t="n">
        <f aca="false">ROUND(K33*$P45,0)</f>
        <v>0</v>
      </c>
      <c r="L44" s="44" t="n">
        <f aca="false">ROUND(L33*$P45,0)</f>
        <v>0</v>
      </c>
      <c r="M44" s="44" t="n">
        <f aca="false">ROUND(M33*$P45,0)</f>
        <v>0</v>
      </c>
      <c r="N44" s="44" t="n">
        <f aca="false">ROUND(N33*$P45,0)</f>
        <v>0</v>
      </c>
      <c r="O44" s="44" t="n">
        <f aca="false">ROUND(O33*$P45,0)</f>
        <v>0</v>
      </c>
      <c r="P44" s="44" t="n">
        <f aca="false">C44*DB!$C$65+D44*DB!$C$66+E44*DB!$C$67+F44*DB!$C$68+G44*DB!$C$69+H44*DB!$C$70+I44*DB!$C$71+J44*DB!$C$72+K44*DB!$C$73+L44*DB!$C$74+M44*DB!$C$75+N44*DB!$C$76+O44*DB!$C$77</f>
        <v>0</v>
      </c>
      <c r="R44" s="44" t="n">
        <f aca="false">C44*DB!$F$65*C$17+D44*DB!$F$66*D$17+E44*DB!$F$67*E$17+F44*DB!$F$68*F$17+G44*DB!$F$69*G$17+H44*DB!$F$70*H$17+I44*DB!$F$71*I$17+J44*DB!$F$72*J$17+K44*DB!$F$73*K$17+L44*DB!$F$74+M44*DB!$F$75+N44*DB!$F$76+O44*DB!$F$77</f>
        <v>0</v>
      </c>
      <c r="S44" s="12"/>
    </row>
    <row r="45" customFormat="false" ht="12.8" hidden="false" customHeight="false" outlineLevel="0" collapsed="false">
      <c r="A45" s="70" t="s">
        <v>40</v>
      </c>
      <c r="C45" s="28" t="n">
        <f aca="false">ROUND(-C44*$S45+0.000001,0)</f>
        <v>0</v>
      </c>
      <c r="D45" s="28" t="n">
        <f aca="false">ROUND(-D44*$S45+0.000001,0)</f>
        <v>0</v>
      </c>
      <c r="E45" s="28" t="n">
        <f aca="false">ROUND(-E44*$S45+0.000001,0)</f>
        <v>0</v>
      </c>
      <c r="F45" s="28" t="n">
        <f aca="false">ROUND(-F44*$S45+0.000001,0)</f>
        <v>0</v>
      </c>
      <c r="G45" s="28" t="n">
        <f aca="false">ROUND(-G44*$S45+0.000001,0)</f>
        <v>0</v>
      </c>
      <c r="H45" s="28" t="n">
        <f aca="false">ROUND(-H44*$S45+0.000001,0)</f>
        <v>0</v>
      </c>
      <c r="I45" s="28" t="n">
        <f aca="false">ROUND(-I44*$S45+0.000001,0)</f>
        <v>0</v>
      </c>
      <c r="J45" s="28" t="n">
        <f aca="false">ROUND(-J44*$S45+0.000001,0)</f>
        <v>0</v>
      </c>
      <c r="K45" s="28" t="n">
        <f aca="false">ROUND(-K44*$S45+0.000001,0)</f>
        <v>0</v>
      </c>
      <c r="L45" s="28" t="n">
        <f aca="false">ROUND(-L44*$S45+0.000001,0)</f>
        <v>0</v>
      </c>
      <c r="M45" s="28" t="n">
        <f aca="false">ROUND(-M44*$S45+0.000001,0)</f>
        <v>0</v>
      </c>
      <c r="N45" s="28" t="n">
        <f aca="false">ROUND(-N44*$S45+0.000001,0)</f>
        <v>0</v>
      </c>
      <c r="O45" s="28" t="n">
        <f aca="false">ROUND(-O44*$S45+0.000001,0)</f>
        <v>0</v>
      </c>
      <c r="P45" s="23" t="n">
        <f aca="false">IF(P42=0,0,ROUND(P42/P$30,4))</f>
        <v>0</v>
      </c>
      <c r="R45" s="28" t="n">
        <f aca="false">IF(R42=0,0,R44*DEFMOD+$S$15)</f>
        <v>0</v>
      </c>
      <c r="S45" s="23" t="n">
        <f aca="false">ROUND(IF(OR(R43=0,R45=0),0,IF(R45&lt;=R43,1,(R43/R45)^(1/2)/(R45/R43))),6)</f>
        <v>0</v>
      </c>
    </row>
    <row r="46" customFormat="false" ht="26.85" hidden="false" customHeight="false" outlineLevel="0" collapsed="false">
      <c r="A46" s="31" t="s">
        <v>25</v>
      </c>
      <c r="C46" s="6" t="s">
        <v>22</v>
      </c>
      <c r="D46" s="6" t="s">
        <v>23</v>
      </c>
      <c r="E46" s="6" t="s">
        <v>45</v>
      </c>
      <c r="F46" s="6" t="s">
        <v>25</v>
      </c>
      <c r="G46" s="6" t="s">
        <v>26</v>
      </c>
      <c r="H46" s="6" t="s">
        <v>27</v>
      </c>
      <c r="I46" s="6" t="s">
        <v>28</v>
      </c>
      <c r="J46" s="6" t="s">
        <v>29</v>
      </c>
      <c r="K46" s="6" t="s">
        <v>30</v>
      </c>
      <c r="L46" s="6" t="s">
        <v>31</v>
      </c>
      <c r="M46" s="6" t="s">
        <v>32</v>
      </c>
      <c r="N46" s="6" t="s">
        <v>33</v>
      </c>
      <c r="O46" s="32" t="s">
        <v>34</v>
      </c>
      <c r="P46" s="7" t="s">
        <v>35</v>
      </c>
      <c r="R46" s="7" t="s">
        <v>58</v>
      </c>
      <c r="S46" s="7" t="s">
        <v>61</v>
      </c>
    </row>
    <row r="47" customFormat="false" ht="12.8" hidden="false" customHeight="false" outlineLevel="0" collapsed="false">
      <c r="A47" s="42" t="s">
        <v>62</v>
      </c>
      <c r="C47" s="67"/>
      <c r="D47" s="67"/>
      <c r="E47" s="67"/>
      <c r="F47" s="44" t="n">
        <f aca="false">F30</f>
        <v>0</v>
      </c>
      <c r="G47" s="67"/>
      <c r="H47" s="44" t="n">
        <f aca="false">H30</f>
        <v>0</v>
      </c>
      <c r="I47" s="67"/>
      <c r="J47" s="44" t="n">
        <f aca="false">IF($S$30="ARC",J30,0)</f>
        <v>0</v>
      </c>
      <c r="K47" s="44" t="n">
        <f aca="false">IF($S$30="ARC",K30,0)</f>
        <v>0</v>
      </c>
      <c r="L47" s="67"/>
      <c r="M47" s="44" t="n">
        <f aca="false">IF($S$30="ARC",M30,0)</f>
        <v>0</v>
      </c>
      <c r="N47" s="44" t="n">
        <f aca="false">IF($S$30="ARC",N30,0)</f>
        <v>0</v>
      </c>
      <c r="O47" s="44" t="n">
        <f aca="false">IF($S$30="ARC",O30,0)</f>
        <v>0</v>
      </c>
      <c r="P47" s="44" t="n">
        <f aca="false">F47*DB!$C$68+H47*DB!$C$70+J47*DB!$C$72+K47*DB!$C$73+M47*DB!$C$75+N47*DB!$C$76+O47*DB!$C$77</f>
        <v>0</v>
      </c>
      <c r="R47" s="44" t="n">
        <f aca="false">C47*DB!$D$65*C$15+D47*DB!$D$66*D$15+E47*DB!$D$67*E$15+F47*DB!$D$68*F$15+G47*DB!$D$69*G$15+H47*DB!$D$70*H$15+I47*DB!$D$71*I$15+J47*DB!$D$72*J$15+K47*DB!$D$73*K$15+L47*DB!$D$74*L$15+M47*DB!$D$75+N47*DB!$D$76+O47*DB!$D$77</f>
        <v>0</v>
      </c>
      <c r="S47" s="86"/>
    </row>
    <row r="48" customFormat="false" ht="12.8" hidden="false" customHeight="false" outlineLevel="0" collapsed="false">
      <c r="A48" s="70" t="s">
        <v>40</v>
      </c>
      <c r="C48" s="87"/>
      <c r="D48" s="87"/>
      <c r="E48" s="87"/>
      <c r="F48" s="28" t="n">
        <f aca="false">ROUND(-F47*$S48+0.000001,0)</f>
        <v>0</v>
      </c>
      <c r="G48" s="87"/>
      <c r="H48" s="28" t="n">
        <f aca="false">ROUND(-H47*$S48+0.000001,0)</f>
        <v>0</v>
      </c>
      <c r="I48" s="87"/>
      <c r="J48" s="28" t="n">
        <f aca="false">ROUND(-J47*$S48+0.000001,0)</f>
        <v>0</v>
      </c>
      <c r="K48" s="28" t="n">
        <f aca="false">ROUND(-K47*$S48+0.000001,0)</f>
        <v>0</v>
      </c>
      <c r="L48" s="87"/>
      <c r="M48" s="28" t="n">
        <f aca="false">ROUND(-M47*$S48+0.000001,0)</f>
        <v>0</v>
      </c>
      <c r="N48" s="28" t="n">
        <f aca="false">ROUND(-N47*$S48+0.000001,0)</f>
        <v>0</v>
      </c>
      <c r="O48" s="28" t="n">
        <f aca="false">ROUND(-O47*$S48+0.000001,0)</f>
        <v>0</v>
      </c>
      <c r="P48" s="88"/>
      <c r="R48" s="28" t="n">
        <f aca="false">R47*ATTMOD</f>
        <v>0</v>
      </c>
      <c r="S48" s="23" t="n">
        <f aca="false">ROUND(IF(OR(R48=0,R50=0),0,IF(R48&lt;=R50,1,(R50/R48)^(1/2)/(R48/R50))),6)</f>
        <v>0</v>
      </c>
    </row>
    <row r="49" customFormat="false" ht="12.8" hidden="false" customHeight="false" outlineLevel="0" collapsed="false">
      <c r="A49" s="42" t="s">
        <v>62</v>
      </c>
      <c r="C49" s="44" t="n">
        <f aca="false">SUM(C33,-C39,-C44)</f>
        <v>0</v>
      </c>
      <c r="D49" s="44" t="n">
        <f aca="false">SUM(D33,-D39,-D44)</f>
        <v>0</v>
      </c>
      <c r="E49" s="44" t="n">
        <f aca="false">SUM(E33,-E39,-E44)</f>
        <v>0</v>
      </c>
      <c r="F49" s="44" t="n">
        <f aca="false">SUM(F33,-F39,-F44)</f>
        <v>0</v>
      </c>
      <c r="G49" s="44" t="n">
        <f aca="false">SUM(G33,-G39,-G44)</f>
        <v>0</v>
      </c>
      <c r="H49" s="44" t="n">
        <f aca="false">SUM(H33,-H39,-H44)</f>
        <v>0</v>
      </c>
      <c r="I49" s="44" t="n">
        <f aca="false">SUM(I33,-I39,-I44)</f>
        <v>0</v>
      </c>
      <c r="J49" s="44" t="n">
        <f aca="false">SUM(J33,-J39,-J44)</f>
        <v>0</v>
      </c>
      <c r="K49" s="44" t="n">
        <f aca="false">SUM(K33,-K39,-K44)</f>
        <v>0</v>
      </c>
      <c r="L49" s="44" t="n">
        <f aca="false">SUM(L33,-L39,-L44)</f>
        <v>0</v>
      </c>
      <c r="M49" s="44" t="n">
        <f aca="false">SUM(M33,-M39,-M44)</f>
        <v>0</v>
      </c>
      <c r="N49" s="44" t="n">
        <f aca="false">SUM(N33,-N39,-N44)</f>
        <v>0</v>
      </c>
      <c r="O49" s="44" t="n">
        <f aca="false">SUM(O33,-O39,-O44)</f>
        <v>0</v>
      </c>
      <c r="P49" s="44" t="n">
        <f aca="false">C49*DB!$C$65+D49*DB!$C$66+E49*DB!$C$67+F49*DB!$C$68+G49*DB!$C$69+H49*DB!$C$70+I49*DB!$C$71+J49*DB!$C$72+K49*DB!$C$73+L49*DB!$C$74+M49*DB!$C$75+N49*DB!$C$76+O49*DB!$C$77</f>
        <v>0</v>
      </c>
      <c r="R49" s="44" t="n">
        <f aca="false">C49*DB!$G$65*C$17+D49*DB!$G$66*D$17+E49*DB!$G$67*E$17+F49*DB!$G$68*F$17+G49*DB!$G$69*G$17+H49*DB!$G$70*H$17+I49*DB!$G$71*I$17+J49*DB!$G$72*J$17+K49*DB!$G$73*K$17+L49*DB!$G$74+M49*DB!$G$75+N49*DB!$G$76+O49*DB!$G$77</f>
        <v>0</v>
      </c>
      <c r="S49" s="12"/>
    </row>
    <row r="50" customFormat="false" ht="12.8" hidden="false" customHeight="false" outlineLevel="0" collapsed="false">
      <c r="A50" s="41" t="s">
        <v>40</v>
      </c>
      <c r="C50" s="28" t="n">
        <f aca="false">ROUND(-C49*$S50+0.000001,0)</f>
        <v>0</v>
      </c>
      <c r="D50" s="28" t="n">
        <f aca="false">ROUND(-D49*$S50+0.000001,0)</f>
        <v>0</v>
      </c>
      <c r="E50" s="28" t="n">
        <f aca="false">ROUND(-E49*$S50+0.000001,0)</f>
        <v>0</v>
      </c>
      <c r="F50" s="28" t="n">
        <f aca="false">ROUND(-F49*$S50+0.000001,0)</f>
        <v>0</v>
      </c>
      <c r="G50" s="28" t="n">
        <f aca="false">ROUND(-G49*$S50+0.000001,0)</f>
        <v>0</v>
      </c>
      <c r="H50" s="28" t="n">
        <f aca="false">ROUND(-H49*$S50+0.000001,0)</f>
        <v>0</v>
      </c>
      <c r="I50" s="28" t="n">
        <f aca="false">ROUND(-I49*$S50+0.000001,0)</f>
        <v>0</v>
      </c>
      <c r="J50" s="28" t="n">
        <f aca="false">ROUND(-J49*$S50+0.000001,0)</f>
        <v>0</v>
      </c>
      <c r="K50" s="28" t="n">
        <f aca="false">ROUND(-K49*$S50+0.000001,0)</f>
        <v>0</v>
      </c>
      <c r="L50" s="28" t="n">
        <f aca="false">ROUND(-L49*$S50+0.000001,0)</f>
        <v>0</v>
      </c>
      <c r="M50" s="28" t="n">
        <f aca="false">ROUND(-M49*$S50+0.000001,0)</f>
        <v>0</v>
      </c>
      <c r="N50" s="28" t="n">
        <f aca="false">ROUND(-N49*$S50+0.000001,0)</f>
        <v>0</v>
      </c>
      <c r="O50" s="28" t="n">
        <f aca="false">ROUND(-O49*$S50+0.000001,0)</f>
        <v>0</v>
      </c>
      <c r="P50" s="23" t="n">
        <f aca="false">IF(P47=0,0,ROUND(P47/P$30,4))</f>
        <v>0</v>
      </c>
      <c r="R50" s="28" t="n">
        <f aca="false">IF(R47=0,0,R49*DEFMOD+$S$15)</f>
        <v>0</v>
      </c>
      <c r="S50" s="23" t="n">
        <f aca="false">ROUND(IF(OR(R48=0,R50=0),0,IF(R50&lt;=R48,1,(R48/R50)^(1/2)/(R50/R48))),6)</f>
        <v>0</v>
      </c>
    </row>
    <row r="52" customFormat="false" ht="12.8" hidden="false" customHeight="false" outlineLevel="0" collapsed="false">
      <c r="A52" s="31" t="s">
        <v>64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32"/>
      <c r="P52" s="33"/>
      <c r="R52" s="33"/>
      <c r="S52" s="33"/>
    </row>
    <row r="53" customFormat="false" ht="27.85" hidden="false" customHeight="false" outlineLevel="0" collapsed="false">
      <c r="A53" s="31" t="s">
        <v>57</v>
      </c>
      <c r="C53" s="6" t="s">
        <v>22</v>
      </c>
      <c r="D53" s="6" t="s">
        <v>23</v>
      </c>
      <c r="E53" s="6" t="s">
        <v>45</v>
      </c>
      <c r="F53" s="6" t="s">
        <v>25</v>
      </c>
      <c r="G53" s="6" t="s">
        <v>26</v>
      </c>
      <c r="H53" s="6" t="s">
        <v>27</v>
      </c>
      <c r="I53" s="6" t="s">
        <v>28</v>
      </c>
      <c r="J53" s="6" t="s">
        <v>29</v>
      </c>
      <c r="K53" s="6" t="s">
        <v>30</v>
      </c>
      <c r="L53" s="6" t="s">
        <v>31</v>
      </c>
      <c r="M53" s="6" t="s">
        <v>32</v>
      </c>
      <c r="N53" s="6" t="s">
        <v>33</v>
      </c>
      <c r="O53" s="32" t="s">
        <v>34</v>
      </c>
      <c r="P53" s="7" t="s">
        <v>35</v>
      </c>
      <c r="R53" s="7" t="s">
        <v>58</v>
      </c>
      <c r="S53" s="7" t="s">
        <v>65</v>
      </c>
    </row>
    <row r="54" customFormat="false" ht="12.8" hidden="false" customHeight="false" outlineLevel="0" collapsed="false">
      <c r="A54" s="83" t="s">
        <v>62</v>
      </c>
      <c r="C54" s="44" t="n">
        <f aca="false">C32</f>
        <v>0</v>
      </c>
      <c r="D54" s="44" t="n">
        <f aca="false">D32</f>
        <v>0</v>
      </c>
      <c r="E54" s="44" t="n">
        <f aca="false">E32</f>
        <v>0</v>
      </c>
      <c r="F54" s="44" t="n">
        <f aca="false">F32</f>
        <v>0</v>
      </c>
      <c r="G54" s="44" t="n">
        <f aca="false">G32</f>
        <v>0</v>
      </c>
      <c r="H54" s="44" t="n">
        <f aca="false">H32</f>
        <v>0</v>
      </c>
      <c r="I54" s="44" t="n">
        <f aca="false">I32</f>
        <v>0</v>
      </c>
      <c r="J54" s="44" t="n">
        <f aca="false">J32</f>
        <v>0</v>
      </c>
      <c r="K54" s="44" t="n">
        <f aca="false">K32</f>
        <v>0</v>
      </c>
      <c r="L54" s="44" t="n">
        <f aca="false">L32</f>
        <v>0</v>
      </c>
      <c r="M54" s="44" t="n">
        <f aca="false">M32</f>
        <v>0</v>
      </c>
      <c r="N54" s="44" t="n">
        <f aca="false">N32</f>
        <v>0</v>
      </c>
      <c r="O54" s="44" t="n">
        <f aca="false">O32</f>
        <v>0</v>
      </c>
      <c r="P54" s="44" t="n">
        <f aca="false">C54*DB!$C$65+D54*DB!$C$66+E54*DB!$C$67+F54*DB!$C$68+G54*DB!$C$69+H54*DB!$C$70+I54*DB!$C$71+J54*DB!$C$72+K54*DB!$C$73+L54*DB!$C$74+M54*DB!$C$75+N54*DB!$C$76+O54*DB!$C$77</f>
        <v>0</v>
      </c>
      <c r="R54" s="71" t="n">
        <f aca="false">SUM(R72,R67,R62)</f>
        <v>0</v>
      </c>
      <c r="S54" s="80" t="str">
        <f aca="false">S30</f>
        <v>ARC</v>
      </c>
    </row>
    <row r="55" customFormat="false" ht="12.8" hidden="false" customHeight="false" outlineLevel="0" collapsed="false">
      <c r="A55" s="70" t="s">
        <v>40</v>
      </c>
      <c r="C55" s="71" t="n">
        <f aca="false">SUM(C62,C67,C72)</f>
        <v>0</v>
      </c>
      <c r="D55" s="71" t="n">
        <f aca="false">SUM(D62,D67,D72)</f>
        <v>0</v>
      </c>
      <c r="E55" s="71" t="n">
        <f aca="false">SUM(E62,E67,E72)</f>
        <v>0</v>
      </c>
      <c r="F55" s="71" t="n">
        <f aca="false">SUM(F62,F67,F72)</f>
        <v>0</v>
      </c>
      <c r="G55" s="71" t="n">
        <f aca="false">SUM(G62,G67,G72)</f>
        <v>0</v>
      </c>
      <c r="H55" s="71" t="n">
        <f aca="false">SUM(H62,H67,H72)</f>
        <v>0</v>
      </c>
      <c r="I55" s="71" t="n">
        <f aca="false">SUM(I62,I67,I72)</f>
        <v>0</v>
      </c>
      <c r="J55" s="71" t="n">
        <f aca="false">SUM(J62,J67,J72)</f>
        <v>0</v>
      </c>
      <c r="K55" s="71" t="n">
        <f aca="false">SUM(K62,K67,K72)</f>
        <v>0</v>
      </c>
      <c r="L55" s="71" t="n">
        <f aca="false">SUM(L62,L67,L72)</f>
        <v>0</v>
      </c>
      <c r="M55" s="71" t="n">
        <f aca="false">SUM(M62,M67,M72)</f>
        <v>0</v>
      </c>
      <c r="N55" s="71" t="n">
        <f aca="false">SUM(N62,N67,N72)</f>
        <v>0</v>
      </c>
      <c r="O55" s="71" t="n">
        <f aca="false">SUM(O62,O67,O72)</f>
        <v>0</v>
      </c>
      <c r="P55" s="71" t="n">
        <f aca="false">C55*DB!$C$65+D55*DB!$C$66+E55*DB!$C$67+F55*DB!$C$68+G55*DB!$C$69+H55*DB!$C$70+I55*DB!$C$71+J55*DB!$C$72+K55*DB!$C$73+L55*DB!$C$74+M55*DB!$C$75+N55*DB!$C$76+O55*DB!$C$77</f>
        <v>0</v>
      </c>
      <c r="R55" s="71"/>
      <c r="S55" s="71"/>
    </row>
    <row r="56" customFormat="false" ht="12.8" hidden="false" customHeight="false" outlineLevel="0" collapsed="false">
      <c r="A56" s="41" t="s">
        <v>50</v>
      </c>
      <c r="C56" s="28" t="n">
        <f aca="false">SUM(C55,C54)</f>
        <v>0</v>
      </c>
      <c r="D56" s="28" t="n">
        <f aca="false">SUM(D55,D54)</f>
        <v>0</v>
      </c>
      <c r="E56" s="28" t="n">
        <f aca="false">SUM(E55,E54)</f>
        <v>0</v>
      </c>
      <c r="F56" s="28" t="n">
        <f aca="false">SUM(F55,F54)</f>
        <v>0</v>
      </c>
      <c r="G56" s="28" t="n">
        <f aca="false">SUM(G55,G54)</f>
        <v>0</v>
      </c>
      <c r="H56" s="28" t="n">
        <f aca="false">SUM(H55,H54)</f>
        <v>0</v>
      </c>
      <c r="I56" s="28" t="n">
        <f aca="false">SUM(I55,I54)</f>
        <v>0</v>
      </c>
      <c r="J56" s="28" t="n">
        <f aca="false">SUM(J55,J54)</f>
        <v>0</v>
      </c>
      <c r="K56" s="28" t="n">
        <f aca="false">SUM(K55,K54)</f>
        <v>0</v>
      </c>
      <c r="L56" s="28" t="n">
        <f aca="false">SUM(L55,L54)</f>
        <v>0</v>
      </c>
      <c r="M56" s="28" t="n">
        <f aca="false">SUM(M55,M54)</f>
        <v>0</v>
      </c>
      <c r="N56" s="28" t="n">
        <f aca="false">SUM(N55,N54)</f>
        <v>0</v>
      </c>
      <c r="O56" s="28" t="n">
        <f aca="false">SUM(O55,O54)</f>
        <v>0</v>
      </c>
      <c r="P56" s="28" t="n">
        <f aca="false">C56*DB!$C$65+D56*DB!$C$66+E56*DB!$C$67+F56*DB!$C$68+G56*DB!$C$69+H56*DB!$C$70+I56*DB!$C$71+J56*DB!$C$72+K56*DB!$C$73+L56*DB!$C$74+M56*DB!$C$75+N56*DB!$C$76+O56*DB!$C$77</f>
        <v>0</v>
      </c>
      <c r="R56" s="28"/>
      <c r="S56" s="28"/>
    </row>
    <row r="57" customFormat="false" ht="12.8" hidden="false" customHeight="false" outlineLevel="0" collapsed="false">
      <c r="A57" s="83" t="s">
        <v>62</v>
      </c>
      <c r="C57" s="44" t="n">
        <f aca="false">C35</f>
        <v>0</v>
      </c>
      <c r="D57" s="44" t="n">
        <f aca="false">D35</f>
        <v>0</v>
      </c>
      <c r="E57" s="44" t="n">
        <f aca="false">E35</f>
        <v>0</v>
      </c>
      <c r="F57" s="44" t="n">
        <f aca="false">F35</f>
        <v>0</v>
      </c>
      <c r="G57" s="44" t="n">
        <f aca="false">G35</f>
        <v>0</v>
      </c>
      <c r="H57" s="44" t="n">
        <f aca="false">H35</f>
        <v>0</v>
      </c>
      <c r="I57" s="44" t="n">
        <f aca="false">I35</f>
        <v>0</v>
      </c>
      <c r="J57" s="44" t="n">
        <f aca="false">J35</f>
        <v>0</v>
      </c>
      <c r="K57" s="44" t="n">
        <f aca="false">K35</f>
        <v>0</v>
      </c>
      <c r="L57" s="44" t="n">
        <f aca="false">L35</f>
        <v>0</v>
      </c>
      <c r="M57" s="44" t="n">
        <f aca="false">M35</f>
        <v>0</v>
      </c>
      <c r="N57" s="44" t="n">
        <f aca="false">N35</f>
        <v>0</v>
      </c>
      <c r="O57" s="44" t="n">
        <f aca="false">O35</f>
        <v>0</v>
      </c>
      <c r="P57" s="44" t="n">
        <f aca="false">C57*DB!$C$65+D57*DB!$C$66+E57*DB!$C$67+F57*DB!$C$68+G57*DB!$C$69+H57*DB!$C$70+I57*DB!$C$71+J57*DB!$C$72+K57*DB!$C$73+L57*DB!$C$74+M57*DB!$C$75+N57*DB!$C$76+O57*DB!$C$77</f>
        <v>0</v>
      </c>
      <c r="R57" s="71" t="n">
        <f aca="false">SUM(R74,R69,R64)</f>
        <v>0</v>
      </c>
      <c r="S57" s="71"/>
    </row>
    <row r="58" customFormat="false" ht="12.8" hidden="false" customHeight="false" outlineLevel="0" collapsed="false">
      <c r="A58" s="70" t="s">
        <v>40</v>
      </c>
      <c r="C58" s="71" t="n">
        <f aca="false">SUM(C64,C69,C74)</f>
        <v>0</v>
      </c>
      <c r="D58" s="71" t="n">
        <f aca="false">SUM(D64,D69,D74)</f>
        <v>0</v>
      </c>
      <c r="E58" s="71" t="n">
        <f aca="false">SUM(E64,E69,E74)</f>
        <v>0</v>
      </c>
      <c r="F58" s="71" t="n">
        <f aca="false">SUM(F64,F69,F74)</f>
        <v>0</v>
      </c>
      <c r="G58" s="71" t="n">
        <f aca="false">SUM(G64,G69,G74)</f>
        <v>0</v>
      </c>
      <c r="H58" s="71" t="n">
        <f aca="false">SUM(H64,H69,H74)</f>
        <v>0</v>
      </c>
      <c r="I58" s="71" t="n">
        <f aca="false">SUM(I64,I69,I74)</f>
        <v>0</v>
      </c>
      <c r="J58" s="71" t="n">
        <f aca="false">SUM(J64,J69,J74)</f>
        <v>0</v>
      </c>
      <c r="K58" s="71" t="n">
        <f aca="false">SUM(K64,K69,K74)</f>
        <v>0</v>
      </c>
      <c r="L58" s="71" t="n">
        <f aca="false">SUM(L64,L69,L74)</f>
        <v>0</v>
      </c>
      <c r="M58" s="71" t="n">
        <f aca="false">SUM(M64,M69,M74)</f>
        <v>0</v>
      </c>
      <c r="N58" s="71" t="n">
        <f aca="false">SUM(N64,N69,N74)</f>
        <v>0</v>
      </c>
      <c r="O58" s="71" t="n">
        <f aca="false">SUM(O64,O69,O74)</f>
        <v>0</v>
      </c>
      <c r="P58" s="71" t="n">
        <f aca="false">C58*DB!$C$65+D58*DB!$C$66+E58*DB!$C$67+F58*DB!$C$68+G58*DB!$C$69+H58*DB!$C$70+I58*DB!$C$71+J58*DB!$C$72+K58*DB!$C$73+L58*DB!$C$74+M58*DB!$C$75+N58*DB!$C$76+O58*DB!$C$77</f>
        <v>0</v>
      </c>
      <c r="R58" s="71"/>
      <c r="S58" s="71"/>
    </row>
    <row r="59" customFormat="false" ht="12.8" hidden="false" customHeight="false" outlineLevel="0" collapsed="false">
      <c r="A59" s="41" t="s">
        <v>50</v>
      </c>
      <c r="C59" s="28" t="n">
        <f aca="false">SUM(C58,C57)</f>
        <v>0</v>
      </c>
      <c r="D59" s="28" t="n">
        <f aca="false">SUM(D58,D57)</f>
        <v>0</v>
      </c>
      <c r="E59" s="28" t="n">
        <f aca="false">SUM(E58,E57)</f>
        <v>0</v>
      </c>
      <c r="F59" s="28" t="n">
        <f aca="false">SUM(F58,F57)</f>
        <v>0</v>
      </c>
      <c r="G59" s="28" t="n">
        <f aca="false">SUM(G58,G57)</f>
        <v>0</v>
      </c>
      <c r="H59" s="28" t="n">
        <f aca="false">SUM(H58,H57)</f>
        <v>0</v>
      </c>
      <c r="I59" s="28" t="n">
        <f aca="false">SUM(I58,I57)</f>
        <v>0</v>
      </c>
      <c r="J59" s="28" t="n">
        <f aca="false">SUM(J58,J57)</f>
        <v>0</v>
      </c>
      <c r="K59" s="28" t="n">
        <f aca="false">SUM(K58,K57)</f>
        <v>0</v>
      </c>
      <c r="L59" s="28" t="n">
        <f aca="false">SUM(L58,L57)</f>
        <v>0</v>
      </c>
      <c r="M59" s="28" t="n">
        <f aca="false">SUM(M58,M57)</f>
        <v>0</v>
      </c>
      <c r="N59" s="28" t="n">
        <f aca="false">SUM(N58,N57)</f>
        <v>0</v>
      </c>
      <c r="O59" s="28" t="n">
        <f aca="false">SUM(O58,O57)</f>
        <v>0</v>
      </c>
      <c r="P59" s="28" t="n">
        <f aca="false">C59*DB!$C$65+D59*DB!$C$66+E59*DB!$C$67+F59*DB!$C$68+G59*DB!$C$69+H59*DB!$C$70+I59*DB!$C$71+J59*DB!$C$72+K59*DB!$C$73+L59*DB!$C$74+M59*DB!$C$75+N59*DB!$C$76+O59*DB!$C$77</f>
        <v>0</v>
      </c>
      <c r="R59" s="28"/>
      <c r="S59" s="28"/>
    </row>
    <row r="60" customFormat="false" ht="27.85" hidden="false" customHeight="false" outlineLevel="0" collapsed="false">
      <c r="A60" s="31" t="s">
        <v>60</v>
      </c>
      <c r="C60" s="6" t="s">
        <v>22</v>
      </c>
      <c r="D60" s="6" t="s">
        <v>23</v>
      </c>
      <c r="E60" s="6" t="s">
        <v>45</v>
      </c>
      <c r="F60" s="6" t="s">
        <v>25</v>
      </c>
      <c r="G60" s="6" t="s">
        <v>26</v>
      </c>
      <c r="H60" s="6" t="s">
        <v>27</v>
      </c>
      <c r="I60" s="6" t="s">
        <v>28</v>
      </c>
      <c r="J60" s="6" t="s">
        <v>29</v>
      </c>
      <c r="K60" s="6" t="s">
        <v>30</v>
      </c>
      <c r="L60" s="6" t="s">
        <v>31</v>
      </c>
      <c r="M60" s="6" t="s">
        <v>32</v>
      </c>
      <c r="N60" s="6" t="s">
        <v>33</v>
      </c>
      <c r="O60" s="32" t="s">
        <v>34</v>
      </c>
      <c r="P60" s="7" t="s">
        <v>35</v>
      </c>
      <c r="R60" s="7" t="s">
        <v>58</v>
      </c>
      <c r="S60" s="7" t="s">
        <v>61</v>
      </c>
    </row>
    <row r="61" customFormat="false" ht="12.8" hidden="false" customHeight="false" outlineLevel="0" collapsed="false">
      <c r="A61" s="42" t="s">
        <v>62</v>
      </c>
      <c r="C61" s="44" t="n">
        <f aca="false">C54</f>
        <v>0</v>
      </c>
      <c r="D61" s="44" t="n">
        <f aca="false">D54</f>
        <v>0</v>
      </c>
      <c r="E61" s="44" t="n">
        <f aca="false">E54</f>
        <v>0</v>
      </c>
      <c r="F61" s="67"/>
      <c r="G61" s="67"/>
      <c r="H61" s="67"/>
      <c r="I61" s="67"/>
      <c r="J61" s="44" t="n">
        <f aca="false">IF($S$54="INF",J54,0)</f>
        <v>0</v>
      </c>
      <c r="K61" s="44" t="n">
        <f aca="false">IF($S$54="INF",K54,0)</f>
        <v>0</v>
      </c>
      <c r="L61" s="44" t="n">
        <f aca="false">L54</f>
        <v>0</v>
      </c>
      <c r="M61" s="44" t="n">
        <f aca="false">IF($S$54="INF",M54,0)</f>
        <v>0</v>
      </c>
      <c r="N61" s="90" t="n">
        <f aca="false">N54</f>
        <v>0</v>
      </c>
      <c r="O61" s="44" t="n">
        <f aca="false">IF($S$54="INF",O54,0)</f>
        <v>0</v>
      </c>
      <c r="P61" s="44" t="n">
        <f aca="false">C61*DB!$C$65+D61*DB!$C$66+E61*DB!$C$67+L61*DB!$C$74+J61*DB!$C$72+K61*DB!$C$73+M61*DB!$C$75+N61*DB!$C$76+O61*DB!$C$77</f>
        <v>0</v>
      </c>
      <c r="R61" s="44" t="n">
        <f aca="false">C61*DB!$D$65*C$15+D61*DB!$D$66*D$15+E61*DB!$D$67*E$15+F61*DB!$D$68*F$15+G61*DB!$D$69*G$15+H61*DB!$D$70*H$15+I61*DB!$D$71*I$15+J61*DB!$D$72*J$15+K61*DB!$D$73*K$15+L61*DB!$D$74*L$15+M61*DB!$D$75+N61*DB!$D$76+O61*DB!$D$77</f>
        <v>0</v>
      </c>
      <c r="S61" s="86"/>
    </row>
    <row r="62" customFormat="false" ht="12.8" hidden="false" customHeight="false" outlineLevel="0" collapsed="false">
      <c r="A62" s="70" t="s">
        <v>40</v>
      </c>
      <c r="C62" s="28" t="n">
        <f aca="false">ROUND(-C61*$S62+0.000001,0)</f>
        <v>0</v>
      </c>
      <c r="D62" s="28" t="n">
        <f aca="false">ROUND(-D61*$S62+0.000001,0)</f>
        <v>0</v>
      </c>
      <c r="E62" s="28" t="n">
        <f aca="false">ROUND(-E61*$S62+0.000001,0)</f>
        <v>0</v>
      </c>
      <c r="F62" s="87"/>
      <c r="G62" s="87"/>
      <c r="H62" s="87"/>
      <c r="I62" s="87"/>
      <c r="J62" s="28" t="n">
        <f aca="false">ROUND(-J61*$S62+0.000001,0)</f>
        <v>0</v>
      </c>
      <c r="K62" s="28" t="n">
        <f aca="false">ROUND(-K61*$S62+0.000001,0)</f>
        <v>0</v>
      </c>
      <c r="L62" s="28" t="n">
        <f aca="false">ROUND(-L61*$S62+0.000001,0)</f>
        <v>0</v>
      </c>
      <c r="M62" s="28" t="n">
        <f aca="false">ROUND(-M61*$S62+0.000001,0)</f>
        <v>0</v>
      </c>
      <c r="N62" s="91" t="n">
        <f aca="false">IF(N61*DB!$C$76=P61,0,ROUND(-N61*$S62+0.000001,0))</f>
        <v>0</v>
      </c>
      <c r="O62" s="28" t="n">
        <f aca="false">ROUND(-O61*$S62+0.000001,0)</f>
        <v>0</v>
      </c>
      <c r="P62" s="88"/>
      <c r="R62" s="28" t="n">
        <f aca="false">R61*ATTMOD</f>
        <v>0</v>
      </c>
      <c r="S62" s="23" t="n">
        <f aca="false">ROUND(IF(OR(R62=0,R64=0),0,IF(R62&lt;=R64,1,(R64/R62)^(1/2)/(R62/R64))),6)</f>
        <v>0</v>
      </c>
    </row>
    <row r="63" customFormat="false" ht="12.8" hidden="false" customHeight="false" outlineLevel="0" collapsed="false">
      <c r="A63" s="42" t="s">
        <v>62</v>
      </c>
      <c r="C63" s="44" t="n">
        <f aca="false">ROUND(C57*$P64,0)</f>
        <v>0</v>
      </c>
      <c r="D63" s="44" t="n">
        <f aca="false">ROUND(D57*$P64,0)</f>
        <v>0</v>
      </c>
      <c r="E63" s="44" t="n">
        <f aca="false">ROUND(E57*$P64,0)</f>
        <v>0</v>
      </c>
      <c r="F63" s="44" t="n">
        <f aca="false">ROUND(F57*$P64,0)</f>
        <v>0</v>
      </c>
      <c r="G63" s="44" t="n">
        <f aca="false">ROUND(G57*$P64,0)</f>
        <v>0</v>
      </c>
      <c r="H63" s="44" t="n">
        <f aca="false">ROUND(H57*$P64,0)</f>
        <v>0</v>
      </c>
      <c r="I63" s="44" t="n">
        <f aca="false">ROUND(I57*$P64,0)</f>
        <v>0</v>
      </c>
      <c r="J63" s="44" t="n">
        <f aca="false">ROUND(J57*$P64,0)</f>
        <v>0</v>
      </c>
      <c r="K63" s="44" t="n">
        <f aca="false">ROUND(K57*$P64,0)</f>
        <v>0</v>
      </c>
      <c r="L63" s="44" t="n">
        <f aca="false">ROUND(L57*$P64,0)</f>
        <v>0</v>
      </c>
      <c r="M63" s="44" t="n">
        <f aca="false">ROUND(M57*$P64,0)</f>
        <v>0</v>
      </c>
      <c r="N63" s="44" t="n">
        <f aca="false">ROUND(N57*$P64,0)</f>
        <v>0</v>
      </c>
      <c r="O63" s="44" t="n">
        <f aca="false">ROUND(O57*$P64,0)</f>
        <v>0</v>
      </c>
      <c r="P63" s="44" t="n">
        <f aca="false">C63*DB!$C$65+D63*DB!$C$66+E63*DB!$C$67+F63*DB!$C$68+G63*DB!$C$69+H63*DB!$C$70+I63*DB!$C$71+J63*DB!$C$72+K63*DB!$C$73+L63*DB!$C$74+M63*DB!$C$75+N63*DB!$C$76+O63*DB!$C$77</f>
        <v>0</v>
      </c>
      <c r="R63" s="44" t="n">
        <f aca="false">C63*DB!$E$65*C$17+D63*DB!$E$66*D$17+E63*DB!$E$67*E$17+F63*DB!$E$68*F$17+G63*DB!$E$69*G$17+H63*DB!$E$70*H$17+I63*DB!$E$71*I$17+J63*DB!$E$72*J$17+K63*DB!$E$73*K$17+L63*DB!$E$74+M63*DB!$E$75+N63*DB!$E$76+O63*DB!$E$77</f>
        <v>0</v>
      </c>
      <c r="S63" s="12"/>
    </row>
    <row r="64" customFormat="false" ht="12.8" hidden="false" customHeight="false" outlineLevel="0" collapsed="false">
      <c r="A64" s="70" t="s">
        <v>40</v>
      </c>
      <c r="C64" s="28" t="n">
        <f aca="false">ROUND(-C63*$S64+0.000001,0)</f>
        <v>0</v>
      </c>
      <c r="D64" s="28" t="n">
        <f aca="false">ROUND(-D63*$S64+0.000001,0)</f>
        <v>0</v>
      </c>
      <c r="E64" s="28" t="n">
        <f aca="false">ROUND(-E63*$S64+0.000001,0)</f>
        <v>0</v>
      </c>
      <c r="F64" s="28" t="n">
        <f aca="false">ROUND(-F63*$S64+0.000001,0)</f>
        <v>0</v>
      </c>
      <c r="G64" s="28" t="n">
        <f aca="false">ROUND(-G63*$S64+0.000001,0)</f>
        <v>0</v>
      </c>
      <c r="H64" s="28" t="n">
        <f aca="false">ROUND(-H63*$S64+0.000001,0)</f>
        <v>0</v>
      </c>
      <c r="I64" s="28" t="n">
        <f aca="false">ROUND(-I63*$S64+0.000001,0)</f>
        <v>0</v>
      </c>
      <c r="J64" s="28" t="n">
        <f aca="false">ROUND(-J63*$S64+0.000001,0)</f>
        <v>0</v>
      </c>
      <c r="K64" s="28" t="n">
        <f aca="false">ROUND(-K63*$S64+0.000001,0)</f>
        <v>0</v>
      </c>
      <c r="L64" s="28" t="n">
        <f aca="false">ROUND(-L63*$S64+0.000001,0)</f>
        <v>0</v>
      </c>
      <c r="M64" s="28" t="n">
        <f aca="false">ROUND(-M63*$S64+0.000001,0)</f>
        <v>0</v>
      </c>
      <c r="N64" s="28" t="n">
        <f aca="false">ROUND(-N63*$S64+0.000001,0)</f>
        <v>0</v>
      </c>
      <c r="O64" s="28" t="n">
        <f aca="false">ROUND(-O63*$S64+0.000001,0)</f>
        <v>0</v>
      </c>
      <c r="P64" s="23" t="n">
        <f aca="false">IF(P61=0,0,ROUND(P61/P$54,4))</f>
        <v>0</v>
      </c>
      <c r="R64" s="28" t="n">
        <f aca="false">IF(R63=0,0,R63*DEFMOD)</f>
        <v>0</v>
      </c>
      <c r="S64" s="23" t="n">
        <f aca="false">ROUND(IF(OR(R62=0,R64=0),0,IF(R64&lt;=R62,1,(R62/R64)^(1/2)/(R64/R62))),6)</f>
        <v>0</v>
      </c>
    </row>
    <row r="65" customFormat="false" ht="27.85" hidden="false" customHeight="false" outlineLevel="0" collapsed="false">
      <c r="A65" s="31" t="s">
        <v>63</v>
      </c>
      <c r="C65" s="6" t="s">
        <v>22</v>
      </c>
      <c r="D65" s="6" t="s">
        <v>23</v>
      </c>
      <c r="E65" s="6" t="s">
        <v>45</v>
      </c>
      <c r="F65" s="6" t="s">
        <v>25</v>
      </c>
      <c r="G65" s="6" t="s">
        <v>26</v>
      </c>
      <c r="H65" s="6" t="s">
        <v>27</v>
      </c>
      <c r="I65" s="6" t="s">
        <v>28</v>
      </c>
      <c r="J65" s="6" t="s">
        <v>29</v>
      </c>
      <c r="K65" s="6" t="s">
        <v>30</v>
      </c>
      <c r="L65" s="6" t="s">
        <v>31</v>
      </c>
      <c r="M65" s="6" t="s">
        <v>32</v>
      </c>
      <c r="N65" s="6" t="s">
        <v>33</v>
      </c>
      <c r="O65" s="32" t="s">
        <v>34</v>
      </c>
      <c r="P65" s="7" t="s">
        <v>35</v>
      </c>
      <c r="R65" s="7" t="s">
        <v>58</v>
      </c>
      <c r="S65" s="7" t="s">
        <v>61</v>
      </c>
    </row>
    <row r="66" customFormat="false" ht="12.8" hidden="false" customHeight="false" outlineLevel="0" collapsed="false">
      <c r="A66" s="42" t="s">
        <v>62</v>
      </c>
      <c r="C66" s="67"/>
      <c r="D66" s="67"/>
      <c r="E66" s="67"/>
      <c r="F66" s="67"/>
      <c r="G66" s="44" t="n">
        <f aca="false">G54</f>
        <v>0</v>
      </c>
      <c r="H66" s="67"/>
      <c r="I66" s="44" t="n">
        <f aca="false">I54</f>
        <v>0</v>
      </c>
      <c r="J66" s="44" t="n">
        <f aca="false">IF($S$54="CAV",J54,0)</f>
        <v>0</v>
      </c>
      <c r="K66" s="44" t="n">
        <f aca="false">IF($S$54="CAV",K54,0)</f>
        <v>0</v>
      </c>
      <c r="L66" s="67"/>
      <c r="M66" s="44" t="n">
        <f aca="false">IF($S$54="CAV",M54,0)</f>
        <v>0</v>
      </c>
      <c r="N66" s="67"/>
      <c r="O66" s="44" t="n">
        <f aca="false">IF($S$54="CAV",O54,0)</f>
        <v>0</v>
      </c>
      <c r="P66" s="44" t="n">
        <f aca="false">G66*DB!$C$69+I66*DB!$C$71+J66*DB!$C$72+K66*DB!$C$73+M66*DB!$C$75+N66*DB!$C$76+O66*DB!$C$77</f>
        <v>0</v>
      </c>
      <c r="R66" s="44" t="n">
        <f aca="false">C66*DB!$D$65*C$15+D66*DB!$D$66*D$15+E66*DB!$D$67*E$15+F66*DB!$D$68*F$15+G66*DB!$D$69*G$15+H66*DB!$D$70*H$15+I66*DB!$D$71*I$15+J66*DB!$D$72*J$15+K66*DB!$D$73*K$15+L66*DB!$D$74*L$15+M66*DB!$D$75+N66*DB!$D$76+O66*DB!$D$77</f>
        <v>0</v>
      </c>
      <c r="S66" s="86"/>
    </row>
    <row r="67" customFormat="false" ht="12.8" hidden="false" customHeight="false" outlineLevel="0" collapsed="false">
      <c r="A67" s="70" t="s">
        <v>40</v>
      </c>
      <c r="C67" s="87"/>
      <c r="D67" s="87"/>
      <c r="E67" s="87"/>
      <c r="F67" s="87"/>
      <c r="G67" s="28" t="n">
        <f aca="false">ROUND(-G66*$S67+0.000001,0)</f>
        <v>0</v>
      </c>
      <c r="H67" s="87"/>
      <c r="I67" s="28" t="n">
        <f aca="false">ROUND(-I66*$S67+0.000001,0)</f>
        <v>0</v>
      </c>
      <c r="J67" s="28" t="n">
        <f aca="false">ROUND(-J66*$S67+0.000001,0)</f>
        <v>0</v>
      </c>
      <c r="K67" s="28" t="n">
        <f aca="false">ROUND(-K66*$S67+0.000001,0)</f>
        <v>0</v>
      </c>
      <c r="L67" s="87"/>
      <c r="M67" s="28" t="n">
        <f aca="false">ROUND(-M66*$S67+0.000001,0)</f>
        <v>0</v>
      </c>
      <c r="N67" s="92"/>
      <c r="O67" s="28" t="n">
        <f aca="false">ROUND(-O66*$S67+0.000001,0)</f>
        <v>0</v>
      </c>
      <c r="P67" s="88"/>
      <c r="R67" s="28" t="n">
        <f aca="false">R66*ATTMOD</f>
        <v>0</v>
      </c>
      <c r="S67" s="23" t="n">
        <f aca="false">ROUND(IF(OR(R67=0,R69=0),0,IF(R67&lt;=R69,1,(R69/R67)^(1/2)/(R67/R69))),6)</f>
        <v>0</v>
      </c>
    </row>
    <row r="68" customFormat="false" ht="12.8" hidden="false" customHeight="false" outlineLevel="0" collapsed="false">
      <c r="A68" s="42" t="s">
        <v>62</v>
      </c>
      <c r="C68" s="44" t="n">
        <f aca="false">ROUND(C57*$P69,0)</f>
        <v>0</v>
      </c>
      <c r="D68" s="44" t="n">
        <f aca="false">ROUND(D57*$P69,0)</f>
        <v>0</v>
      </c>
      <c r="E68" s="44" t="n">
        <f aca="false">ROUND(E57*$P69,0)</f>
        <v>0</v>
      </c>
      <c r="F68" s="44" t="n">
        <f aca="false">ROUND(F57*$P69,0)</f>
        <v>0</v>
      </c>
      <c r="G68" s="44" t="n">
        <f aca="false">ROUND(G57*$P69,0)</f>
        <v>0</v>
      </c>
      <c r="H68" s="44" t="n">
        <f aca="false">ROUND(H57*$P69,0)</f>
        <v>0</v>
      </c>
      <c r="I68" s="44" t="n">
        <f aca="false">ROUND(I57*$P69,0)</f>
        <v>0</v>
      </c>
      <c r="J68" s="44" t="n">
        <f aca="false">ROUND(J57*$P69,0)</f>
        <v>0</v>
      </c>
      <c r="K68" s="44" t="n">
        <f aca="false">ROUND(K57*$P69,0)</f>
        <v>0</v>
      </c>
      <c r="L68" s="44" t="n">
        <f aca="false">ROUND(L57*$P69,0)</f>
        <v>0</v>
      </c>
      <c r="M68" s="44" t="n">
        <f aca="false">ROUND(M57*$P69,0)</f>
        <v>0</v>
      </c>
      <c r="N68" s="44" t="n">
        <f aca="false">ROUND(N57*$P69,0)</f>
        <v>0</v>
      </c>
      <c r="O68" s="44" t="n">
        <f aca="false">ROUND(O57*$P69,0)</f>
        <v>0</v>
      </c>
      <c r="P68" s="44" t="n">
        <f aca="false">C68*DB!$C$65+D68*DB!$C$66+E68*DB!$C$67+F68*DB!$C$68+G68*DB!$C$69+H68*DB!$C$70+I68*DB!$C$71+J68*DB!$C$72+K68*DB!$C$73+L68*DB!$C$74+M68*DB!$C$75+N68*DB!$C$76+O68*DB!$C$77</f>
        <v>0</v>
      </c>
      <c r="R68" s="44" t="n">
        <f aca="false">C68*DB!$F$65*C$17+D68*DB!$F$66*D$17+E68*DB!$F$67*E$17+F68*DB!$F$68*F$17+G68*DB!$F$69*G$17+H68*DB!$F$70*H$17+I68*DB!$F$71*I$17+J68*DB!$F$72*J$17+K68*DB!$F$73*K$17+L68*DB!$F$74+M68*DB!$F$75+N68*DB!$F$76+O68*DB!$F$77</f>
        <v>0</v>
      </c>
      <c r="S68" s="12"/>
    </row>
    <row r="69" customFormat="false" ht="12.8" hidden="false" customHeight="false" outlineLevel="0" collapsed="false">
      <c r="A69" s="70" t="s">
        <v>40</v>
      </c>
      <c r="C69" s="28" t="n">
        <f aca="false">ROUND(-C68*$S69+0.000001,0)</f>
        <v>0</v>
      </c>
      <c r="D69" s="28" t="n">
        <f aca="false">ROUND(-D68*$S69+0.000001,0)</f>
        <v>0</v>
      </c>
      <c r="E69" s="28" t="n">
        <f aca="false">ROUND(-E68*$S69+0.000001,0)</f>
        <v>0</v>
      </c>
      <c r="F69" s="28" t="n">
        <f aca="false">ROUND(-F68*$S69+0.000001,0)</f>
        <v>0</v>
      </c>
      <c r="G69" s="28" t="n">
        <f aca="false">ROUND(-G68*$S69+0.000001,0)</f>
        <v>0</v>
      </c>
      <c r="H69" s="28" t="n">
        <f aca="false">ROUND(-H68*$S69+0.000001,0)</f>
        <v>0</v>
      </c>
      <c r="I69" s="28" t="n">
        <f aca="false">ROUND(-I68*$S69+0.000001,0)</f>
        <v>0</v>
      </c>
      <c r="J69" s="28" t="n">
        <f aca="false">ROUND(-J68*$S69+0.000001,0)</f>
        <v>0</v>
      </c>
      <c r="K69" s="28" t="n">
        <f aca="false">ROUND(-K68*$S69+0.000001,0)</f>
        <v>0</v>
      </c>
      <c r="L69" s="28" t="n">
        <f aca="false">ROUND(-L68*$S69+0.000001,0)</f>
        <v>0</v>
      </c>
      <c r="M69" s="28" t="n">
        <f aca="false">ROUND(-M68*$S69+0.000001,0)</f>
        <v>0</v>
      </c>
      <c r="N69" s="28" t="n">
        <f aca="false">ROUND(-N68*$S69+0.000001,0)</f>
        <v>0</v>
      </c>
      <c r="O69" s="28" t="n">
        <f aca="false">ROUND(-O68*$S69+0.000001,0)</f>
        <v>0</v>
      </c>
      <c r="P69" s="23" t="n">
        <f aca="false">IF(P66=0,0,ROUND(P66/P$54,4))</f>
        <v>0</v>
      </c>
      <c r="R69" s="28" t="n">
        <f aca="false">IF(R68=0,0,R68*DEFMOD)</f>
        <v>0</v>
      </c>
      <c r="S69" s="23" t="n">
        <f aca="false">ROUND(IF(OR(R67=0,R69=0),0,IF(R69&lt;=R67,1,(R67/R69)^(1/2)/(R69/R67))),6)</f>
        <v>0</v>
      </c>
    </row>
    <row r="70" customFormat="false" ht="27.85" hidden="false" customHeight="false" outlineLevel="0" collapsed="false">
      <c r="A70" s="31" t="s">
        <v>25</v>
      </c>
      <c r="C70" s="6" t="s">
        <v>22</v>
      </c>
      <c r="D70" s="6" t="s">
        <v>23</v>
      </c>
      <c r="E70" s="6" t="s">
        <v>45</v>
      </c>
      <c r="F70" s="6" t="s">
        <v>25</v>
      </c>
      <c r="G70" s="6" t="s">
        <v>26</v>
      </c>
      <c r="H70" s="6" t="s">
        <v>27</v>
      </c>
      <c r="I70" s="6" t="s">
        <v>28</v>
      </c>
      <c r="J70" s="6" t="s">
        <v>29</v>
      </c>
      <c r="K70" s="6" t="s">
        <v>30</v>
      </c>
      <c r="L70" s="6" t="s">
        <v>31</v>
      </c>
      <c r="M70" s="6" t="s">
        <v>32</v>
      </c>
      <c r="N70" s="6" t="s">
        <v>33</v>
      </c>
      <c r="O70" s="32" t="s">
        <v>34</v>
      </c>
      <c r="P70" s="7" t="s">
        <v>35</v>
      </c>
      <c r="R70" s="7" t="s">
        <v>58</v>
      </c>
      <c r="S70" s="7" t="s">
        <v>61</v>
      </c>
    </row>
    <row r="71" customFormat="false" ht="12.8" hidden="false" customHeight="false" outlineLevel="0" collapsed="false">
      <c r="A71" s="42" t="s">
        <v>62</v>
      </c>
      <c r="C71" s="67"/>
      <c r="D71" s="67"/>
      <c r="E71" s="67"/>
      <c r="F71" s="44" t="n">
        <f aca="false">F54</f>
        <v>0</v>
      </c>
      <c r="G71" s="67"/>
      <c r="H71" s="44" t="n">
        <f aca="false">H54</f>
        <v>0</v>
      </c>
      <c r="I71" s="67"/>
      <c r="J71" s="44" t="n">
        <f aca="false">IF($S$54="ARC",J54,0)</f>
        <v>0</v>
      </c>
      <c r="K71" s="44" t="n">
        <f aca="false">IF($S$54="ARC",K54,0)</f>
        <v>0</v>
      </c>
      <c r="L71" s="67"/>
      <c r="M71" s="44" t="n">
        <f aca="false">IF($S$54="ARC",M54,0)</f>
        <v>0</v>
      </c>
      <c r="N71" s="67"/>
      <c r="O71" s="44" t="n">
        <f aca="false">IF($S$54="ARC",O54,0)</f>
        <v>0</v>
      </c>
      <c r="P71" s="44" t="n">
        <f aca="false">F71*DB!$C$68+H71*DB!$C$70+J71*DB!$C$72+K71*DB!$C$73+M71*DB!$C$75+N71*DB!$C$76+O71*DB!$C$77</f>
        <v>0</v>
      </c>
      <c r="R71" s="44" t="n">
        <f aca="false">C71*DB!$D$65*C$15+D71*DB!$D$66*D$15+E71*DB!$D$67*E$15+F71*DB!$D$68*F$15+G71*DB!$D$69*G$15+H71*DB!$D$70*H$15+I71*DB!$D$71*I$15+J71*DB!$D$72*J$15+K71*DB!$D$73*K$15+L71*DB!$D$74*L$15+M71*DB!$D$75+N71*DB!$D$76+O71*DB!$D$77</f>
        <v>0</v>
      </c>
      <c r="S71" s="86"/>
    </row>
    <row r="72" customFormat="false" ht="12.8" hidden="false" customHeight="false" outlineLevel="0" collapsed="false">
      <c r="A72" s="70" t="s">
        <v>40</v>
      </c>
      <c r="C72" s="87"/>
      <c r="D72" s="87"/>
      <c r="E72" s="87"/>
      <c r="F72" s="28" t="n">
        <f aca="false">ROUND(-F71*$S72+0.000001,0)</f>
        <v>0</v>
      </c>
      <c r="G72" s="87"/>
      <c r="H72" s="28" t="n">
        <f aca="false">ROUND(-H71*$S72+0.000001,0)</f>
        <v>0</v>
      </c>
      <c r="I72" s="87"/>
      <c r="J72" s="28" t="n">
        <f aca="false">ROUND(-J71*$S72+0.000001,0)</f>
        <v>0</v>
      </c>
      <c r="K72" s="28" t="n">
        <f aca="false">ROUND(-K71*$S72+0.000001,0)</f>
        <v>0</v>
      </c>
      <c r="L72" s="87"/>
      <c r="M72" s="28" t="n">
        <f aca="false">ROUND(-M71*$S72+0.000001,0)</f>
        <v>0</v>
      </c>
      <c r="N72" s="92"/>
      <c r="O72" s="28" t="n">
        <f aca="false">ROUND(-O71*$S72+0.000001,0)</f>
        <v>0</v>
      </c>
      <c r="P72" s="88"/>
      <c r="R72" s="28" t="n">
        <f aca="false">R71*ATTMOD</f>
        <v>0</v>
      </c>
      <c r="S72" s="23" t="n">
        <f aca="false">ROUND(IF(OR(R72=0,R74=0),0,IF(R72&lt;=R74,1,(R74/R72)^(1/2)/(R72/R74))),6)</f>
        <v>0</v>
      </c>
    </row>
    <row r="73" customFormat="false" ht="12.8" hidden="false" customHeight="false" outlineLevel="0" collapsed="false">
      <c r="A73" s="42" t="s">
        <v>62</v>
      </c>
      <c r="C73" s="44" t="n">
        <f aca="false">SUM(C57,-C63,-C68)</f>
        <v>0</v>
      </c>
      <c r="D73" s="44" t="n">
        <f aca="false">SUM(D57,-D63,-D68)</f>
        <v>0</v>
      </c>
      <c r="E73" s="44" t="n">
        <f aca="false">SUM(E57,-E63,-E68)</f>
        <v>0</v>
      </c>
      <c r="F73" s="44" t="n">
        <f aca="false">SUM(F57,-F63,-F68)</f>
        <v>0</v>
      </c>
      <c r="G73" s="44" t="n">
        <f aca="false">SUM(G57,-G63,-G68)</f>
        <v>0</v>
      </c>
      <c r="H73" s="44" t="n">
        <f aca="false">SUM(H57,-H63,-H68)</f>
        <v>0</v>
      </c>
      <c r="I73" s="44" t="n">
        <f aca="false">SUM(I57,-I63,-I68)</f>
        <v>0</v>
      </c>
      <c r="J73" s="44" t="n">
        <f aca="false">SUM(J57,-J63,-J68)</f>
        <v>0</v>
      </c>
      <c r="K73" s="44" t="n">
        <f aca="false">SUM(K57,-K63,-K68)</f>
        <v>0</v>
      </c>
      <c r="L73" s="44" t="n">
        <f aca="false">SUM(L57,-L63,-L68)</f>
        <v>0</v>
      </c>
      <c r="M73" s="44" t="n">
        <f aca="false">SUM(M57,-M63,-M68)</f>
        <v>0</v>
      </c>
      <c r="N73" s="44" t="n">
        <f aca="false">SUM(N57,-N63,-N68)</f>
        <v>0</v>
      </c>
      <c r="O73" s="44" t="n">
        <f aca="false">SUM(O57,-O63,-O68)</f>
        <v>0</v>
      </c>
      <c r="P73" s="44" t="n">
        <f aca="false">C73*DB!$C$65+D73*DB!$C$66+E73*DB!$C$67+F73*DB!$C$68+G73*DB!$C$69+H73*DB!$C$70+I73*DB!$C$71+J73*DB!$C$72+K73*DB!$C$73+L73*DB!$C$74+M73*DB!$C$75+N73*DB!$C$76+O73*DB!$C$77</f>
        <v>0</v>
      </c>
      <c r="R73" s="44" t="n">
        <f aca="false">C73*DB!$G$65*C$17+D73*DB!$G$66*D$17+E73*DB!$G$67*E$17+F73*DB!$G$68*F$17+G73*DB!$G$69*G$17+H73*DB!$G$70*H$17+I73*DB!$G$71*I$17+J73*DB!$G$72*J$17+K73*DB!$G$73*K$17+L73*DB!$G$74+M73*DB!$G$75+N73*DB!$G$76+O73*DB!$G$77</f>
        <v>0</v>
      </c>
      <c r="S73" s="12"/>
    </row>
    <row r="74" customFormat="false" ht="12.8" hidden="false" customHeight="false" outlineLevel="0" collapsed="false">
      <c r="A74" s="41" t="s">
        <v>40</v>
      </c>
      <c r="C74" s="28" t="n">
        <f aca="false">ROUND(-C73*$S74+0.000001,0)</f>
        <v>0</v>
      </c>
      <c r="D74" s="28" t="n">
        <f aca="false">ROUND(-D73*$S74+0.000001,0)</f>
        <v>0</v>
      </c>
      <c r="E74" s="28" t="n">
        <f aca="false">ROUND(-E73*$S74+0.000001,0)</f>
        <v>0</v>
      </c>
      <c r="F74" s="28" t="n">
        <f aca="false">ROUND(-F73*$S74+0.000001,0)</f>
        <v>0</v>
      </c>
      <c r="G74" s="28" t="n">
        <f aca="false">ROUND(-G73*$S74+0.000001,0)</f>
        <v>0</v>
      </c>
      <c r="H74" s="28" t="n">
        <f aca="false">ROUND(-H73*$S74+0.000001,0)</f>
        <v>0</v>
      </c>
      <c r="I74" s="28" t="n">
        <f aca="false">ROUND(-I73*$S74+0.000001,0)</f>
        <v>0</v>
      </c>
      <c r="J74" s="28" t="n">
        <f aca="false">ROUND(-J73*$S74+0.000001,0)</f>
        <v>0</v>
      </c>
      <c r="K74" s="28" t="n">
        <f aca="false">ROUND(-K73*$S74+0.000001,0)</f>
        <v>0</v>
      </c>
      <c r="L74" s="28" t="n">
        <f aca="false">ROUND(-L73*$S74+0.000001,0)</f>
        <v>0</v>
      </c>
      <c r="M74" s="28" t="n">
        <f aca="false">ROUND(-M73*$S74+0.000001,0)</f>
        <v>0</v>
      </c>
      <c r="N74" s="28" t="n">
        <f aca="false">ROUND(-N73*$S74+0.000001,0)</f>
        <v>0</v>
      </c>
      <c r="O74" s="28" t="n">
        <f aca="false">ROUND(-O73*$S74+0.000001,0)</f>
        <v>0</v>
      </c>
      <c r="P74" s="23" t="n">
        <f aca="false">IF(P71=0,0,ROUND(P71/P$54,4))</f>
        <v>0</v>
      </c>
      <c r="R74" s="28" t="n">
        <f aca="false">IF(R73=0,0,R73*DEFMOD)</f>
        <v>0</v>
      </c>
      <c r="S74" s="23" t="n">
        <f aca="false">ROUND(IF(OR(R72=0,R74=0),0,IF(R74&lt;=R72,1,(R72/R74)^(1/2)/(R74/R72))),6)</f>
        <v>0</v>
      </c>
    </row>
    <row r="76" customFormat="false" ht="12.8" hidden="false" customHeight="false" outlineLevel="0" collapsed="false">
      <c r="A76" s="31" t="s">
        <v>66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32"/>
      <c r="P76" s="33"/>
      <c r="R76" s="33"/>
      <c r="S76" s="33"/>
    </row>
    <row r="77" customFormat="false" ht="27.85" hidden="false" customHeight="false" outlineLevel="0" collapsed="false">
      <c r="A77" s="31" t="s">
        <v>57</v>
      </c>
      <c r="C77" s="6" t="s">
        <v>22</v>
      </c>
      <c r="D77" s="6" t="s">
        <v>23</v>
      </c>
      <c r="E77" s="6" t="s">
        <v>45</v>
      </c>
      <c r="F77" s="6" t="s">
        <v>25</v>
      </c>
      <c r="G77" s="6" t="s">
        <v>26</v>
      </c>
      <c r="H77" s="6" t="s">
        <v>27</v>
      </c>
      <c r="I77" s="6" t="s">
        <v>28</v>
      </c>
      <c r="J77" s="6" t="s">
        <v>29</v>
      </c>
      <c r="K77" s="6" t="s">
        <v>30</v>
      </c>
      <c r="L77" s="6" t="s">
        <v>31</v>
      </c>
      <c r="M77" s="6" t="s">
        <v>32</v>
      </c>
      <c r="N77" s="6" t="s">
        <v>33</v>
      </c>
      <c r="O77" s="32" t="s">
        <v>34</v>
      </c>
      <c r="P77" s="7" t="s">
        <v>35</v>
      </c>
      <c r="R77" s="7" t="s">
        <v>58</v>
      </c>
      <c r="S77" s="7" t="s">
        <v>65</v>
      </c>
    </row>
    <row r="78" customFormat="false" ht="12.8" hidden="false" customHeight="false" outlineLevel="0" collapsed="false">
      <c r="A78" s="83" t="s">
        <v>62</v>
      </c>
      <c r="C78" s="44" t="n">
        <f aca="false">C56</f>
        <v>0</v>
      </c>
      <c r="D78" s="44" t="n">
        <f aca="false">D56</f>
        <v>0</v>
      </c>
      <c r="E78" s="44" t="n">
        <f aca="false">E56</f>
        <v>0</v>
      </c>
      <c r="F78" s="44" t="n">
        <f aca="false">F56</f>
        <v>0</v>
      </c>
      <c r="G78" s="44" t="n">
        <f aca="false">G56</f>
        <v>0</v>
      </c>
      <c r="H78" s="44" t="n">
        <f aca="false">H56</f>
        <v>0</v>
      </c>
      <c r="I78" s="44" t="n">
        <f aca="false">I56</f>
        <v>0</v>
      </c>
      <c r="J78" s="44" t="n">
        <f aca="false">J56</f>
        <v>0</v>
      </c>
      <c r="K78" s="44" t="n">
        <f aca="false">K56</f>
        <v>0</v>
      </c>
      <c r="L78" s="44" t="n">
        <f aca="false">L56</f>
        <v>0</v>
      </c>
      <c r="M78" s="44" t="n">
        <f aca="false">M56</f>
        <v>0</v>
      </c>
      <c r="N78" s="44" t="n">
        <f aca="false">N56</f>
        <v>0</v>
      </c>
      <c r="O78" s="44" t="n">
        <f aca="false">O56</f>
        <v>0</v>
      </c>
      <c r="P78" s="44" t="n">
        <f aca="false">C78*DB!$C$65+D78*DB!$C$66+E78*DB!$C$67+F78*DB!$C$68+G78*DB!$C$69+H78*DB!$C$70+I78*DB!$C$71+J78*DB!$C$72+K78*DB!$C$73+L78*DB!$C$74+M78*DB!$C$75+N78*DB!$C$76+O78*DB!$C$77</f>
        <v>0</v>
      </c>
      <c r="R78" s="71" t="n">
        <f aca="false">SUM(R96,R91,R86)</f>
        <v>0</v>
      </c>
      <c r="S78" s="80" t="str">
        <f aca="false">S54</f>
        <v>ARC</v>
      </c>
    </row>
    <row r="79" customFormat="false" ht="12.8" hidden="false" customHeight="false" outlineLevel="0" collapsed="false">
      <c r="A79" s="70" t="s">
        <v>40</v>
      </c>
      <c r="C79" s="71" t="n">
        <f aca="false">SUM(C86,C91,C96)</f>
        <v>0</v>
      </c>
      <c r="D79" s="71" t="n">
        <f aca="false">SUM(D86,D91,D96)</f>
        <v>0</v>
      </c>
      <c r="E79" s="71" t="n">
        <f aca="false">SUM(E86,E91,E96)</f>
        <v>0</v>
      </c>
      <c r="F79" s="71" t="n">
        <f aca="false">SUM(F86,F91,F96)</f>
        <v>0</v>
      </c>
      <c r="G79" s="71" t="n">
        <f aca="false">SUM(G86,G91,G96)</f>
        <v>0</v>
      </c>
      <c r="H79" s="71" t="n">
        <f aca="false">SUM(H86,H91,H96)</f>
        <v>0</v>
      </c>
      <c r="I79" s="71" t="n">
        <f aca="false">SUM(I86,I91,I96)</f>
        <v>0</v>
      </c>
      <c r="J79" s="71" t="n">
        <f aca="false">SUM(J86,J91,J96)</f>
        <v>0</v>
      </c>
      <c r="K79" s="71" t="n">
        <f aca="false">SUM(K86,K91,K96)</f>
        <v>0</v>
      </c>
      <c r="L79" s="71" t="n">
        <f aca="false">SUM(L86,L91,L96)</f>
        <v>0</v>
      </c>
      <c r="M79" s="71" t="n">
        <f aca="false">SUM(M86,M91,M96)</f>
        <v>0</v>
      </c>
      <c r="N79" s="71" t="n">
        <f aca="false">SUM(N86,N91,N96)</f>
        <v>0</v>
      </c>
      <c r="O79" s="71" t="n">
        <f aca="false">SUM(O86,O91,O96)</f>
        <v>0</v>
      </c>
      <c r="P79" s="71" t="n">
        <f aca="false">C79*DB!$C$65+D79*DB!$C$66+E79*DB!$C$67+F79*DB!$C$68+G79*DB!$C$69+H79*DB!$C$70+I79*DB!$C$71+J79*DB!$C$72+K79*DB!$C$73+L79*DB!$C$74+M79*DB!$C$75+N79*DB!$C$76+O79*DB!$C$77</f>
        <v>0</v>
      </c>
      <c r="R79" s="71"/>
      <c r="S79" s="71"/>
    </row>
    <row r="80" customFormat="false" ht="12.8" hidden="false" customHeight="false" outlineLevel="0" collapsed="false">
      <c r="A80" s="41" t="s">
        <v>50</v>
      </c>
      <c r="C80" s="28" t="n">
        <f aca="false">SUM(C79,C78)</f>
        <v>0</v>
      </c>
      <c r="D80" s="28" t="n">
        <f aca="false">SUM(D79,D78)</f>
        <v>0</v>
      </c>
      <c r="E80" s="28" t="n">
        <f aca="false">SUM(E79,E78)</f>
        <v>0</v>
      </c>
      <c r="F80" s="28" t="n">
        <f aca="false">SUM(F79,F78)</f>
        <v>0</v>
      </c>
      <c r="G80" s="28" t="n">
        <f aca="false">SUM(G79,G78)</f>
        <v>0</v>
      </c>
      <c r="H80" s="28" t="n">
        <f aca="false">SUM(H79,H78)</f>
        <v>0</v>
      </c>
      <c r="I80" s="28" t="n">
        <f aca="false">SUM(I79,I78)</f>
        <v>0</v>
      </c>
      <c r="J80" s="28" t="n">
        <f aca="false">SUM(J79,J78)</f>
        <v>0</v>
      </c>
      <c r="K80" s="28" t="n">
        <f aca="false">SUM(K79,K78)</f>
        <v>0</v>
      </c>
      <c r="L80" s="28" t="n">
        <f aca="false">SUM(L79,L78)</f>
        <v>0</v>
      </c>
      <c r="M80" s="28" t="n">
        <f aca="false">SUM(M79,M78)</f>
        <v>0</v>
      </c>
      <c r="N80" s="28" t="n">
        <f aca="false">SUM(N79,N78)</f>
        <v>0</v>
      </c>
      <c r="O80" s="28" t="n">
        <f aca="false">SUM(O79,O78)</f>
        <v>0</v>
      </c>
      <c r="P80" s="28" t="n">
        <f aca="false">C80*DB!$C$65+D80*DB!$C$66+E80*DB!$C$67+F80*DB!$C$68+G80*DB!$C$69+H80*DB!$C$70+I80*DB!$C$71+J80*DB!$C$72+K80*DB!$C$73+L80*DB!$C$74+M80*DB!$C$75+N80*DB!$C$76+O80*DB!$C$77</f>
        <v>0</v>
      </c>
      <c r="R80" s="28"/>
      <c r="S80" s="28"/>
    </row>
    <row r="81" customFormat="false" ht="12.8" hidden="false" customHeight="false" outlineLevel="0" collapsed="false">
      <c r="A81" s="83" t="s">
        <v>62</v>
      </c>
      <c r="C81" s="44" t="n">
        <f aca="false">C59</f>
        <v>0</v>
      </c>
      <c r="D81" s="44" t="n">
        <f aca="false">D59</f>
        <v>0</v>
      </c>
      <c r="E81" s="44" t="n">
        <f aca="false">E59</f>
        <v>0</v>
      </c>
      <c r="F81" s="44" t="n">
        <f aca="false">F59</f>
        <v>0</v>
      </c>
      <c r="G81" s="44" t="n">
        <f aca="false">G59</f>
        <v>0</v>
      </c>
      <c r="H81" s="44" t="n">
        <f aca="false">H59</f>
        <v>0</v>
      </c>
      <c r="I81" s="44" t="n">
        <f aca="false">I59</f>
        <v>0</v>
      </c>
      <c r="J81" s="44" t="n">
        <f aca="false">J59</f>
        <v>0</v>
      </c>
      <c r="K81" s="44" t="n">
        <f aca="false">K59</f>
        <v>0</v>
      </c>
      <c r="L81" s="44" t="n">
        <f aca="false">L59</f>
        <v>0</v>
      </c>
      <c r="M81" s="44" t="n">
        <f aca="false">M59</f>
        <v>0</v>
      </c>
      <c r="N81" s="44" t="n">
        <f aca="false">N59</f>
        <v>0</v>
      </c>
      <c r="O81" s="44" t="n">
        <f aca="false">O59</f>
        <v>0</v>
      </c>
      <c r="P81" s="44" t="n">
        <f aca="false">C81*DB!$C$65+D81*DB!$C$66+E81*DB!$C$67+F81*DB!$C$68+G81*DB!$C$69+H81*DB!$C$70+I81*DB!$C$71+J81*DB!$C$72+K81*DB!$C$73+L81*DB!$C$74+M81*DB!$C$75+N81*DB!$C$76+O81*DB!$C$77</f>
        <v>0</v>
      </c>
      <c r="R81" s="71" t="n">
        <f aca="false">SUM(R98,R93,R88)</f>
        <v>0</v>
      </c>
      <c r="S81" s="71"/>
    </row>
    <row r="82" customFormat="false" ht="12.8" hidden="false" customHeight="false" outlineLevel="0" collapsed="false">
      <c r="A82" s="70" t="s">
        <v>40</v>
      </c>
      <c r="C82" s="71" t="n">
        <f aca="false">SUM(C88,C93,C98)</f>
        <v>0</v>
      </c>
      <c r="D82" s="71" t="n">
        <f aca="false">SUM(D88,D93,D98)</f>
        <v>0</v>
      </c>
      <c r="E82" s="71" t="n">
        <f aca="false">SUM(E88,E93,E98)</f>
        <v>0</v>
      </c>
      <c r="F82" s="71" t="n">
        <f aca="false">SUM(F88,F93,F98)</f>
        <v>0</v>
      </c>
      <c r="G82" s="71" t="n">
        <f aca="false">SUM(G88,G93,G98)</f>
        <v>0</v>
      </c>
      <c r="H82" s="71" t="n">
        <f aca="false">SUM(H88,H93,H98)</f>
        <v>0</v>
      </c>
      <c r="I82" s="71" t="n">
        <f aca="false">SUM(I88,I93,I98)</f>
        <v>0</v>
      </c>
      <c r="J82" s="71" t="n">
        <f aca="false">SUM(J88,J93,J98)</f>
        <v>0</v>
      </c>
      <c r="K82" s="71" t="n">
        <f aca="false">SUM(K88,K93,K98)</f>
        <v>0</v>
      </c>
      <c r="L82" s="71" t="n">
        <f aca="false">SUM(L88,L93,L98)</f>
        <v>0</v>
      </c>
      <c r="M82" s="71" t="n">
        <f aca="false">SUM(M88,M93,M98)</f>
        <v>0</v>
      </c>
      <c r="N82" s="71" t="n">
        <f aca="false">SUM(N88,N93,N98)</f>
        <v>0</v>
      </c>
      <c r="O82" s="71" t="n">
        <f aca="false">SUM(O88,O93,O98)</f>
        <v>0</v>
      </c>
      <c r="P82" s="71" t="n">
        <f aca="false">C82*DB!$C$65+D82*DB!$C$66+E82*DB!$C$67+F82*DB!$C$68+G82*DB!$C$69+H82*DB!$C$70+I82*DB!$C$71+J82*DB!$C$72+K82*DB!$C$73+L82*DB!$C$74+M82*DB!$C$75+N82*DB!$C$76+O82*DB!$C$77</f>
        <v>0</v>
      </c>
      <c r="R82" s="71"/>
      <c r="S82" s="71"/>
    </row>
    <row r="83" customFormat="false" ht="12.8" hidden="false" customHeight="false" outlineLevel="0" collapsed="false">
      <c r="A83" s="41" t="s">
        <v>50</v>
      </c>
      <c r="C83" s="28" t="n">
        <f aca="false">SUM(C82,C81)</f>
        <v>0</v>
      </c>
      <c r="D83" s="28" t="n">
        <f aca="false">SUM(D82,D81)</f>
        <v>0</v>
      </c>
      <c r="E83" s="28" t="n">
        <f aca="false">SUM(E82,E81)</f>
        <v>0</v>
      </c>
      <c r="F83" s="28" t="n">
        <f aca="false">SUM(F82,F81)</f>
        <v>0</v>
      </c>
      <c r="G83" s="28" t="n">
        <f aca="false">SUM(G82,G81)</f>
        <v>0</v>
      </c>
      <c r="H83" s="28" t="n">
        <f aca="false">SUM(H82,H81)</f>
        <v>0</v>
      </c>
      <c r="I83" s="28" t="n">
        <f aca="false">SUM(I82,I81)</f>
        <v>0</v>
      </c>
      <c r="J83" s="28" t="n">
        <f aca="false">SUM(J82,J81)</f>
        <v>0</v>
      </c>
      <c r="K83" s="28" t="n">
        <f aca="false">SUM(K82,K81)</f>
        <v>0</v>
      </c>
      <c r="L83" s="28" t="n">
        <f aca="false">SUM(L82,L81)</f>
        <v>0</v>
      </c>
      <c r="M83" s="28" t="n">
        <f aca="false">SUM(M82,M81)</f>
        <v>0</v>
      </c>
      <c r="N83" s="28" t="n">
        <f aca="false">SUM(N82,N81)</f>
        <v>0</v>
      </c>
      <c r="O83" s="28" t="n">
        <f aca="false">SUM(O82,O81)</f>
        <v>0</v>
      </c>
      <c r="P83" s="28" t="n">
        <f aca="false">C83*DB!$C$65+D83*DB!$C$66+E83*DB!$C$67+F83*DB!$C$68+G83*DB!$C$69+H83*DB!$C$70+I83*DB!$C$71+J83*DB!$C$72+K83*DB!$C$73+L83*DB!$C$74+M83*DB!$C$75+N83*DB!$C$76+O83*DB!$C$77</f>
        <v>0</v>
      </c>
      <c r="R83" s="28"/>
      <c r="S83" s="28"/>
    </row>
    <row r="84" customFormat="false" ht="27.85" hidden="false" customHeight="false" outlineLevel="0" collapsed="false">
      <c r="A84" s="31" t="s">
        <v>60</v>
      </c>
      <c r="C84" s="6" t="s">
        <v>22</v>
      </c>
      <c r="D84" s="6" t="s">
        <v>23</v>
      </c>
      <c r="E84" s="6" t="s">
        <v>45</v>
      </c>
      <c r="F84" s="6" t="s">
        <v>25</v>
      </c>
      <c r="G84" s="6" t="s">
        <v>26</v>
      </c>
      <c r="H84" s="6" t="s">
        <v>27</v>
      </c>
      <c r="I84" s="6" t="s">
        <v>28</v>
      </c>
      <c r="J84" s="6" t="s">
        <v>29</v>
      </c>
      <c r="K84" s="6" t="s">
        <v>30</v>
      </c>
      <c r="L84" s="6" t="s">
        <v>31</v>
      </c>
      <c r="M84" s="6" t="s">
        <v>32</v>
      </c>
      <c r="N84" s="6" t="s">
        <v>33</v>
      </c>
      <c r="O84" s="32" t="s">
        <v>34</v>
      </c>
      <c r="P84" s="7" t="s">
        <v>35</v>
      </c>
      <c r="R84" s="7" t="s">
        <v>58</v>
      </c>
      <c r="S84" s="7" t="s">
        <v>61</v>
      </c>
    </row>
    <row r="85" customFormat="false" ht="12.8" hidden="false" customHeight="false" outlineLevel="0" collapsed="false">
      <c r="A85" s="42" t="s">
        <v>62</v>
      </c>
      <c r="C85" s="44" t="n">
        <f aca="false">C78</f>
        <v>0</v>
      </c>
      <c r="D85" s="44" t="n">
        <f aca="false">D78</f>
        <v>0</v>
      </c>
      <c r="E85" s="44" t="n">
        <f aca="false">E78</f>
        <v>0</v>
      </c>
      <c r="F85" s="67"/>
      <c r="G85" s="67"/>
      <c r="H85" s="67"/>
      <c r="I85" s="67"/>
      <c r="J85" s="44" t="n">
        <f aca="false">IF($S$78="INF",J78,0)</f>
        <v>0</v>
      </c>
      <c r="K85" s="44" t="n">
        <f aca="false">IF($S$78="INF",K78,0)</f>
        <v>0</v>
      </c>
      <c r="L85" s="44" t="n">
        <f aca="false">L78</f>
        <v>0</v>
      </c>
      <c r="M85" s="44" t="n">
        <f aca="false">IF($S$78="INF",M78,0)</f>
        <v>0</v>
      </c>
      <c r="N85" s="90" t="n">
        <f aca="false">N78</f>
        <v>0</v>
      </c>
      <c r="O85" s="44" t="n">
        <f aca="false">IF($S$78="INF",O78,0)</f>
        <v>0</v>
      </c>
      <c r="P85" s="44" t="n">
        <f aca="false">C85*DB!$C$65+D85*DB!$C$66+E85*DB!$C$67+L85*DB!$C$74+J85*DB!$C$72+K85*DB!$C$73+M85*DB!$C$75+N85*DB!$C$76+O85*DB!$C$77</f>
        <v>0</v>
      </c>
      <c r="R85" s="44" t="n">
        <f aca="false">C85*DB!$D$65*C$15+D85*DB!$D$66*D$15+E85*DB!$D$67*E$15+F85*DB!$D$68*F$15+G85*DB!$D$69*G$15+H85*DB!$D$70*H$15+I85*DB!$D$71*I$15+J85*DB!$D$72*J$15+K85*DB!$D$73*K$15+L85*DB!$D$74*L$15+M85*DB!$D$75+N85*DB!$D$76+O85*DB!$D$77</f>
        <v>0</v>
      </c>
      <c r="S85" s="86"/>
    </row>
    <row r="86" customFormat="false" ht="12.8" hidden="false" customHeight="false" outlineLevel="0" collapsed="false">
      <c r="A86" s="70" t="s">
        <v>40</v>
      </c>
      <c r="C86" s="28" t="n">
        <f aca="false">ROUND(-C85*$S86+0.000001,0)</f>
        <v>0</v>
      </c>
      <c r="D86" s="28" t="n">
        <f aca="false">ROUND(-D85*$S86+0.000001,0)</f>
        <v>0</v>
      </c>
      <c r="E86" s="28" t="n">
        <f aca="false">ROUND(-E85*$S86+0.000001,0)</f>
        <v>0</v>
      </c>
      <c r="F86" s="87"/>
      <c r="G86" s="87"/>
      <c r="H86" s="87"/>
      <c r="I86" s="87"/>
      <c r="J86" s="28" t="n">
        <f aca="false">ROUND(-J85*$S86+0.000001,0)</f>
        <v>0</v>
      </c>
      <c r="K86" s="28" t="n">
        <f aca="false">ROUND(-K85*$S86+0.000001,0)</f>
        <v>0</v>
      </c>
      <c r="L86" s="28" t="n">
        <f aca="false">ROUND(-L85*$S86+0.000001,0)</f>
        <v>0</v>
      </c>
      <c r="M86" s="28" t="n">
        <f aca="false">ROUND(-M85*$S86+0.000001,0)</f>
        <v>0</v>
      </c>
      <c r="N86" s="91" t="n">
        <f aca="false">IF(N85*DB!$C$76=P85,0,ROUND(-N85*$S86+0.000001,0))</f>
        <v>0</v>
      </c>
      <c r="O86" s="28" t="n">
        <f aca="false">ROUND(-O85*$S86+0.000001,0)</f>
        <v>0</v>
      </c>
      <c r="P86" s="88"/>
      <c r="R86" s="28" t="n">
        <f aca="false">R85*ATTMOD</f>
        <v>0</v>
      </c>
      <c r="S86" s="23" t="n">
        <f aca="false">ROUND(IF(OR(R86=0,R88=0),0,IF(R86&lt;=R88,1,(R88/R86)^(1/2)/(R86/R88))),6)</f>
        <v>0</v>
      </c>
    </row>
    <row r="87" customFormat="false" ht="12.8" hidden="false" customHeight="false" outlineLevel="0" collapsed="false">
      <c r="A87" s="42" t="s">
        <v>62</v>
      </c>
      <c r="C87" s="44" t="n">
        <f aca="false">ROUND(C81*$P88,0)</f>
        <v>0</v>
      </c>
      <c r="D87" s="44" t="n">
        <f aca="false">ROUND(D81*$P88,0)</f>
        <v>0</v>
      </c>
      <c r="E87" s="44" t="n">
        <f aca="false">ROUND(E81*$P88,0)</f>
        <v>0</v>
      </c>
      <c r="F87" s="44" t="n">
        <f aca="false">ROUND(F81*$P88,0)</f>
        <v>0</v>
      </c>
      <c r="G87" s="44" t="n">
        <f aca="false">ROUND(G81*$P88,0)</f>
        <v>0</v>
      </c>
      <c r="H87" s="44" t="n">
        <f aca="false">ROUND(H81*$P88,0)</f>
        <v>0</v>
      </c>
      <c r="I87" s="44" t="n">
        <f aca="false">ROUND(I81*$P88,0)</f>
        <v>0</v>
      </c>
      <c r="J87" s="44" t="n">
        <f aca="false">ROUND(J81*$P88,0)</f>
        <v>0</v>
      </c>
      <c r="K87" s="44" t="n">
        <f aca="false">ROUND(K81*$P88,0)</f>
        <v>0</v>
      </c>
      <c r="L87" s="44" t="n">
        <f aca="false">ROUND(L81*$P88,0)</f>
        <v>0</v>
      </c>
      <c r="M87" s="44" t="n">
        <f aca="false">ROUND(M81*$P88,0)</f>
        <v>0</v>
      </c>
      <c r="N87" s="44" t="n">
        <f aca="false">ROUND(N81*$P88,0)</f>
        <v>0</v>
      </c>
      <c r="O87" s="44" t="n">
        <f aca="false">ROUND(O81*$P88,0)</f>
        <v>0</v>
      </c>
      <c r="P87" s="44" t="n">
        <f aca="false">C87*DB!$C$65+D87*DB!$C$66+E87*DB!$C$67+F87*DB!$C$68+G87*DB!$C$69+H87*DB!$C$70+I87*DB!$C$71+J87*DB!$C$72+K87*DB!$C$73+L87*DB!$C$74+M87*DB!$C$75+N87*DB!$C$76+O87*DB!$C$77</f>
        <v>0</v>
      </c>
      <c r="R87" s="44" t="n">
        <f aca="false">C87*DB!$E$65*C$17+D87*DB!$E$66*D$17+E87*DB!$E$67*E$17+F87*DB!$E$68*F$17+G87*DB!$E$69*G$17+H87*DB!$E$70*H$17+I87*DB!$E$71*I$17+J87*DB!$E$72*J$17+K87*DB!$E$73*K$17+L87*DB!$E$74+M87*DB!$E$75+N87*DB!$E$76+O87*DB!$E$77</f>
        <v>0</v>
      </c>
      <c r="S87" s="12"/>
    </row>
    <row r="88" customFormat="false" ht="12.8" hidden="false" customHeight="false" outlineLevel="0" collapsed="false">
      <c r="A88" s="70" t="s">
        <v>40</v>
      </c>
      <c r="C88" s="28" t="n">
        <f aca="false">ROUND(-C87*$S88+0.000001,0)</f>
        <v>0</v>
      </c>
      <c r="D88" s="28" t="n">
        <f aca="false">ROUND(-D87*$S88+0.000001,0)</f>
        <v>0</v>
      </c>
      <c r="E88" s="28" t="n">
        <f aca="false">ROUND(-E87*$S88+0.000001,0)</f>
        <v>0</v>
      </c>
      <c r="F88" s="28" t="n">
        <f aca="false">ROUND(-F87*$S88+0.000001,0)</f>
        <v>0</v>
      </c>
      <c r="G88" s="28" t="n">
        <f aca="false">ROUND(-G87*$S88+0.000001,0)</f>
        <v>0</v>
      </c>
      <c r="H88" s="28" t="n">
        <f aca="false">ROUND(-H87*$S88+0.000001,0)</f>
        <v>0</v>
      </c>
      <c r="I88" s="28" t="n">
        <f aca="false">ROUND(-I87*$S88+0.000001,0)</f>
        <v>0</v>
      </c>
      <c r="J88" s="28" t="n">
        <f aca="false">ROUND(-J87*$S88+0.000001,0)</f>
        <v>0</v>
      </c>
      <c r="K88" s="28" t="n">
        <f aca="false">ROUND(-K87*$S88+0.000001,0)</f>
        <v>0</v>
      </c>
      <c r="L88" s="28" t="n">
        <f aca="false">ROUND(-L87*$S88+0.000001,0)</f>
        <v>0</v>
      </c>
      <c r="M88" s="28" t="n">
        <f aca="false">ROUND(-M87*$S88+0.000001,0)</f>
        <v>0</v>
      </c>
      <c r="N88" s="28" t="n">
        <f aca="false">ROUND(-N87*$S88+0.000001,0)</f>
        <v>0</v>
      </c>
      <c r="O88" s="28" t="n">
        <f aca="false">ROUND(-O87*$S88+0.000001,0)</f>
        <v>0</v>
      </c>
      <c r="P88" s="23" t="n">
        <f aca="false">IF(P85=0,0,ROUND(P85/P$78,4))</f>
        <v>0</v>
      </c>
      <c r="R88" s="28" t="n">
        <f aca="false">IF(R87=0,0,R87*DEFMOD)</f>
        <v>0</v>
      </c>
      <c r="S88" s="23" t="n">
        <f aca="false">ROUND(IF(OR(R86=0,R88=0),0,IF(R88&lt;=R86,1,(R86/R88)^(1/2)/(R88/R86))),6)</f>
        <v>0</v>
      </c>
    </row>
    <row r="89" customFormat="false" ht="27.85" hidden="false" customHeight="false" outlineLevel="0" collapsed="false">
      <c r="A89" s="31" t="s">
        <v>63</v>
      </c>
      <c r="C89" s="6" t="s">
        <v>22</v>
      </c>
      <c r="D89" s="6" t="s">
        <v>23</v>
      </c>
      <c r="E89" s="6" t="s">
        <v>45</v>
      </c>
      <c r="F89" s="6" t="s">
        <v>25</v>
      </c>
      <c r="G89" s="6" t="s">
        <v>26</v>
      </c>
      <c r="H89" s="6" t="s">
        <v>27</v>
      </c>
      <c r="I89" s="6" t="s">
        <v>28</v>
      </c>
      <c r="J89" s="6" t="s">
        <v>29</v>
      </c>
      <c r="K89" s="6" t="s">
        <v>30</v>
      </c>
      <c r="L89" s="6" t="s">
        <v>31</v>
      </c>
      <c r="M89" s="6" t="s">
        <v>32</v>
      </c>
      <c r="N89" s="6" t="s">
        <v>33</v>
      </c>
      <c r="O89" s="32" t="s">
        <v>34</v>
      </c>
      <c r="P89" s="7" t="s">
        <v>35</v>
      </c>
      <c r="R89" s="7" t="s">
        <v>58</v>
      </c>
      <c r="S89" s="7" t="s">
        <v>61</v>
      </c>
    </row>
    <row r="90" customFormat="false" ht="12.8" hidden="false" customHeight="false" outlineLevel="0" collapsed="false">
      <c r="A90" s="42" t="s">
        <v>62</v>
      </c>
      <c r="C90" s="67"/>
      <c r="D90" s="67"/>
      <c r="E90" s="67"/>
      <c r="F90" s="67"/>
      <c r="G90" s="44" t="n">
        <f aca="false">G78</f>
        <v>0</v>
      </c>
      <c r="H90" s="67"/>
      <c r="I90" s="44" t="n">
        <f aca="false">I78</f>
        <v>0</v>
      </c>
      <c r="J90" s="44" t="n">
        <f aca="false">IF($S$78="CAV",J78,0)</f>
        <v>0</v>
      </c>
      <c r="K90" s="44" t="n">
        <f aca="false">IF($S$78="CAV",K78,0)</f>
        <v>0</v>
      </c>
      <c r="L90" s="67"/>
      <c r="M90" s="44" t="n">
        <f aca="false">IF($S$78="CAV",M78,0)</f>
        <v>0</v>
      </c>
      <c r="N90" s="67"/>
      <c r="O90" s="44" t="n">
        <f aca="false">IF($S$78="CAV",O78,0)</f>
        <v>0</v>
      </c>
      <c r="P90" s="44" t="n">
        <f aca="false">G90*DB!$C$69+I90*DB!$C$71+J90*DB!$C$72+K90*DB!$C$73+M90*DB!$C$75+N90*DB!$C$76+O90*DB!$C$77</f>
        <v>0</v>
      </c>
      <c r="R90" s="44" t="n">
        <f aca="false">C90*DB!$D$65*C$15+D90*DB!$D$66*D$15+E90*DB!$D$67*E$15+F90*DB!$D$68*F$15+G90*DB!$D$69*G$15+H90*DB!$D$70*H$15+I90*DB!$D$71*I$15+J90*DB!$D$72*J$15+K90*DB!$D$73*K$15+L90*DB!$D$74*L$15+M90*DB!$D$75+N90*DB!$D$76+O90*DB!$D$77</f>
        <v>0</v>
      </c>
      <c r="S90" s="86"/>
    </row>
    <row r="91" customFormat="false" ht="12.8" hidden="false" customHeight="false" outlineLevel="0" collapsed="false">
      <c r="A91" s="70" t="s">
        <v>40</v>
      </c>
      <c r="C91" s="87"/>
      <c r="D91" s="87"/>
      <c r="E91" s="87"/>
      <c r="F91" s="87"/>
      <c r="G91" s="28" t="n">
        <f aca="false">ROUND(-G90*$S91+0.000001,0)</f>
        <v>0</v>
      </c>
      <c r="H91" s="87"/>
      <c r="I91" s="28" t="n">
        <f aca="false">ROUND(-I90*$S91+0.000001,0)</f>
        <v>0</v>
      </c>
      <c r="J91" s="28" t="n">
        <f aca="false">ROUND(-J90*$S91+0.000001,0)</f>
        <v>0</v>
      </c>
      <c r="K91" s="28" t="n">
        <f aca="false">ROUND(-K90*$S91+0.000001,0)</f>
        <v>0</v>
      </c>
      <c r="L91" s="87"/>
      <c r="M91" s="28" t="n">
        <f aca="false">ROUND(-M90*$S91+0.000001,0)</f>
        <v>0</v>
      </c>
      <c r="N91" s="92"/>
      <c r="O91" s="28" t="n">
        <f aca="false">ROUND(-O90*$S91+0.000001,0)</f>
        <v>0</v>
      </c>
      <c r="P91" s="88"/>
      <c r="R91" s="28" t="n">
        <f aca="false">R90*ATTMOD</f>
        <v>0</v>
      </c>
      <c r="S91" s="23" t="n">
        <f aca="false">ROUND(IF(OR(R91=0,R93=0),0,IF(R91&lt;=R93,1,(R93/R91)^(1/2)/(R91/R93))),6)</f>
        <v>0</v>
      </c>
    </row>
    <row r="92" customFormat="false" ht="12.8" hidden="false" customHeight="false" outlineLevel="0" collapsed="false">
      <c r="A92" s="42" t="s">
        <v>62</v>
      </c>
      <c r="C92" s="44" t="n">
        <f aca="false">ROUND(C81*$P93,0)</f>
        <v>0</v>
      </c>
      <c r="D92" s="44" t="n">
        <f aca="false">ROUND(D81*$P93,0)</f>
        <v>0</v>
      </c>
      <c r="E92" s="44" t="n">
        <f aca="false">ROUND(E81*$P93,0)</f>
        <v>0</v>
      </c>
      <c r="F92" s="44" t="n">
        <f aca="false">ROUND(F81*$P93,0)</f>
        <v>0</v>
      </c>
      <c r="G92" s="44" t="n">
        <f aca="false">ROUND(G81*$P93,0)</f>
        <v>0</v>
      </c>
      <c r="H92" s="44" t="n">
        <f aca="false">ROUND(H81*$P93,0)</f>
        <v>0</v>
      </c>
      <c r="I92" s="44" t="n">
        <f aca="false">ROUND(I81*$P93,0)</f>
        <v>0</v>
      </c>
      <c r="J92" s="44" t="n">
        <f aca="false">ROUND(J81*$P93,0)</f>
        <v>0</v>
      </c>
      <c r="K92" s="44" t="n">
        <f aca="false">ROUND(K81*$P93,0)</f>
        <v>0</v>
      </c>
      <c r="L92" s="44" t="n">
        <f aca="false">ROUND(L81*$P93,0)</f>
        <v>0</v>
      </c>
      <c r="M92" s="44" t="n">
        <f aca="false">ROUND(M81*$P93,0)</f>
        <v>0</v>
      </c>
      <c r="N92" s="44" t="n">
        <f aca="false">ROUND(N81*$P93,0)</f>
        <v>0</v>
      </c>
      <c r="O92" s="44" t="n">
        <f aca="false">ROUND(O81*$P93,0)</f>
        <v>0</v>
      </c>
      <c r="P92" s="44" t="n">
        <f aca="false">C92*DB!$C$65+D92*DB!$C$66+E92*DB!$C$67+F92*DB!$C$68+G92*DB!$C$69+H92*DB!$C$70+I92*DB!$C$71+J92*DB!$C$72+K92*DB!$C$73+L92*DB!$C$74+M92*DB!$C$75+N92*DB!$C$76+O92*DB!$C$77</f>
        <v>0</v>
      </c>
      <c r="R92" s="44" t="n">
        <f aca="false">C92*DB!$F$65*C$17+D92*DB!$F$66*D$17+E92*DB!$F$67*E$17+F92*DB!$F$68*F$17+G92*DB!$F$69*G$17+H92*DB!$F$70*H$17+I92*DB!$F$71*I$17+J92*DB!$F$72*J$17+K92*DB!$F$73*K$17+L92*DB!$F$74+M92*DB!$F$75+N92*DB!$F$76+O92*DB!$F$77</f>
        <v>0</v>
      </c>
      <c r="S92" s="12"/>
    </row>
    <row r="93" customFormat="false" ht="12.8" hidden="false" customHeight="false" outlineLevel="0" collapsed="false">
      <c r="A93" s="70" t="s">
        <v>40</v>
      </c>
      <c r="C93" s="28" t="n">
        <f aca="false">ROUND(-C92*$S93+0.000001,0)</f>
        <v>0</v>
      </c>
      <c r="D93" s="28" t="n">
        <f aca="false">ROUND(-D92*$S93+0.000001,0)</f>
        <v>0</v>
      </c>
      <c r="E93" s="28" t="n">
        <f aca="false">ROUND(-E92*$S93+0.000001,0)</f>
        <v>0</v>
      </c>
      <c r="F93" s="28" t="n">
        <f aca="false">ROUND(-F92*$S93+0.000001,0)</f>
        <v>0</v>
      </c>
      <c r="G93" s="28" t="n">
        <f aca="false">ROUND(-G92*$S93+0.000001,0)</f>
        <v>0</v>
      </c>
      <c r="H93" s="28" t="n">
        <f aca="false">ROUND(-H92*$S93+0.000001,0)</f>
        <v>0</v>
      </c>
      <c r="I93" s="28" t="n">
        <f aca="false">ROUND(-I92*$S93+0.000001,0)</f>
        <v>0</v>
      </c>
      <c r="J93" s="28" t="n">
        <f aca="false">ROUND(-J92*$S93+0.000001,0)</f>
        <v>0</v>
      </c>
      <c r="K93" s="28" t="n">
        <f aca="false">ROUND(-K92*$S93+0.000001,0)</f>
        <v>0</v>
      </c>
      <c r="L93" s="28" t="n">
        <f aca="false">ROUND(-L92*$S93+0.000001,0)</f>
        <v>0</v>
      </c>
      <c r="M93" s="28" t="n">
        <f aca="false">ROUND(-M92*$S93+0.000001,0)</f>
        <v>0</v>
      </c>
      <c r="N93" s="28" t="n">
        <f aca="false">ROUND(-N92*$S93+0.000001,0)</f>
        <v>0</v>
      </c>
      <c r="O93" s="28" t="n">
        <f aca="false">ROUND(-O92*$S93+0.000001,0)</f>
        <v>0</v>
      </c>
      <c r="P93" s="23" t="n">
        <f aca="false">IF(P90=0,0,ROUND(P90/P$78,4))</f>
        <v>0</v>
      </c>
      <c r="R93" s="28" t="n">
        <f aca="false">IF(R92=0,0,R92*DEFMOD)</f>
        <v>0</v>
      </c>
      <c r="S93" s="23" t="n">
        <f aca="false">ROUND(IF(OR(R91=0,R93=0),0,IF(R93&lt;=R91,1,(R91/R93)^(1/2)/(R93/R91))),6)</f>
        <v>0</v>
      </c>
    </row>
    <row r="94" customFormat="false" ht="27.85" hidden="false" customHeight="false" outlineLevel="0" collapsed="false">
      <c r="A94" s="31" t="s">
        <v>25</v>
      </c>
      <c r="C94" s="6" t="s">
        <v>22</v>
      </c>
      <c r="D94" s="6" t="s">
        <v>23</v>
      </c>
      <c r="E94" s="6" t="s">
        <v>45</v>
      </c>
      <c r="F94" s="6" t="s">
        <v>25</v>
      </c>
      <c r="G94" s="6" t="s">
        <v>26</v>
      </c>
      <c r="H94" s="6" t="s">
        <v>27</v>
      </c>
      <c r="I94" s="6" t="s">
        <v>28</v>
      </c>
      <c r="J94" s="6" t="s">
        <v>29</v>
      </c>
      <c r="K94" s="6" t="s">
        <v>30</v>
      </c>
      <c r="L94" s="6" t="s">
        <v>31</v>
      </c>
      <c r="M94" s="6" t="s">
        <v>32</v>
      </c>
      <c r="N94" s="6" t="s">
        <v>33</v>
      </c>
      <c r="O94" s="32" t="s">
        <v>34</v>
      </c>
      <c r="P94" s="7" t="s">
        <v>35</v>
      </c>
      <c r="R94" s="7" t="s">
        <v>58</v>
      </c>
      <c r="S94" s="7" t="s">
        <v>61</v>
      </c>
    </row>
    <row r="95" customFormat="false" ht="12.8" hidden="false" customHeight="false" outlineLevel="0" collapsed="false">
      <c r="A95" s="42" t="s">
        <v>62</v>
      </c>
      <c r="C95" s="67"/>
      <c r="D95" s="67"/>
      <c r="E95" s="67"/>
      <c r="F95" s="44" t="n">
        <f aca="false">F78</f>
        <v>0</v>
      </c>
      <c r="G95" s="67"/>
      <c r="H95" s="44" t="n">
        <f aca="false">H78</f>
        <v>0</v>
      </c>
      <c r="I95" s="67"/>
      <c r="J95" s="44" t="n">
        <f aca="false">IF($S$78="ARC",J78,0)</f>
        <v>0</v>
      </c>
      <c r="K95" s="44" t="n">
        <f aca="false">IF($S$78="ARC",K78,0)</f>
        <v>0</v>
      </c>
      <c r="L95" s="67"/>
      <c r="M95" s="44" t="n">
        <f aca="false">IF($S$78="ARC",M78,0)</f>
        <v>0</v>
      </c>
      <c r="N95" s="67"/>
      <c r="O95" s="44" t="n">
        <f aca="false">IF($S$78="ARC",O78,0)</f>
        <v>0</v>
      </c>
      <c r="P95" s="44" t="n">
        <f aca="false">F95*DB!$C$68+H95*DB!$C$70+J95*DB!$C$72+K95*DB!$C$73+M95*DB!$C$75+N95*DB!$C$76+O95*DB!$C$77</f>
        <v>0</v>
      </c>
      <c r="R95" s="44" t="n">
        <f aca="false">C95*DB!$D$65*C$15+D95*DB!$D$66*D$15+E95*DB!$D$67*E$15+F95*DB!$D$68*F$15+G95*DB!$D$69*G$15+H95*DB!$D$70*H$15+I95*DB!$D$71*I$15+J95*DB!$D$72*J$15+K95*DB!$D$73*K$15+L95*DB!$D$74*L$15+M95*DB!$D$75+N95*DB!$D$76+O95*DB!$D$77</f>
        <v>0</v>
      </c>
      <c r="S95" s="86"/>
    </row>
    <row r="96" customFormat="false" ht="12.8" hidden="false" customHeight="false" outlineLevel="0" collapsed="false">
      <c r="A96" s="70" t="s">
        <v>40</v>
      </c>
      <c r="C96" s="87"/>
      <c r="D96" s="87"/>
      <c r="E96" s="87"/>
      <c r="F96" s="28" t="n">
        <f aca="false">ROUND(-F95*$S96+0.000001,0)</f>
        <v>0</v>
      </c>
      <c r="G96" s="87"/>
      <c r="H96" s="28" t="n">
        <f aca="false">ROUND(-H95*$S96+0.000001,0)</f>
        <v>0</v>
      </c>
      <c r="I96" s="87"/>
      <c r="J96" s="28" t="n">
        <f aca="false">ROUND(-J95*$S96+0.000001,0)</f>
        <v>0</v>
      </c>
      <c r="K96" s="28" t="n">
        <f aca="false">ROUND(-K95*$S96+0.000001,0)</f>
        <v>0</v>
      </c>
      <c r="L96" s="87"/>
      <c r="M96" s="28" t="n">
        <f aca="false">ROUND(-M95*$S96+0.000001,0)</f>
        <v>0</v>
      </c>
      <c r="N96" s="92"/>
      <c r="O96" s="28" t="n">
        <f aca="false">ROUND(-O95*$S96+0.000001,0)</f>
        <v>0</v>
      </c>
      <c r="P96" s="88"/>
      <c r="R96" s="28" t="n">
        <f aca="false">R95*ATTMOD</f>
        <v>0</v>
      </c>
      <c r="S96" s="23" t="n">
        <f aca="false">ROUND(IF(OR(R96=0,R98=0),0,IF(R96&lt;=R98,1,(R98/R96)^(1/2)/(R96/R98))),6)</f>
        <v>0</v>
      </c>
    </row>
    <row r="97" customFormat="false" ht="12.8" hidden="false" customHeight="false" outlineLevel="0" collapsed="false">
      <c r="A97" s="42" t="s">
        <v>62</v>
      </c>
      <c r="C97" s="44" t="n">
        <f aca="false">SUM(C81,-C87,-C92)</f>
        <v>0</v>
      </c>
      <c r="D97" s="44" t="n">
        <f aca="false">SUM(D81,-D87,-D92)</f>
        <v>0</v>
      </c>
      <c r="E97" s="44" t="n">
        <f aca="false">SUM(E81,-E87,-E92)</f>
        <v>0</v>
      </c>
      <c r="F97" s="44" t="n">
        <f aca="false">SUM(F81,-F87,-F92)</f>
        <v>0</v>
      </c>
      <c r="G97" s="44" t="n">
        <f aca="false">SUM(G81,-G87,-G92)</f>
        <v>0</v>
      </c>
      <c r="H97" s="44" t="n">
        <f aca="false">SUM(H81,-H87,-H92)</f>
        <v>0</v>
      </c>
      <c r="I97" s="44" t="n">
        <f aca="false">SUM(I81,-I87,-I92)</f>
        <v>0</v>
      </c>
      <c r="J97" s="44" t="n">
        <f aca="false">SUM(J81,-J87,-J92)</f>
        <v>0</v>
      </c>
      <c r="K97" s="44" t="n">
        <f aca="false">SUM(K81,-K87,-K92)</f>
        <v>0</v>
      </c>
      <c r="L97" s="44" t="n">
        <f aca="false">SUM(L81,-L87,-L92)</f>
        <v>0</v>
      </c>
      <c r="M97" s="44" t="n">
        <f aca="false">SUM(M81,-M87,-M92)</f>
        <v>0</v>
      </c>
      <c r="N97" s="44" t="n">
        <f aca="false">SUM(N81,-N87,-N92)</f>
        <v>0</v>
      </c>
      <c r="O97" s="44" t="n">
        <f aca="false">SUM(O81,-O87,-O92)</f>
        <v>0</v>
      </c>
      <c r="P97" s="44" t="n">
        <f aca="false">C97*DB!$C$65+D97*DB!$C$66+E97*DB!$C$67+F97*DB!$C$68+G97*DB!$C$69+H97*DB!$C$70+I97*DB!$C$71+J97*DB!$C$72+K97*DB!$C$73+L97*DB!$C$74+M97*DB!$C$75+N97*DB!$C$76+O97*DB!$C$77</f>
        <v>0</v>
      </c>
      <c r="R97" s="44" t="n">
        <f aca="false">C97*DB!$G$65*C$17+D97*DB!$G$66*D$17+E97*DB!$G$67*E$17+F97*DB!$G$68*F$17+G97*DB!$G$69*G$17+H97*DB!$G$70*H$17+I97*DB!$G$71*I$17+J97*DB!$G$72*J$17+K97*DB!$G$73*K$17+L97*DB!$G$74+M97*DB!$G$75+N97*DB!$G$76+O97*DB!$G$77</f>
        <v>0</v>
      </c>
      <c r="S97" s="12"/>
    </row>
    <row r="98" customFormat="false" ht="12.8" hidden="false" customHeight="false" outlineLevel="0" collapsed="false">
      <c r="A98" s="41" t="s">
        <v>40</v>
      </c>
      <c r="C98" s="28" t="n">
        <f aca="false">ROUND(-C97*$S98+0.000001,0)</f>
        <v>0</v>
      </c>
      <c r="D98" s="28" t="n">
        <f aca="false">ROUND(-D97*$S98+0.000001,0)</f>
        <v>0</v>
      </c>
      <c r="E98" s="28" t="n">
        <f aca="false">ROUND(-E97*$S98+0.000001,0)</f>
        <v>0</v>
      </c>
      <c r="F98" s="28" t="n">
        <f aca="false">ROUND(-F97*$S98+0.000001,0)</f>
        <v>0</v>
      </c>
      <c r="G98" s="28" t="n">
        <f aca="false">ROUND(-G97*$S98+0.000001,0)</f>
        <v>0</v>
      </c>
      <c r="H98" s="28" t="n">
        <f aca="false">ROUND(-H97*$S98+0.000001,0)</f>
        <v>0</v>
      </c>
      <c r="I98" s="28" t="n">
        <f aca="false">ROUND(-I97*$S98+0.000001,0)</f>
        <v>0</v>
      </c>
      <c r="J98" s="28" t="n">
        <f aca="false">ROUND(-J97*$S98+0.000001,0)</f>
        <v>0</v>
      </c>
      <c r="K98" s="28" t="n">
        <f aca="false">ROUND(-K97*$S98+0.000001,0)</f>
        <v>0</v>
      </c>
      <c r="L98" s="28" t="n">
        <f aca="false">ROUND(-L97*$S98+0.000001,0)</f>
        <v>0</v>
      </c>
      <c r="M98" s="28" t="n">
        <f aca="false">ROUND(-M97*$S98+0.000001,0)</f>
        <v>0</v>
      </c>
      <c r="N98" s="28" t="n">
        <f aca="false">ROUND(-N97*$S98+0.000001,0)</f>
        <v>0</v>
      </c>
      <c r="O98" s="28" t="n">
        <f aca="false">ROUND(-O97*$S98+0.000001,0)</f>
        <v>0</v>
      </c>
      <c r="P98" s="23" t="n">
        <f aca="false">IF(P95=0,0,ROUND(P95/P$78,4))</f>
        <v>0</v>
      </c>
      <c r="R98" s="28" t="n">
        <f aca="false">IF(R97=0,0,R97*DEFMOD)</f>
        <v>0</v>
      </c>
      <c r="S98" s="23" t="n">
        <f aca="false">ROUND(IF(OR(R96=0,R98=0),0,IF(R98&lt;=R96,1,(R96/R98)^(1/2)/(R98/R96))),6)</f>
        <v>0</v>
      </c>
    </row>
    <row r="100" customFormat="false" ht="12.8" hidden="false" customHeight="false" outlineLevel="0" collapsed="false">
      <c r="A100" s="31" t="s">
        <v>67</v>
      </c>
      <c r="B100" s="0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32"/>
      <c r="P100" s="33"/>
      <c r="Q100" s="0"/>
      <c r="R100" s="33"/>
      <c r="S100" s="33"/>
    </row>
    <row r="101" customFormat="false" ht="27.85" hidden="false" customHeight="false" outlineLevel="0" collapsed="false">
      <c r="A101" s="31"/>
      <c r="B101" s="0"/>
      <c r="C101" s="6" t="s">
        <v>22</v>
      </c>
      <c r="D101" s="6" t="s">
        <v>23</v>
      </c>
      <c r="E101" s="6" t="s">
        <v>45</v>
      </c>
      <c r="F101" s="6" t="s">
        <v>25</v>
      </c>
      <c r="G101" s="6" t="s">
        <v>26</v>
      </c>
      <c r="H101" s="6" t="s">
        <v>27</v>
      </c>
      <c r="I101" s="6" t="s">
        <v>28</v>
      </c>
      <c r="J101" s="6" t="s">
        <v>29</v>
      </c>
      <c r="K101" s="6" t="s">
        <v>30</v>
      </c>
      <c r="L101" s="6" t="s">
        <v>31</v>
      </c>
      <c r="M101" s="6" t="s">
        <v>32</v>
      </c>
      <c r="N101" s="6" t="s">
        <v>33</v>
      </c>
      <c r="O101" s="32" t="s">
        <v>34</v>
      </c>
      <c r="P101" s="7" t="s">
        <v>35</v>
      </c>
      <c r="Q101" s="0"/>
      <c r="R101" s="7" t="s">
        <v>68</v>
      </c>
      <c r="S101" s="7" t="s">
        <v>69</v>
      </c>
    </row>
    <row r="102" customFormat="false" ht="12.8" hidden="false" customHeight="false" outlineLevel="0" collapsed="false">
      <c r="A102" s="11" t="s">
        <v>18</v>
      </c>
      <c r="B102" s="0"/>
      <c r="C102" s="44" t="n">
        <f aca="false">C80</f>
        <v>0</v>
      </c>
      <c r="D102" s="44" t="n">
        <f aca="false">D80</f>
        <v>0</v>
      </c>
      <c r="E102" s="44" t="n">
        <f aca="false">E80</f>
        <v>0</v>
      </c>
      <c r="F102" s="44" t="n">
        <f aca="false">F80</f>
        <v>0</v>
      </c>
      <c r="G102" s="44" t="n">
        <f aca="false">G80</f>
        <v>0</v>
      </c>
      <c r="H102" s="44" t="n">
        <f aca="false">H80</f>
        <v>0</v>
      </c>
      <c r="I102" s="44" t="n">
        <f aca="false">I80</f>
        <v>0</v>
      </c>
      <c r="J102" s="44" t="n">
        <f aca="false">J80</f>
        <v>0</v>
      </c>
      <c r="K102" s="44" t="n">
        <f aca="false">K80</f>
        <v>0</v>
      </c>
      <c r="L102" s="44" t="n">
        <f aca="false">L80</f>
        <v>0</v>
      </c>
      <c r="M102" s="44" t="n">
        <f aca="false">M80</f>
        <v>0</v>
      </c>
      <c r="N102" s="28" t="n">
        <f aca="false">SUM(N80,ROUND(-N80*$S$2+0.000001,0))</f>
        <v>0</v>
      </c>
      <c r="O102" s="44" t="n">
        <f aca="false">O80</f>
        <v>0</v>
      </c>
      <c r="P102" s="44" t="n">
        <f aca="false">P80</f>
        <v>0</v>
      </c>
      <c r="Q102" s="0"/>
      <c r="R102" s="80" t="n">
        <f aca="false">IF(J102=0,0,J102*ATTMOD*J15)</f>
        <v>0</v>
      </c>
      <c r="S102" s="80" t="str">
        <f aca="false">IF(OR(S5=0,S5="-"),"-",IF(K102=0,0,K102*ATTMOD*J15))</f>
        <v>-</v>
      </c>
    </row>
    <row r="103" customFormat="false" ht="12.8" hidden="false" customHeight="false" outlineLevel="0" collapsed="false">
      <c r="A103" s="11" t="s">
        <v>19</v>
      </c>
      <c r="B103" s="0"/>
      <c r="C103" s="44" t="n">
        <f aca="false">C83</f>
        <v>0</v>
      </c>
      <c r="D103" s="44" t="n">
        <f aca="false">D83</f>
        <v>0</v>
      </c>
      <c r="E103" s="44" t="n">
        <f aca="false">E83</f>
        <v>0</v>
      </c>
      <c r="F103" s="44" t="n">
        <f aca="false">F83</f>
        <v>0</v>
      </c>
      <c r="G103" s="44" t="n">
        <f aca="false">G83</f>
        <v>0</v>
      </c>
      <c r="H103" s="44" t="n">
        <f aca="false">H83</f>
        <v>0</v>
      </c>
      <c r="I103" s="44" t="n">
        <f aca="false">I83</f>
        <v>0</v>
      </c>
      <c r="J103" s="44" t="n">
        <f aca="false">J83</f>
        <v>0</v>
      </c>
      <c r="K103" s="44" t="n">
        <f aca="false">K83</f>
        <v>0</v>
      </c>
      <c r="L103" s="44" t="n">
        <f aca="false">L83</f>
        <v>0</v>
      </c>
      <c r="M103" s="44" t="n">
        <f aca="false">M83</f>
        <v>0</v>
      </c>
      <c r="N103" s="44" t="n">
        <f aca="false">N83</f>
        <v>0</v>
      </c>
      <c r="O103" s="44" t="n">
        <f aca="false">O83</f>
        <v>0</v>
      </c>
      <c r="P103" s="44" t="n">
        <f aca="false">P83</f>
        <v>0</v>
      </c>
      <c r="Q103" s="0"/>
      <c r="R103" s="80" t="n">
        <f aca="false">IF(BATTLE!M3=0,0,HLOOKUP(M2,BHITPOINTS,12,0)*2)</f>
        <v>0</v>
      </c>
      <c r="S103" s="80" t="str">
        <f aca="false">IF(OR(S5=0,S5="-"),"-",IF(R5=DB!A40,HLOOKUP(S5,BHITPOINTS,2,0),IF(R5=DB!A41,HLOOKUP(S5,BHITPOINTS,3,0),IF(R5=DB!A42,HLOOKUP(S5,BHITPOINTS,4,0),IF(R5=DB!A43,HLOOKUP(S5,BHITPOINTS,5,0),IF(R5=DB!A44,HLOOKUP(S5,BHITPOINTS,6,0),IF(R5=DB!A45,HLOOKUP(S5,BHITPOINTS,7,0),IF(R5=DB!A46,HLOOKUP(S5,BHITPOINTS,8,0),IF(R5=DB!A47,HLOOKUP(S5,BHITPOINTS,9,0),IF(R5=DB!A48,HLOOKUP(S5,BHITPOINTS,10,0),IF(R5=DB!A49,HLOOKUP(S5,BHITPOINTS,11,0),IF(R5=DB!A50,HLOOKUP(N3,BHITPOINTS,12,0),IF(R5=DB!A51,HLOOKUP(S5,BHITPOINTS,13,0),IF(R5=DB!A52,HLOOKUP(S5,BHITPOINTS,14,0),IF(R5=DB!A53,HLOOKUP(S5,BHITPOINTS,15,0),IF(R5=DB!A54,HLOOKUP(S5,BHITPOINTS,16,0),0)))))))))))))))*DEFMOD)</f>
        <v>-</v>
      </c>
    </row>
    <row r="104" customFormat="false" ht="12.8" hidden="false" customHeight="false" outlineLevel="0" collapsed="false">
      <c r="A104" s="70" t="s">
        <v>40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R104" s="81" t="n">
        <f aca="false">IF(OR(R102=0,R103=0),0,-R102/R103)</f>
        <v>0</v>
      </c>
      <c r="S104" s="81" t="str">
        <f aca="false">IF(OR(S5=0,S5="-"),"-",IF(OR(S102=0,S103=0),0,-S102/S103))</f>
        <v>-</v>
      </c>
    </row>
    <row r="105" customFormat="false" ht="12.8" hidden="false" customHeight="false" outlineLevel="0" collapsed="false">
      <c r="A105" s="41" t="s">
        <v>50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R105" s="78" t="n">
        <f aca="false">IF(M2&lt;=K3,M2,IF(M2-K3&lt;-R104,IF(M2&lt;K3,M2,K3),SUM(M2,R104)))</f>
        <v>0</v>
      </c>
      <c r="S105" s="78" t="str">
        <f aca="false">IF(OR(S5=0,S5="-"),"-",IF(R5=DB!A50,IF(N3&lt;=K3,N3,IF(N3-K3&lt;-S104,IF(N3&lt;K3,N3,K3),SUM(N3,S104))),IF(SUM(S5,S104)&lt;=0,0,SUM(S5,S104))))</f>
        <v>-</v>
      </c>
    </row>
  </sheetData>
  <dataValidations count="2">
    <dataValidation allowBlank="true" operator="equal" showDropDown="false" showErrorMessage="true" showInputMessage="false" sqref="S2:S3 P5:P12 R5:S12 C14:P17 R16:S17 C21:P26 R21:S21 R22:R26 S23:S26 C30:P35 R30:R35 S31:S35 C37:P37 R37:R40 C38:O40 S38:S40 P39:P40 C42:P42 R42:R45 C43:O45 S43:S45 P44:P45 C47:P47 R47:R50 C48:O50 S48:S50 P49:P50 C54:P59 R54 R55:S59 C61:P61 R61:R64 C62:O64 S62:S64 P63:P64 C66:P66 R66:R69 C67:O69 S67:S69 P68:P69 C71:P71 R71:R74 C72:O74 S72:S74 P73:P74 C78:P83 R78 R79:S83 C85:P85 R85:R88 C86:O88 S86:S88 P87:P88 C90:P90 R90:R93 C91:O93 S91:S93 P92:P93 C95:P95 R95:R98 C96:O98 S96:S98 P97:P98 C102:P105 R102:S105" type="none">
      <formula1>0</formula1>
      <formula2>0</formula2>
    </dataValidation>
    <dataValidation allowBlank="true" operator="greaterThanOrEqual" showDropDown="false" showErrorMessage="true" showInputMessage="false" sqref="C5:O5 C9:O9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93" width="18.37"/>
    <col collapsed="false" customWidth="true" hidden="false" outlineLevel="0" max="32" min="2" style="2" width="6.12"/>
    <col collapsed="false" customWidth="false" hidden="false" outlineLevel="0" max="1025" min="33" style="1" width="11.52"/>
  </cols>
  <sheetData>
    <row r="1" customFormat="false" ht="12.8" hidden="false" customHeight="false" outlineLevel="0" collapsed="false">
      <c r="A1" s="94" t="s">
        <v>35</v>
      </c>
      <c r="B1" s="95" t="n">
        <v>0</v>
      </c>
      <c r="C1" s="95" t="n">
        <v>1</v>
      </c>
      <c r="D1" s="95" t="n">
        <v>2</v>
      </c>
      <c r="E1" s="95" t="n">
        <v>3</v>
      </c>
      <c r="F1" s="95" t="n">
        <v>4</v>
      </c>
      <c r="G1" s="95" t="n">
        <v>5</v>
      </c>
      <c r="H1" s="95" t="n">
        <v>6</v>
      </c>
      <c r="I1" s="95" t="n">
        <v>7</v>
      </c>
      <c r="J1" s="95" t="n">
        <v>8</v>
      </c>
      <c r="K1" s="95" t="n">
        <v>9</v>
      </c>
      <c r="L1" s="95" t="n">
        <v>10</v>
      </c>
      <c r="M1" s="95" t="n">
        <v>11</v>
      </c>
      <c r="N1" s="95" t="n">
        <v>12</v>
      </c>
      <c r="O1" s="95" t="n">
        <v>13</v>
      </c>
      <c r="P1" s="95" t="n">
        <v>14</v>
      </c>
      <c r="Q1" s="95" t="n">
        <v>15</v>
      </c>
      <c r="R1" s="95" t="n">
        <v>16</v>
      </c>
      <c r="S1" s="95" t="n">
        <v>17</v>
      </c>
      <c r="T1" s="95" t="n">
        <v>18</v>
      </c>
      <c r="U1" s="95" t="n">
        <v>19</v>
      </c>
      <c r="V1" s="95" t="n">
        <v>20</v>
      </c>
      <c r="W1" s="95" t="n">
        <v>21</v>
      </c>
      <c r="X1" s="95" t="n">
        <v>22</v>
      </c>
      <c r="Y1" s="95" t="n">
        <v>23</v>
      </c>
      <c r="Z1" s="95" t="n">
        <v>24</v>
      </c>
      <c r="AA1" s="95" t="n">
        <v>25</v>
      </c>
      <c r="AB1" s="95" t="n">
        <v>26</v>
      </c>
      <c r="AC1" s="95" t="n">
        <v>27</v>
      </c>
      <c r="AD1" s="95" t="n">
        <v>28</v>
      </c>
      <c r="AE1" s="95" t="n">
        <v>29</v>
      </c>
      <c r="AF1" s="96" t="n">
        <v>30</v>
      </c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</row>
    <row r="2" customFormat="false" ht="12.8" hidden="false" customHeight="false" outlineLevel="0" collapsed="false">
      <c r="A2" s="83" t="s">
        <v>20</v>
      </c>
      <c r="B2" s="98" t="n">
        <v>0</v>
      </c>
      <c r="C2" s="98" t="n">
        <v>5</v>
      </c>
      <c r="D2" s="99" t="n">
        <v>6</v>
      </c>
      <c r="E2" s="99" t="n">
        <v>7</v>
      </c>
      <c r="F2" s="99" t="n">
        <v>8</v>
      </c>
      <c r="G2" s="100" t="n">
        <v>9</v>
      </c>
      <c r="H2" s="98" t="n">
        <v>11</v>
      </c>
      <c r="I2" s="99" t="n">
        <v>13</v>
      </c>
      <c r="J2" s="99" t="n">
        <v>15</v>
      </c>
      <c r="K2" s="99" t="n">
        <v>18</v>
      </c>
      <c r="L2" s="100" t="n">
        <v>21</v>
      </c>
      <c r="M2" s="98" t="n">
        <v>24</v>
      </c>
      <c r="N2" s="99" t="n">
        <v>28</v>
      </c>
      <c r="O2" s="99" t="n">
        <v>33</v>
      </c>
      <c r="P2" s="99" t="n">
        <v>38</v>
      </c>
      <c r="Q2" s="100" t="n">
        <v>45</v>
      </c>
      <c r="R2" s="98" t="n">
        <v>53</v>
      </c>
      <c r="S2" s="99" t="n">
        <v>62</v>
      </c>
      <c r="T2" s="99" t="n">
        <v>72</v>
      </c>
      <c r="U2" s="99" t="n">
        <v>84</v>
      </c>
      <c r="V2" s="100" t="n">
        <v>99</v>
      </c>
      <c r="W2" s="98" t="n">
        <v>116</v>
      </c>
      <c r="X2" s="99" t="n">
        <v>135</v>
      </c>
      <c r="Y2" s="99" t="n">
        <v>158</v>
      </c>
      <c r="Z2" s="99" t="n">
        <v>185</v>
      </c>
      <c r="AA2" s="100" t="n">
        <v>216</v>
      </c>
      <c r="AB2" s="98" t="n">
        <v>253</v>
      </c>
      <c r="AC2" s="99" t="n">
        <v>296</v>
      </c>
      <c r="AD2" s="99" t="n">
        <v>347</v>
      </c>
      <c r="AE2" s="99" t="n">
        <v>406</v>
      </c>
      <c r="AF2" s="100" t="n">
        <v>475</v>
      </c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</row>
    <row r="3" customFormat="false" ht="12.8" hidden="false" customHeight="false" outlineLevel="0" collapsed="false">
      <c r="A3" s="101" t="s">
        <v>70</v>
      </c>
      <c r="B3" s="102" t="n">
        <v>0</v>
      </c>
      <c r="C3" s="102" t="n">
        <v>5</v>
      </c>
      <c r="D3" s="2" t="n">
        <v>6</v>
      </c>
      <c r="E3" s="2" t="n">
        <v>7</v>
      </c>
      <c r="F3" s="2" t="n">
        <v>8</v>
      </c>
      <c r="G3" s="103" t="n">
        <v>9</v>
      </c>
      <c r="H3" s="102" t="n">
        <v>10</v>
      </c>
      <c r="I3" s="2" t="n">
        <v>12</v>
      </c>
      <c r="J3" s="2" t="n">
        <v>14</v>
      </c>
      <c r="K3" s="2" t="n">
        <v>16</v>
      </c>
      <c r="L3" s="103" t="n">
        <v>18</v>
      </c>
      <c r="M3" s="102" t="n">
        <v>21</v>
      </c>
      <c r="N3" s="2" t="n">
        <v>24</v>
      </c>
      <c r="O3" s="2" t="n">
        <v>28</v>
      </c>
      <c r="P3" s="2" t="n">
        <v>33</v>
      </c>
      <c r="Q3" s="103" t="n">
        <v>38</v>
      </c>
      <c r="R3" s="102" t="n">
        <v>43</v>
      </c>
      <c r="S3" s="2" t="n">
        <v>50</v>
      </c>
      <c r="T3" s="2" t="n">
        <v>58</v>
      </c>
      <c r="U3" s="2" t="n">
        <v>67</v>
      </c>
      <c r="V3" s="103" t="n">
        <v>77</v>
      </c>
      <c r="W3" s="102" t="n">
        <v>89</v>
      </c>
      <c r="X3" s="2" t="n">
        <v>103</v>
      </c>
      <c r="Y3" s="2" t="n">
        <v>119</v>
      </c>
      <c r="Z3" s="2" t="n">
        <v>138</v>
      </c>
      <c r="AA3" s="103" t="n">
        <v>159</v>
      </c>
      <c r="AB3" s="102" t="n">
        <v>183</v>
      </c>
      <c r="AC3" s="2" t="n">
        <v>212</v>
      </c>
      <c r="AD3" s="2" t="n">
        <v>245</v>
      </c>
      <c r="AE3" s="2" t="n">
        <v>283</v>
      </c>
      <c r="AF3" s="103" t="n">
        <v>326</v>
      </c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</row>
    <row r="4" customFormat="false" ht="12.8" hidden="false" customHeight="false" outlineLevel="0" collapsed="false">
      <c r="A4" s="101" t="s">
        <v>71</v>
      </c>
      <c r="B4" s="102" t="n">
        <v>0</v>
      </c>
      <c r="C4" s="102" t="n">
        <v>10</v>
      </c>
      <c r="D4" s="2" t="n">
        <v>11</v>
      </c>
      <c r="E4" s="2" t="n">
        <v>13</v>
      </c>
      <c r="F4" s="2" t="n">
        <v>15</v>
      </c>
      <c r="G4" s="103" t="n">
        <v>17</v>
      </c>
      <c r="H4" s="102" t="n">
        <v>19</v>
      </c>
      <c r="I4" s="2" t="n">
        <v>22</v>
      </c>
      <c r="J4" s="2" t="n">
        <v>25</v>
      </c>
      <c r="K4" s="2" t="n">
        <v>29</v>
      </c>
      <c r="L4" s="103" t="n">
        <v>33</v>
      </c>
      <c r="M4" s="102" t="n">
        <v>37</v>
      </c>
      <c r="N4" s="2" t="n">
        <v>42</v>
      </c>
      <c r="O4" s="2" t="n">
        <v>48</v>
      </c>
      <c r="P4" s="2" t="n">
        <v>55</v>
      </c>
      <c r="Q4" s="103" t="n">
        <v>63</v>
      </c>
      <c r="R4" s="102" t="n">
        <v>71</v>
      </c>
      <c r="S4" s="2" t="n">
        <v>81</v>
      </c>
      <c r="T4" s="2" t="n">
        <v>93</v>
      </c>
      <c r="U4" s="2" t="n">
        <v>106</v>
      </c>
      <c r="V4" s="103" t="n">
        <v>121</v>
      </c>
      <c r="W4" s="102" t="n">
        <v>137</v>
      </c>
      <c r="X4" s="2" t="n">
        <v>157</v>
      </c>
      <c r="Y4" s="2" t="n">
        <v>179</v>
      </c>
      <c r="Z4" s="2" t="n">
        <v>204</v>
      </c>
      <c r="AA4" s="103" t="n">
        <v>232</v>
      </c>
      <c r="AB4" s="102" t="n">
        <v>265</v>
      </c>
      <c r="AC4" s="2" t="n">
        <v>302</v>
      </c>
      <c r="AD4" s="2" t="n">
        <v>344</v>
      </c>
      <c r="AE4" s="2" t="n">
        <v>392</v>
      </c>
      <c r="AF4" s="103" t="n">
        <v>447</v>
      </c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</row>
    <row r="5" customFormat="false" ht="12.8" hidden="false" customHeight="false" outlineLevel="0" collapsed="false">
      <c r="A5" s="101" t="s">
        <v>72</v>
      </c>
      <c r="B5" s="102" t="n">
        <v>0</v>
      </c>
      <c r="C5" s="102" t="n">
        <v>10</v>
      </c>
      <c r="D5" s="2" t="n">
        <v>12</v>
      </c>
      <c r="E5" s="2" t="n">
        <v>14</v>
      </c>
      <c r="F5" s="2" t="n">
        <v>16</v>
      </c>
      <c r="G5" s="103" t="n">
        <v>19</v>
      </c>
      <c r="H5" s="102" t="n">
        <v>22</v>
      </c>
      <c r="I5" s="2" t="n">
        <v>26</v>
      </c>
      <c r="J5" s="2" t="n">
        <v>30</v>
      </c>
      <c r="K5" s="2" t="n">
        <v>35</v>
      </c>
      <c r="L5" s="103" t="n">
        <v>41</v>
      </c>
      <c r="M5" s="102" t="n">
        <v>48</v>
      </c>
      <c r="N5" s="2" t="n">
        <v>56</v>
      </c>
      <c r="O5" s="2" t="n">
        <v>66</v>
      </c>
      <c r="P5" s="2" t="n">
        <v>77</v>
      </c>
      <c r="Q5" s="103" t="n">
        <v>90</v>
      </c>
      <c r="R5" s="102" t="n">
        <v>105</v>
      </c>
      <c r="S5" s="2" t="n">
        <v>123</v>
      </c>
      <c r="T5" s="2" t="n">
        <v>144</v>
      </c>
      <c r="U5" s="2" t="n">
        <v>169</v>
      </c>
      <c r="V5" s="103" t="n">
        <v>197</v>
      </c>
      <c r="W5" s="102" t="n">
        <v>231</v>
      </c>
      <c r="X5" s="2" t="n">
        <v>270</v>
      </c>
      <c r="Y5" s="2" t="n">
        <v>316</v>
      </c>
      <c r="Z5" s="2" t="n">
        <v>370</v>
      </c>
      <c r="AA5" s="103" t="n">
        <v>433</v>
      </c>
      <c r="AB5" s="102" t="n">
        <v>507</v>
      </c>
      <c r="AC5" s="2" t="n">
        <v>593</v>
      </c>
      <c r="AD5" s="2" t="n">
        <v>693</v>
      </c>
      <c r="AE5" s="2" t="n">
        <v>811</v>
      </c>
      <c r="AF5" s="103" t="n">
        <v>949</v>
      </c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</row>
    <row r="6" customFormat="false" ht="12.8" hidden="false" customHeight="false" outlineLevel="0" collapsed="false">
      <c r="A6" s="101" t="s">
        <v>73</v>
      </c>
      <c r="B6" s="102" t="n">
        <v>0</v>
      </c>
      <c r="C6" s="102" t="n">
        <v>-240</v>
      </c>
      <c r="D6" s="2" t="n">
        <v>-281</v>
      </c>
      <c r="E6" s="2" t="n">
        <v>-330</v>
      </c>
      <c r="F6" s="2" t="n">
        <v>-386</v>
      </c>
      <c r="G6" s="103" t="n">
        <v>-453</v>
      </c>
      <c r="H6" s="102" t="n">
        <v>-531</v>
      </c>
      <c r="I6" s="2" t="n">
        <v>-622</v>
      </c>
      <c r="J6" s="2" t="n">
        <v>-729</v>
      </c>
      <c r="K6" s="2" t="n">
        <v>-855</v>
      </c>
      <c r="L6" s="103" t="n">
        <v>-1002</v>
      </c>
      <c r="M6" s="102" t="n">
        <v>-1175</v>
      </c>
      <c r="N6" s="2" t="n">
        <v>-1377</v>
      </c>
      <c r="O6" s="2" t="n">
        <v>-1614</v>
      </c>
      <c r="P6" s="2" t="n">
        <v>-1891</v>
      </c>
      <c r="Q6" s="103" t="n">
        <v>-2217</v>
      </c>
      <c r="R6" s="102" t="n">
        <v>-2598</v>
      </c>
      <c r="S6" s="2" t="n">
        <v>-3046</v>
      </c>
      <c r="T6" s="2" t="n">
        <v>-3570</v>
      </c>
      <c r="U6" s="2" t="n">
        <v>-4184</v>
      </c>
      <c r="V6" s="103" t="n">
        <v>-4904</v>
      </c>
      <c r="W6" s="102" t="n">
        <v>-5748</v>
      </c>
      <c r="X6" s="2" t="n">
        <v>-6737</v>
      </c>
      <c r="Y6" s="2" t="n">
        <v>-7897</v>
      </c>
      <c r="Z6" s="2" t="n">
        <v>-9256</v>
      </c>
      <c r="AA6" s="103" t="n">
        <v>-10849</v>
      </c>
      <c r="AB6" s="102" t="n">
        <v>-12716</v>
      </c>
      <c r="AC6" s="2" t="n">
        <v>-14904</v>
      </c>
      <c r="AD6" s="2" t="n">
        <v>-17469</v>
      </c>
      <c r="AE6" s="2" t="n">
        <v>-20476</v>
      </c>
      <c r="AF6" s="103" t="n">
        <v>-24000</v>
      </c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97"/>
      <c r="DC6" s="97"/>
      <c r="DD6" s="97"/>
      <c r="DE6" s="97"/>
      <c r="DF6" s="97"/>
      <c r="DG6" s="97"/>
      <c r="DH6" s="97"/>
      <c r="DI6" s="97"/>
      <c r="DJ6" s="97"/>
    </row>
    <row r="7" customFormat="false" ht="12.8" hidden="false" customHeight="false" outlineLevel="0" collapsed="false">
      <c r="A7" s="101" t="s">
        <v>74</v>
      </c>
      <c r="B7" s="102" t="n">
        <v>0</v>
      </c>
      <c r="C7" s="102" t="n">
        <v>0</v>
      </c>
      <c r="D7" s="2" t="n">
        <v>0</v>
      </c>
      <c r="E7" s="2" t="n">
        <v>0</v>
      </c>
      <c r="F7" s="2" t="n">
        <v>0</v>
      </c>
      <c r="G7" s="103" t="n">
        <v>0</v>
      </c>
      <c r="H7" s="102" t="n">
        <v>0</v>
      </c>
      <c r="I7" s="2" t="n">
        <v>0</v>
      </c>
      <c r="J7" s="2" t="n">
        <v>0</v>
      </c>
      <c r="K7" s="2" t="n">
        <v>0</v>
      </c>
      <c r="L7" s="103" t="n">
        <v>0</v>
      </c>
      <c r="M7" s="102" t="n">
        <v>0</v>
      </c>
      <c r="N7" s="2" t="n">
        <v>0</v>
      </c>
      <c r="O7" s="2" t="n">
        <v>0</v>
      </c>
      <c r="P7" s="2" t="n">
        <v>0</v>
      </c>
      <c r="Q7" s="103" t="n">
        <v>0</v>
      </c>
      <c r="R7" s="102" t="n">
        <v>0</v>
      </c>
      <c r="S7" s="2" t="n">
        <v>0</v>
      </c>
      <c r="T7" s="2" t="n">
        <v>0</v>
      </c>
      <c r="U7" s="2" t="n">
        <v>0</v>
      </c>
      <c r="V7" s="103" t="n">
        <v>0</v>
      </c>
      <c r="W7" s="102" t="n">
        <v>0</v>
      </c>
      <c r="X7" s="2" t="n">
        <v>0</v>
      </c>
      <c r="Y7" s="2" t="n">
        <v>0</v>
      </c>
      <c r="Z7" s="2" t="n">
        <v>0</v>
      </c>
      <c r="AA7" s="103" t="n">
        <v>0</v>
      </c>
      <c r="AB7" s="102" t="n">
        <v>0</v>
      </c>
      <c r="AC7" s="2" t="n">
        <v>0</v>
      </c>
      <c r="AD7" s="2" t="n">
        <v>0</v>
      </c>
      <c r="AE7" s="2" t="n">
        <v>0</v>
      </c>
      <c r="AF7" s="103" t="n">
        <v>0</v>
      </c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</row>
    <row r="8" customFormat="false" ht="12.8" hidden="false" customHeight="false" outlineLevel="0" collapsed="false">
      <c r="A8" s="101" t="s">
        <v>75</v>
      </c>
      <c r="B8" s="102" t="n">
        <v>0</v>
      </c>
      <c r="C8" s="102" t="n">
        <v>0</v>
      </c>
      <c r="D8" s="2" t="s">
        <v>76</v>
      </c>
      <c r="E8" s="2" t="s">
        <v>76</v>
      </c>
      <c r="F8" s="2" t="s">
        <v>76</v>
      </c>
      <c r="G8" s="103" t="s">
        <v>76</v>
      </c>
      <c r="H8" s="102" t="s">
        <v>76</v>
      </c>
      <c r="I8" s="2" t="s">
        <v>76</v>
      </c>
      <c r="J8" s="2" t="s">
        <v>76</v>
      </c>
      <c r="K8" s="2" t="s">
        <v>76</v>
      </c>
      <c r="L8" s="103" t="s">
        <v>76</v>
      </c>
      <c r="M8" s="102" t="s">
        <v>76</v>
      </c>
      <c r="N8" s="2" t="s">
        <v>76</v>
      </c>
      <c r="O8" s="2" t="s">
        <v>76</v>
      </c>
      <c r="P8" s="2" t="s">
        <v>76</v>
      </c>
      <c r="Q8" s="103" t="s">
        <v>76</v>
      </c>
      <c r="R8" s="102" t="s">
        <v>76</v>
      </c>
      <c r="S8" s="2" t="s">
        <v>76</v>
      </c>
      <c r="T8" s="2" t="s">
        <v>76</v>
      </c>
      <c r="U8" s="2" t="s">
        <v>76</v>
      </c>
      <c r="V8" s="103" t="s">
        <v>76</v>
      </c>
      <c r="W8" s="102" t="s">
        <v>76</v>
      </c>
      <c r="X8" s="2" t="s">
        <v>76</v>
      </c>
      <c r="Y8" s="2" t="s">
        <v>76</v>
      </c>
      <c r="Z8" s="2" t="s">
        <v>76</v>
      </c>
      <c r="AA8" s="103" t="s">
        <v>76</v>
      </c>
      <c r="AB8" s="102" t="s">
        <v>76</v>
      </c>
      <c r="AC8" s="2" t="s">
        <v>76</v>
      </c>
      <c r="AD8" s="2" t="s">
        <v>76</v>
      </c>
      <c r="AE8" s="2" t="s">
        <v>76</v>
      </c>
      <c r="AF8" s="103" t="s">
        <v>76</v>
      </c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7"/>
      <c r="CD8" s="97"/>
      <c r="CE8" s="97"/>
      <c r="CF8" s="97"/>
      <c r="CG8" s="97"/>
      <c r="CH8" s="97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7"/>
      <c r="CT8" s="97"/>
      <c r="CU8" s="97"/>
      <c r="CV8" s="97"/>
      <c r="CW8" s="97"/>
      <c r="CX8" s="97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</row>
    <row r="9" customFormat="false" ht="12.8" hidden="false" customHeight="false" outlineLevel="0" collapsed="false">
      <c r="A9" s="101" t="s">
        <v>77</v>
      </c>
      <c r="B9" s="102" t="n">
        <v>0</v>
      </c>
      <c r="C9" s="102" t="n">
        <v>5000</v>
      </c>
      <c r="D9" s="2" t="n">
        <v>7750</v>
      </c>
      <c r="E9" s="2" t="n">
        <v>12013</v>
      </c>
      <c r="F9" s="2" t="s">
        <v>76</v>
      </c>
      <c r="G9" s="103" t="s">
        <v>76</v>
      </c>
      <c r="H9" s="102" t="s">
        <v>76</v>
      </c>
      <c r="I9" s="2" t="s">
        <v>76</v>
      </c>
      <c r="J9" s="2" t="s">
        <v>76</v>
      </c>
      <c r="K9" s="2" t="s">
        <v>76</v>
      </c>
      <c r="L9" s="103" t="s">
        <v>76</v>
      </c>
      <c r="M9" s="102" t="s">
        <v>76</v>
      </c>
      <c r="N9" s="2" t="s">
        <v>76</v>
      </c>
      <c r="O9" s="2" t="s">
        <v>76</v>
      </c>
      <c r="P9" s="2" t="s">
        <v>76</v>
      </c>
      <c r="Q9" s="103" t="s">
        <v>76</v>
      </c>
      <c r="R9" s="102" t="s">
        <v>76</v>
      </c>
      <c r="S9" s="2" t="s">
        <v>76</v>
      </c>
      <c r="T9" s="2" t="s">
        <v>76</v>
      </c>
      <c r="U9" s="2" t="s">
        <v>76</v>
      </c>
      <c r="V9" s="103" t="s">
        <v>76</v>
      </c>
      <c r="W9" s="102" t="s">
        <v>76</v>
      </c>
      <c r="X9" s="2" t="s">
        <v>76</v>
      </c>
      <c r="Y9" s="2" t="s">
        <v>76</v>
      </c>
      <c r="Z9" s="2" t="s">
        <v>76</v>
      </c>
      <c r="AA9" s="103" t="s">
        <v>76</v>
      </c>
      <c r="AB9" s="102" t="s">
        <v>76</v>
      </c>
      <c r="AC9" s="2" t="s">
        <v>76</v>
      </c>
      <c r="AD9" s="2" t="s">
        <v>76</v>
      </c>
      <c r="AE9" s="2" t="s">
        <v>76</v>
      </c>
      <c r="AF9" s="103" t="s">
        <v>76</v>
      </c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7"/>
      <c r="CE9" s="97"/>
      <c r="CF9" s="97"/>
      <c r="CG9" s="97"/>
      <c r="CH9" s="97"/>
      <c r="CI9" s="97"/>
      <c r="CJ9" s="97"/>
      <c r="CK9" s="97"/>
      <c r="CL9" s="97"/>
      <c r="CM9" s="97"/>
      <c r="CN9" s="97"/>
      <c r="CO9" s="97"/>
      <c r="CP9" s="97"/>
      <c r="CQ9" s="97"/>
      <c r="CR9" s="97"/>
      <c r="CS9" s="97"/>
      <c r="CT9" s="97"/>
      <c r="CU9" s="97"/>
      <c r="CV9" s="97"/>
      <c r="CW9" s="97"/>
      <c r="CX9" s="97"/>
      <c r="CY9" s="97"/>
      <c r="CZ9" s="97"/>
      <c r="DA9" s="97"/>
      <c r="DB9" s="97"/>
      <c r="DC9" s="97"/>
      <c r="DD9" s="97"/>
      <c r="DE9" s="97"/>
      <c r="DF9" s="97"/>
      <c r="DG9" s="97"/>
      <c r="DH9" s="97"/>
      <c r="DI9" s="97"/>
      <c r="DJ9" s="97"/>
    </row>
    <row r="10" customFormat="false" ht="12.8" hidden="false" customHeight="false" outlineLevel="0" collapsed="false">
      <c r="A10" s="101" t="s">
        <v>78</v>
      </c>
      <c r="B10" s="102" t="n">
        <v>0</v>
      </c>
      <c r="C10" s="102" t="n">
        <v>1</v>
      </c>
      <c r="D10" s="2" t="n">
        <v>2</v>
      </c>
      <c r="E10" s="2" t="n">
        <v>5</v>
      </c>
      <c r="F10" s="2" t="n">
        <v>12</v>
      </c>
      <c r="G10" s="103" t="n">
        <v>28</v>
      </c>
      <c r="H10" s="102" t="s">
        <v>76</v>
      </c>
      <c r="I10" s="2" t="s">
        <v>76</v>
      </c>
      <c r="J10" s="2" t="s">
        <v>76</v>
      </c>
      <c r="K10" s="2" t="s">
        <v>76</v>
      </c>
      <c r="L10" s="103" t="s">
        <v>76</v>
      </c>
      <c r="M10" s="102" t="s">
        <v>76</v>
      </c>
      <c r="N10" s="2" t="s">
        <v>76</v>
      </c>
      <c r="O10" s="2" t="s">
        <v>76</v>
      </c>
      <c r="P10" s="2" t="s">
        <v>76</v>
      </c>
      <c r="Q10" s="103" t="s">
        <v>76</v>
      </c>
      <c r="R10" s="102" t="s">
        <v>76</v>
      </c>
      <c r="S10" s="2" t="s">
        <v>76</v>
      </c>
      <c r="T10" s="2" t="s">
        <v>76</v>
      </c>
      <c r="U10" s="2" t="s">
        <v>76</v>
      </c>
      <c r="V10" s="103" t="s">
        <v>76</v>
      </c>
      <c r="W10" s="102" t="s">
        <v>76</v>
      </c>
      <c r="X10" s="2" t="s">
        <v>76</v>
      </c>
      <c r="Y10" s="2" t="s">
        <v>76</v>
      </c>
      <c r="Z10" s="2" t="s">
        <v>76</v>
      </c>
      <c r="AA10" s="103" t="s">
        <v>76</v>
      </c>
      <c r="AB10" s="102" t="s">
        <v>76</v>
      </c>
      <c r="AC10" s="2" t="s">
        <v>76</v>
      </c>
      <c r="AD10" s="2" t="s">
        <v>76</v>
      </c>
      <c r="AE10" s="2" t="s">
        <v>76</v>
      </c>
      <c r="AF10" s="103" t="s">
        <v>76</v>
      </c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</row>
    <row r="11" customFormat="false" ht="12.8" hidden="false" customHeight="false" outlineLevel="0" collapsed="false">
      <c r="A11" s="101" t="s">
        <v>79</v>
      </c>
      <c r="B11" s="102" t="n">
        <v>0</v>
      </c>
      <c r="C11" s="102" t="n">
        <v>7</v>
      </c>
      <c r="D11" s="2" t="n">
        <v>8</v>
      </c>
      <c r="E11" s="2" t="n">
        <v>10</v>
      </c>
      <c r="F11" s="2" t="n">
        <v>12</v>
      </c>
      <c r="G11" s="103" t="n">
        <v>14</v>
      </c>
      <c r="H11" s="102" t="n">
        <v>17</v>
      </c>
      <c r="I11" s="2" t="n">
        <v>21</v>
      </c>
      <c r="J11" s="2" t="n">
        <v>24</v>
      </c>
      <c r="K11" s="2" t="n">
        <v>29</v>
      </c>
      <c r="L11" s="103" t="n">
        <v>35</v>
      </c>
      <c r="M11" s="102" t="n">
        <v>42</v>
      </c>
      <c r="N11" s="2" t="n">
        <v>51</v>
      </c>
      <c r="O11" s="2" t="n">
        <v>61</v>
      </c>
      <c r="P11" s="2" t="n">
        <v>73</v>
      </c>
      <c r="Q11" s="103" t="n">
        <v>88</v>
      </c>
      <c r="R11" s="102" t="n">
        <v>106</v>
      </c>
      <c r="S11" s="2" t="n">
        <v>128</v>
      </c>
      <c r="T11" s="2" t="n">
        <v>154</v>
      </c>
      <c r="U11" s="2" t="n">
        <v>185</v>
      </c>
      <c r="V11" s="103" t="n">
        <v>222</v>
      </c>
      <c r="W11" s="102" t="n">
        <v>267</v>
      </c>
      <c r="X11" s="2" t="n">
        <v>321</v>
      </c>
      <c r="Y11" s="2" t="n">
        <v>385</v>
      </c>
      <c r="Z11" s="2" t="n">
        <v>463</v>
      </c>
      <c r="AA11" s="103" t="n">
        <v>556</v>
      </c>
      <c r="AB11" s="102" t="s">
        <v>76</v>
      </c>
      <c r="AC11" s="2" t="s">
        <v>76</v>
      </c>
      <c r="AD11" s="2" t="s">
        <v>76</v>
      </c>
      <c r="AE11" s="2" t="s">
        <v>76</v>
      </c>
      <c r="AF11" s="103" t="s">
        <v>76</v>
      </c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97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97"/>
      <c r="DH11" s="97"/>
      <c r="DI11" s="97"/>
      <c r="DJ11" s="97"/>
    </row>
    <row r="12" customFormat="false" ht="12.8" hidden="false" customHeight="false" outlineLevel="0" collapsed="false">
      <c r="A12" s="101" t="s">
        <v>80</v>
      </c>
      <c r="B12" s="102" t="n">
        <v>0</v>
      </c>
      <c r="C12" s="102" t="n">
        <v>0</v>
      </c>
      <c r="D12" s="2" t="n">
        <v>0</v>
      </c>
      <c r="E12" s="2" t="n">
        <v>0</v>
      </c>
      <c r="F12" s="2" t="n">
        <v>0</v>
      </c>
      <c r="G12" s="103" t="n">
        <v>0</v>
      </c>
      <c r="H12" s="102" t="s">
        <v>76</v>
      </c>
      <c r="I12" s="2" t="s">
        <v>76</v>
      </c>
      <c r="J12" s="2" t="s">
        <v>76</v>
      </c>
      <c r="K12" s="2" t="s">
        <v>76</v>
      </c>
      <c r="L12" s="103" t="s">
        <v>76</v>
      </c>
      <c r="M12" s="102" t="s">
        <v>76</v>
      </c>
      <c r="N12" s="2" t="s">
        <v>76</v>
      </c>
      <c r="O12" s="2" t="s">
        <v>76</v>
      </c>
      <c r="P12" s="2" t="s">
        <v>76</v>
      </c>
      <c r="Q12" s="103" t="s">
        <v>76</v>
      </c>
      <c r="R12" s="102" t="s">
        <v>76</v>
      </c>
      <c r="S12" s="2" t="s">
        <v>76</v>
      </c>
      <c r="T12" s="2" t="s">
        <v>76</v>
      </c>
      <c r="U12" s="2" t="s">
        <v>76</v>
      </c>
      <c r="V12" s="103" t="s">
        <v>76</v>
      </c>
      <c r="W12" s="102" t="s">
        <v>76</v>
      </c>
      <c r="X12" s="2" t="s">
        <v>76</v>
      </c>
      <c r="Y12" s="2" t="s">
        <v>76</v>
      </c>
      <c r="Z12" s="2" t="s">
        <v>76</v>
      </c>
      <c r="AA12" s="103" t="s">
        <v>76</v>
      </c>
      <c r="AB12" s="102" t="s">
        <v>76</v>
      </c>
      <c r="AC12" s="2" t="s">
        <v>76</v>
      </c>
      <c r="AD12" s="2" t="s">
        <v>76</v>
      </c>
      <c r="AE12" s="2" t="s">
        <v>76</v>
      </c>
      <c r="AF12" s="103" t="s">
        <v>76</v>
      </c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  <c r="CT12" s="97"/>
      <c r="CU12" s="97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7"/>
      <c r="DG12" s="97"/>
      <c r="DH12" s="97"/>
      <c r="DI12" s="97"/>
      <c r="DJ12" s="97"/>
    </row>
    <row r="13" customFormat="false" ht="12.8" hidden="false" customHeight="false" outlineLevel="0" collapsed="false">
      <c r="A13" s="101" t="s">
        <v>81</v>
      </c>
      <c r="B13" s="102" t="n">
        <v>0</v>
      </c>
      <c r="C13" s="102" t="n">
        <v>5</v>
      </c>
      <c r="D13" s="2" t="n">
        <v>6</v>
      </c>
      <c r="E13" s="2" t="n">
        <v>7</v>
      </c>
      <c r="F13" s="2" t="n">
        <v>8</v>
      </c>
      <c r="G13" s="103" t="n">
        <v>9</v>
      </c>
      <c r="H13" s="102" t="n">
        <v>11</v>
      </c>
      <c r="I13" s="2" t="n">
        <v>13</v>
      </c>
      <c r="J13" s="2" t="n">
        <v>15</v>
      </c>
      <c r="K13" s="2" t="n">
        <v>18</v>
      </c>
      <c r="L13" s="103" t="n">
        <v>21</v>
      </c>
      <c r="M13" s="102" t="n">
        <v>24</v>
      </c>
      <c r="N13" s="2" t="n">
        <v>28</v>
      </c>
      <c r="O13" s="2" t="n">
        <v>33</v>
      </c>
      <c r="P13" s="2" t="n">
        <v>38</v>
      </c>
      <c r="Q13" s="103" t="n">
        <v>45</v>
      </c>
      <c r="R13" s="102" t="n">
        <v>53</v>
      </c>
      <c r="S13" s="2" t="n">
        <v>62</v>
      </c>
      <c r="T13" s="2" t="n">
        <v>72</v>
      </c>
      <c r="U13" s="2" t="n">
        <v>84</v>
      </c>
      <c r="V13" s="103" t="n">
        <v>99</v>
      </c>
      <c r="W13" s="102" t="s">
        <v>76</v>
      </c>
      <c r="X13" s="2" t="s">
        <v>76</v>
      </c>
      <c r="Y13" s="2" t="s">
        <v>76</v>
      </c>
      <c r="Z13" s="2" t="s">
        <v>76</v>
      </c>
      <c r="AA13" s="103" t="s">
        <v>76</v>
      </c>
      <c r="AB13" s="102" t="s">
        <v>76</v>
      </c>
      <c r="AC13" s="2" t="s">
        <v>76</v>
      </c>
      <c r="AD13" s="2" t="s">
        <v>76</v>
      </c>
      <c r="AE13" s="2" t="s">
        <v>76</v>
      </c>
      <c r="AF13" s="103" t="s">
        <v>76</v>
      </c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</row>
    <row r="14" customFormat="false" ht="12.8" hidden="false" customHeight="false" outlineLevel="0" collapsed="false">
      <c r="A14" s="101" t="s">
        <v>82</v>
      </c>
      <c r="B14" s="102" t="n">
        <v>0</v>
      </c>
      <c r="C14" s="102" t="n">
        <v>2</v>
      </c>
      <c r="D14" s="2" t="n">
        <v>3</v>
      </c>
      <c r="E14" s="2" t="n">
        <v>3</v>
      </c>
      <c r="F14" s="2" t="n">
        <v>4</v>
      </c>
      <c r="G14" s="103" t="n">
        <v>5</v>
      </c>
      <c r="H14" s="102" t="n">
        <v>7</v>
      </c>
      <c r="I14" s="2" t="n">
        <v>8</v>
      </c>
      <c r="J14" s="2" t="n">
        <v>11</v>
      </c>
      <c r="K14" s="2" t="n">
        <v>14</v>
      </c>
      <c r="L14" s="103" t="n">
        <v>40</v>
      </c>
      <c r="M14" s="102" t="s">
        <v>76</v>
      </c>
      <c r="N14" s="2" t="s">
        <v>76</v>
      </c>
      <c r="O14" s="2" t="s">
        <v>76</v>
      </c>
      <c r="P14" s="2" t="s">
        <v>76</v>
      </c>
      <c r="Q14" s="103" t="s">
        <v>76</v>
      </c>
      <c r="R14" s="102" t="s">
        <v>76</v>
      </c>
      <c r="S14" s="2" t="s">
        <v>76</v>
      </c>
      <c r="T14" s="2" t="s">
        <v>76</v>
      </c>
      <c r="U14" s="2" t="s">
        <v>76</v>
      </c>
      <c r="V14" s="103" t="s">
        <v>76</v>
      </c>
      <c r="W14" s="102" t="s">
        <v>76</v>
      </c>
      <c r="X14" s="2" t="s">
        <v>76</v>
      </c>
      <c r="Y14" s="2" t="s">
        <v>76</v>
      </c>
      <c r="Z14" s="2" t="s">
        <v>76</v>
      </c>
      <c r="AA14" s="103" t="s">
        <v>76</v>
      </c>
      <c r="AB14" s="102" t="s">
        <v>76</v>
      </c>
      <c r="AC14" s="2" t="s">
        <v>76</v>
      </c>
      <c r="AD14" s="2" t="s">
        <v>76</v>
      </c>
      <c r="AE14" s="2" t="s">
        <v>76</v>
      </c>
      <c r="AF14" s="103" t="s">
        <v>76</v>
      </c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97"/>
      <c r="CY14" s="97"/>
      <c r="CZ14" s="97"/>
      <c r="DA14" s="97"/>
      <c r="DB14" s="97"/>
      <c r="DC14" s="97"/>
      <c r="DD14" s="97"/>
      <c r="DE14" s="97"/>
      <c r="DF14" s="97"/>
      <c r="DG14" s="97"/>
      <c r="DH14" s="97"/>
      <c r="DI14" s="97"/>
      <c r="DJ14" s="97"/>
    </row>
    <row r="15" customFormat="false" ht="12.8" hidden="false" customHeight="false" outlineLevel="0" collapsed="false">
      <c r="A15" s="101" t="s">
        <v>83</v>
      </c>
      <c r="B15" s="102" t="n">
        <v>0</v>
      </c>
      <c r="C15" s="102" t="n">
        <v>20</v>
      </c>
      <c r="D15" s="2" t="n">
        <v>23</v>
      </c>
      <c r="E15" s="2" t="n">
        <v>27</v>
      </c>
      <c r="F15" s="2" t="n">
        <v>32</v>
      </c>
      <c r="G15" s="103" t="n">
        <v>37</v>
      </c>
      <c r="H15" s="102" t="n">
        <v>44</v>
      </c>
      <c r="I15" s="2" t="n">
        <v>51</v>
      </c>
      <c r="J15" s="2" t="n">
        <v>60</v>
      </c>
      <c r="K15" s="2" t="n">
        <v>70</v>
      </c>
      <c r="L15" s="103" t="n">
        <v>82</v>
      </c>
      <c r="M15" s="102" t="n">
        <v>96</v>
      </c>
      <c r="N15" s="2" t="n">
        <v>112</v>
      </c>
      <c r="O15" s="2" t="n">
        <v>132</v>
      </c>
      <c r="P15" s="2" t="n">
        <v>154</v>
      </c>
      <c r="Q15" s="103" t="n">
        <v>180</v>
      </c>
      <c r="R15" s="102" t="n">
        <v>211</v>
      </c>
      <c r="S15" s="2" t="n">
        <v>247</v>
      </c>
      <c r="T15" s="2" t="n">
        <v>289</v>
      </c>
      <c r="U15" s="2" t="n">
        <v>338</v>
      </c>
      <c r="V15" s="103" t="n">
        <v>395</v>
      </c>
      <c r="W15" s="102" t="n">
        <v>462</v>
      </c>
      <c r="X15" s="2" t="n">
        <v>541</v>
      </c>
      <c r="Y15" s="2" t="n">
        <v>633</v>
      </c>
      <c r="Z15" s="2" t="n">
        <v>740</v>
      </c>
      <c r="AA15" s="103" t="n">
        <v>866</v>
      </c>
      <c r="AB15" s="102" t="s">
        <v>76</v>
      </c>
      <c r="AC15" s="2" t="s">
        <v>76</v>
      </c>
      <c r="AD15" s="2" t="s">
        <v>76</v>
      </c>
      <c r="AE15" s="2" t="s">
        <v>76</v>
      </c>
      <c r="AF15" s="103" t="s">
        <v>76</v>
      </c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7"/>
      <c r="DG15" s="97"/>
      <c r="DH15" s="97"/>
      <c r="DI15" s="97"/>
      <c r="DJ15" s="97"/>
    </row>
    <row r="16" customFormat="false" ht="12.8" hidden="false" customHeight="false" outlineLevel="0" collapsed="false">
      <c r="A16" s="101" t="s">
        <v>84</v>
      </c>
      <c r="B16" s="102" t="n">
        <v>0</v>
      </c>
      <c r="C16" s="102" t="n">
        <v>10</v>
      </c>
      <c r="D16" s="2" t="n">
        <v>13</v>
      </c>
      <c r="E16" s="2" t="n">
        <v>16</v>
      </c>
      <c r="F16" s="2" t="n">
        <v>20</v>
      </c>
      <c r="G16" s="103" t="n">
        <v>26</v>
      </c>
      <c r="H16" s="102" t="n">
        <v>33</v>
      </c>
      <c r="I16" s="2" t="n">
        <v>42</v>
      </c>
      <c r="J16" s="2" t="n">
        <v>53</v>
      </c>
      <c r="K16" s="2" t="n">
        <v>68</v>
      </c>
      <c r="L16" s="103" t="n">
        <v>86</v>
      </c>
      <c r="M16" s="102" t="n">
        <v>109</v>
      </c>
      <c r="N16" s="2" t="n">
        <v>139</v>
      </c>
      <c r="O16" s="2" t="n">
        <v>176</v>
      </c>
      <c r="P16" s="2" t="n">
        <v>224</v>
      </c>
      <c r="Q16" s="103" t="n">
        <v>284</v>
      </c>
      <c r="R16" s="102" t="s">
        <v>76</v>
      </c>
      <c r="S16" s="2" t="s">
        <v>76</v>
      </c>
      <c r="T16" s="2" t="s">
        <v>76</v>
      </c>
      <c r="U16" s="2" t="s">
        <v>76</v>
      </c>
      <c r="V16" s="103" t="s">
        <v>76</v>
      </c>
      <c r="W16" s="102" t="s">
        <v>76</v>
      </c>
      <c r="X16" s="2" t="s">
        <v>76</v>
      </c>
      <c r="Y16" s="2" t="s">
        <v>76</v>
      </c>
      <c r="Z16" s="2" t="s">
        <v>76</v>
      </c>
      <c r="AA16" s="103" t="s">
        <v>76</v>
      </c>
      <c r="AB16" s="102" t="s">
        <v>76</v>
      </c>
      <c r="AC16" s="2" t="s">
        <v>76</v>
      </c>
      <c r="AD16" s="2" t="s">
        <v>76</v>
      </c>
      <c r="AE16" s="2" t="s">
        <v>76</v>
      </c>
      <c r="AF16" s="103" t="s">
        <v>76</v>
      </c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7"/>
      <c r="CS16" s="97"/>
      <c r="CT16" s="97"/>
      <c r="CU16" s="97"/>
      <c r="CV16" s="97"/>
      <c r="CW16" s="97"/>
      <c r="CX16" s="97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</row>
    <row r="17" customFormat="false" ht="12.8" hidden="false" customHeight="false" outlineLevel="0" collapsed="false">
      <c r="A17" s="101" t="s">
        <v>85</v>
      </c>
      <c r="B17" s="102" t="n">
        <v>0</v>
      </c>
      <c r="C17" s="102" t="n">
        <v>80</v>
      </c>
      <c r="D17" s="2" t="s">
        <v>76</v>
      </c>
      <c r="E17" s="2" t="s">
        <v>76</v>
      </c>
      <c r="F17" s="2" t="s">
        <v>76</v>
      </c>
      <c r="G17" s="103" t="s">
        <v>76</v>
      </c>
      <c r="H17" s="102" t="s">
        <v>76</v>
      </c>
      <c r="I17" s="2" t="s">
        <v>76</v>
      </c>
      <c r="J17" s="2" t="s">
        <v>76</v>
      </c>
      <c r="K17" s="2" t="s">
        <v>76</v>
      </c>
      <c r="L17" s="103" t="s">
        <v>76</v>
      </c>
      <c r="M17" s="102" t="s">
        <v>76</v>
      </c>
      <c r="N17" s="2" t="s">
        <v>76</v>
      </c>
      <c r="O17" s="2" t="s">
        <v>76</v>
      </c>
      <c r="P17" s="2" t="s">
        <v>76</v>
      </c>
      <c r="Q17" s="103" t="s">
        <v>76</v>
      </c>
      <c r="R17" s="102" t="s">
        <v>76</v>
      </c>
      <c r="S17" s="2" t="s">
        <v>76</v>
      </c>
      <c r="T17" s="2" t="s">
        <v>76</v>
      </c>
      <c r="U17" s="2" t="s">
        <v>76</v>
      </c>
      <c r="V17" s="103" t="s">
        <v>76</v>
      </c>
      <c r="W17" s="102" t="s">
        <v>76</v>
      </c>
      <c r="X17" s="2" t="s">
        <v>76</v>
      </c>
      <c r="Y17" s="2" t="s">
        <v>76</v>
      </c>
      <c r="Z17" s="2" t="s">
        <v>76</v>
      </c>
      <c r="AA17" s="103" t="s">
        <v>76</v>
      </c>
      <c r="AB17" s="102" t="s">
        <v>76</v>
      </c>
      <c r="AC17" s="2" t="s">
        <v>76</v>
      </c>
      <c r="AD17" s="2" t="s">
        <v>76</v>
      </c>
      <c r="AE17" s="2" t="s">
        <v>76</v>
      </c>
      <c r="AF17" s="103" t="s">
        <v>76</v>
      </c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</row>
    <row r="18" customFormat="false" ht="12.8" hidden="false" customHeight="false" outlineLevel="0" collapsed="false">
      <c r="A18" s="104" t="s">
        <v>86</v>
      </c>
      <c r="B18" s="105" t="n">
        <v>0</v>
      </c>
      <c r="C18" s="105" t="n">
        <v>50</v>
      </c>
      <c r="D18" s="106" t="n">
        <v>64</v>
      </c>
      <c r="E18" s="106" t="n">
        <v>81</v>
      </c>
      <c r="F18" s="106" t="n">
        <v>102</v>
      </c>
      <c r="G18" s="107" t="n">
        <v>130</v>
      </c>
      <c r="H18" s="105" t="n">
        <v>165</v>
      </c>
      <c r="I18" s="106" t="n">
        <v>210</v>
      </c>
      <c r="J18" s="106" t="n">
        <v>266</v>
      </c>
      <c r="K18" s="106" t="n">
        <v>338</v>
      </c>
      <c r="L18" s="107" t="n">
        <v>430</v>
      </c>
      <c r="M18" s="105" t="s">
        <v>76</v>
      </c>
      <c r="N18" s="106" t="s">
        <v>76</v>
      </c>
      <c r="O18" s="106" t="s">
        <v>76</v>
      </c>
      <c r="P18" s="106" t="s">
        <v>76</v>
      </c>
      <c r="Q18" s="107" t="s">
        <v>76</v>
      </c>
      <c r="R18" s="105" t="s">
        <v>76</v>
      </c>
      <c r="S18" s="106" t="s">
        <v>76</v>
      </c>
      <c r="T18" s="106" t="s">
        <v>76</v>
      </c>
      <c r="U18" s="106" t="s">
        <v>76</v>
      </c>
      <c r="V18" s="107" t="s">
        <v>76</v>
      </c>
      <c r="W18" s="105" t="s">
        <v>76</v>
      </c>
      <c r="X18" s="106" t="s">
        <v>76</v>
      </c>
      <c r="Y18" s="106" t="s">
        <v>76</v>
      </c>
      <c r="Z18" s="106" t="s">
        <v>76</v>
      </c>
      <c r="AA18" s="107" t="s">
        <v>76</v>
      </c>
      <c r="AB18" s="105" t="s">
        <v>76</v>
      </c>
      <c r="AC18" s="106" t="s">
        <v>76</v>
      </c>
      <c r="AD18" s="106" t="s">
        <v>76</v>
      </c>
      <c r="AE18" s="106" t="s">
        <v>76</v>
      </c>
      <c r="AF18" s="107" t="s">
        <v>76</v>
      </c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97"/>
      <c r="CP18" s="97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</row>
    <row r="20" customFormat="false" ht="12.8" hidden="false" customHeight="false" outlineLevel="0" collapsed="false">
      <c r="A20" s="94" t="s">
        <v>87</v>
      </c>
      <c r="B20" s="95" t="n">
        <v>0</v>
      </c>
      <c r="C20" s="95" t="n">
        <v>1</v>
      </c>
      <c r="D20" s="95" t="n">
        <v>2</v>
      </c>
      <c r="E20" s="95" t="n">
        <v>3</v>
      </c>
      <c r="F20" s="95" t="n">
        <v>4</v>
      </c>
      <c r="G20" s="95" t="n">
        <v>5</v>
      </c>
      <c r="H20" s="95" t="n">
        <v>6</v>
      </c>
      <c r="I20" s="95" t="n">
        <v>7</v>
      </c>
      <c r="J20" s="95" t="n">
        <v>8</v>
      </c>
      <c r="K20" s="95" t="n">
        <v>9</v>
      </c>
      <c r="L20" s="95" t="n">
        <v>10</v>
      </c>
      <c r="M20" s="95" t="n">
        <v>11</v>
      </c>
      <c r="N20" s="95" t="n">
        <v>12</v>
      </c>
      <c r="O20" s="95" t="n">
        <v>13</v>
      </c>
      <c r="P20" s="95" t="n">
        <v>14</v>
      </c>
      <c r="Q20" s="95" t="n">
        <v>15</v>
      </c>
      <c r="R20" s="95" t="n">
        <v>16</v>
      </c>
      <c r="S20" s="95" t="n">
        <v>17</v>
      </c>
      <c r="T20" s="95" t="n">
        <v>18</v>
      </c>
      <c r="U20" s="95" t="n">
        <v>19</v>
      </c>
      <c r="V20" s="95" t="n">
        <v>20</v>
      </c>
      <c r="W20" s="95" t="n">
        <v>21</v>
      </c>
      <c r="X20" s="95" t="n">
        <v>22</v>
      </c>
      <c r="Y20" s="95" t="n">
        <v>23</v>
      </c>
      <c r="Z20" s="95" t="n">
        <v>24</v>
      </c>
      <c r="AA20" s="95" t="n">
        <v>25</v>
      </c>
      <c r="AB20" s="95" t="n">
        <v>26</v>
      </c>
      <c r="AC20" s="95" t="n">
        <v>27</v>
      </c>
      <c r="AD20" s="95" t="n">
        <v>28</v>
      </c>
      <c r="AE20" s="95" t="n">
        <v>29</v>
      </c>
      <c r="AF20" s="96" t="n">
        <v>30</v>
      </c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7"/>
      <c r="CJ20" s="97"/>
      <c r="CK20" s="97"/>
      <c r="CL20" s="97"/>
      <c r="CM20" s="97"/>
      <c r="CN20" s="97"/>
      <c r="CO20" s="97"/>
      <c r="CP20" s="97"/>
      <c r="CQ20" s="97"/>
      <c r="CR20" s="97"/>
      <c r="CS20" s="97"/>
      <c r="CT20" s="97"/>
      <c r="CU20" s="97"/>
      <c r="CV20" s="97"/>
      <c r="CW20" s="97"/>
      <c r="CX20" s="97"/>
      <c r="CY20" s="97"/>
      <c r="CZ20" s="97"/>
      <c r="DA20" s="97"/>
      <c r="DB20" s="97"/>
      <c r="DC20" s="97"/>
      <c r="DD20" s="97"/>
      <c r="DE20" s="97"/>
      <c r="DF20" s="97"/>
      <c r="DG20" s="97"/>
      <c r="DH20" s="97"/>
      <c r="DI20" s="97"/>
      <c r="DJ20" s="97"/>
    </row>
    <row r="21" customFormat="false" ht="12.8" hidden="false" customHeight="false" outlineLevel="0" collapsed="false">
      <c r="A21" s="83" t="s">
        <v>20</v>
      </c>
      <c r="B21" s="98" t="n">
        <v>0</v>
      </c>
      <c r="C21" s="98" t="n">
        <v>10</v>
      </c>
      <c r="D21" s="99" t="n">
        <v>12</v>
      </c>
      <c r="E21" s="99" t="n">
        <v>14</v>
      </c>
      <c r="F21" s="99" t="n">
        <v>17</v>
      </c>
      <c r="G21" s="100" t="n">
        <v>21</v>
      </c>
      <c r="H21" s="98" t="n">
        <v>25</v>
      </c>
      <c r="I21" s="99" t="n">
        <v>30</v>
      </c>
      <c r="J21" s="99" t="n">
        <v>36</v>
      </c>
      <c r="K21" s="99" t="n">
        <v>43</v>
      </c>
      <c r="L21" s="100" t="n">
        <v>52</v>
      </c>
      <c r="M21" s="98" t="n">
        <v>62</v>
      </c>
      <c r="N21" s="99" t="n">
        <v>74</v>
      </c>
      <c r="O21" s="99" t="n">
        <v>89</v>
      </c>
      <c r="P21" s="99" t="n">
        <v>107</v>
      </c>
      <c r="Q21" s="100" t="n">
        <v>128</v>
      </c>
      <c r="R21" s="98" t="n">
        <v>154</v>
      </c>
      <c r="S21" s="99" t="n">
        <v>185</v>
      </c>
      <c r="T21" s="99" t="n">
        <v>222</v>
      </c>
      <c r="U21" s="99" t="n">
        <v>266</v>
      </c>
      <c r="V21" s="100" t="n">
        <v>319</v>
      </c>
      <c r="W21" s="98" t="n">
        <v>383</v>
      </c>
      <c r="X21" s="99" t="n">
        <v>460</v>
      </c>
      <c r="Y21" s="99" t="n">
        <v>552</v>
      </c>
      <c r="Z21" s="99" t="n">
        <v>662</v>
      </c>
      <c r="AA21" s="100" t="n">
        <v>795</v>
      </c>
      <c r="AB21" s="98" t="n">
        <v>954</v>
      </c>
      <c r="AC21" s="99" t="n">
        <v>1145</v>
      </c>
      <c r="AD21" s="99" t="n">
        <v>1374</v>
      </c>
      <c r="AE21" s="99" t="n">
        <v>1648</v>
      </c>
      <c r="AF21" s="100" t="n">
        <v>1978</v>
      </c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  <c r="CO21" s="97"/>
      <c r="CP21" s="97"/>
      <c r="CQ21" s="97"/>
      <c r="CR21" s="97"/>
      <c r="CS21" s="97"/>
      <c r="CT21" s="97"/>
      <c r="CU21" s="97"/>
      <c r="CV21" s="97"/>
      <c r="CW21" s="97"/>
      <c r="CX21" s="97"/>
      <c r="CY21" s="97"/>
      <c r="CZ21" s="97"/>
      <c r="DA21" s="97"/>
      <c r="DB21" s="97"/>
      <c r="DC21" s="97"/>
      <c r="DD21" s="97"/>
      <c r="DE21" s="97"/>
      <c r="DF21" s="97"/>
      <c r="DG21" s="97"/>
      <c r="DH21" s="97"/>
      <c r="DI21" s="97"/>
      <c r="DJ21" s="97"/>
    </row>
    <row r="22" customFormat="false" ht="12.8" hidden="false" customHeight="false" outlineLevel="0" collapsed="false">
      <c r="A22" s="101" t="s">
        <v>70</v>
      </c>
      <c r="B22" s="102" t="n">
        <v>0</v>
      </c>
      <c r="C22" s="102" t="n">
        <v>6</v>
      </c>
      <c r="D22" s="2" t="n">
        <v>7</v>
      </c>
      <c r="E22" s="2" t="n">
        <v>9</v>
      </c>
      <c r="F22" s="2" t="n">
        <v>10</v>
      </c>
      <c r="G22" s="103" t="n">
        <v>12</v>
      </c>
      <c r="H22" s="102" t="n">
        <v>15</v>
      </c>
      <c r="I22" s="2" t="n">
        <v>18</v>
      </c>
      <c r="J22" s="2" t="n">
        <v>21</v>
      </c>
      <c r="K22" s="2" t="n">
        <v>26</v>
      </c>
      <c r="L22" s="103" t="n">
        <v>31</v>
      </c>
      <c r="M22" s="102" t="n">
        <v>37</v>
      </c>
      <c r="N22" s="2" t="n">
        <v>45</v>
      </c>
      <c r="O22" s="2" t="n">
        <v>53</v>
      </c>
      <c r="P22" s="2" t="n">
        <v>64</v>
      </c>
      <c r="Q22" s="103" t="n">
        <v>77</v>
      </c>
      <c r="R22" s="102" t="n">
        <v>92</v>
      </c>
      <c r="S22" s="2" t="n">
        <v>111</v>
      </c>
      <c r="T22" s="2" t="n">
        <v>133</v>
      </c>
      <c r="U22" s="2" t="n">
        <v>160</v>
      </c>
      <c r="V22" s="103" t="n">
        <v>192</v>
      </c>
      <c r="W22" s="102" t="n">
        <v>230</v>
      </c>
      <c r="X22" s="2" t="n">
        <v>276</v>
      </c>
      <c r="Y22" s="2" t="n">
        <v>331</v>
      </c>
      <c r="Z22" s="2" t="n">
        <v>397</v>
      </c>
      <c r="AA22" s="103" t="n">
        <v>477</v>
      </c>
      <c r="AB22" s="102" t="n">
        <v>572</v>
      </c>
      <c r="AC22" s="2" t="n">
        <v>687</v>
      </c>
      <c r="AD22" s="2" t="n">
        <v>824</v>
      </c>
      <c r="AE22" s="2" t="n">
        <v>989</v>
      </c>
      <c r="AF22" s="103" t="n">
        <v>1187</v>
      </c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97"/>
      <c r="CM22" s="97"/>
      <c r="CN22" s="97"/>
      <c r="CO22" s="97"/>
      <c r="CP22" s="97"/>
      <c r="CQ22" s="97"/>
      <c r="CR22" s="97"/>
      <c r="CS22" s="97"/>
      <c r="CT22" s="97"/>
      <c r="CU22" s="97"/>
      <c r="CV22" s="97"/>
      <c r="CW22" s="97"/>
      <c r="CX22" s="97"/>
      <c r="CY22" s="97"/>
      <c r="CZ22" s="97"/>
      <c r="DA22" s="97"/>
      <c r="DB22" s="97"/>
      <c r="DC22" s="97"/>
      <c r="DD22" s="97"/>
      <c r="DE22" s="97"/>
      <c r="DF22" s="97"/>
      <c r="DG22" s="97"/>
      <c r="DH22" s="97"/>
      <c r="DI22" s="97"/>
      <c r="DJ22" s="97"/>
    </row>
    <row r="23" customFormat="false" ht="12.8" hidden="false" customHeight="false" outlineLevel="0" collapsed="false">
      <c r="A23" s="101" t="s">
        <v>71</v>
      </c>
      <c r="B23" s="102" t="n">
        <v>0</v>
      </c>
      <c r="C23" s="102" t="n">
        <v>6</v>
      </c>
      <c r="D23" s="2" t="n">
        <v>7</v>
      </c>
      <c r="E23" s="2" t="n">
        <v>9</v>
      </c>
      <c r="F23" s="2" t="n">
        <v>10</v>
      </c>
      <c r="G23" s="103" t="n">
        <v>12</v>
      </c>
      <c r="H23" s="102" t="n">
        <v>15</v>
      </c>
      <c r="I23" s="2" t="n">
        <v>18</v>
      </c>
      <c r="J23" s="2" t="n">
        <v>21</v>
      </c>
      <c r="K23" s="2" t="n">
        <v>26</v>
      </c>
      <c r="L23" s="103" t="n">
        <v>31</v>
      </c>
      <c r="M23" s="102" t="n">
        <v>37</v>
      </c>
      <c r="N23" s="2" t="n">
        <v>45</v>
      </c>
      <c r="O23" s="2" t="n">
        <v>53</v>
      </c>
      <c r="P23" s="2" t="n">
        <v>64</v>
      </c>
      <c r="Q23" s="103" t="n">
        <v>77</v>
      </c>
      <c r="R23" s="102" t="n">
        <v>92</v>
      </c>
      <c r="S23" s="2" t="n">
        <v>111</v>
      </c>
      <c r="T23" s="2" t="n">
        <v>133</v>
      </c>
      <c r="U23" s="2" t="n">
        <v>160</v>
      </c>
      <c r="V23" s="103" t="n">
        <v>192</v>
      </c>
      <c r="W23" s="102" t="n">
        <v>230</v>
      </c>
      <c r="X23" s="2" t="n">
        <v>276</v>
      </c>
      <c r="Y23" s="2" t="n">
        <v>331</v>
      </c>
      <c r="Z23" s="2" t="n">
        <v>397</v>
      </c>
      <c r="AA23" s="103" t="n">
        <v>477</v>
      </c>
      <c r="AB23" s="102" t="n">
        <v>572</v>
      </c>
      <c r="AC23" s="2" t="n">
        <v>687</v>
      </c>
      <c r="AD23" s="2" t="n">
        <v>824</v>
      </c>
      <c r="AE23" s="2" t="n">
        <v>989</v>
      </c>
      <c r="AF23" s="103" t="n">
        <v>1187</v>
      </c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  <c r="CO23" s="97"/>
      <c r="CP23" s="97"/>
      <c r="CQ23" s="97"/>
      <c r="CR23" s="97"/>
      <c r="CS23" s="97"/>
      <c r="CT23" s="97"/>
      <c r="CU23" s="97"/>
      <c r="CV23" s="97"/>
      <c r="CW23" s="97"/>
      <c r="CX23" s="97"/>
      <c r="CY23" s="97"/>
      <c r="CZ23" s="97"/>
      <c r="DA23" s="97"/>
      <c r="DB23" s="97"/>
      <c r="DC23" s="97"/>
      <c r="DD23" s="97"/>
      <c r="DE23" s="97"/>
      <c r="DF23" s="97"/>
      <c r="DG23" s="97"/>
      <c r="DH23" s="97"/>
      <c r="DI23" s="97"/>
      <c r="DJ23" s="97"/>
    </row>
    <row r="24" customFormat="false" ht="12.8" hidden="false" customHeight="false" outlineLevel="0" collapsed="false">
      <c r="A24" s="101" t="s">
        <v>72</v>
      </c>
      <c r="B24" s="102" t="n">
        <v>0</v>
      </c>
      <c r="C24" s="102" t="n">
        <v>6</v>
      </c>
      <c r="D24" s="2" t="n">
        <v>7</v>
      </c>
      <c r="E24" s="2" t="n">
        <v>9</v>
      </c>
      <c r="F24" s="2" t="n">
        <v>10</v>
      </c>
      <c r="G24" s="103" t="n">
        <v>12</v>
      </c>
      <c r="H24" s="102" t="n">
        <v>15</v>
      </c>
      <c r="I24" s="2" t="n">
        <v>18</v>
      </c>
      <c r="J24" s="2" t="n">
        <v>21</v>
      </c>
      <c r="K24" s="2" t="n">
        <v>26</v>
      </c>
      <c r="L24" s="103" t="n">
        <v>31</v>
      </c>
      <c r="M24" s="102" t="n">
        <v>37</v>
      </c>
      <c r="N24" s="2" t="n">
        <v>45</v>
      </c>
      <c r="O24" s="2" t="n">
        <v>53</v>
      </c>
      <c r="P24" s="2" t="n">
        <v>64</v>
      </c>
      <c r="Q24" s="103" t="n">
        <v>77</v>
      </c>
      <c r="R24" s="102" t="n">
        <v>92</v>
      </c>
      <c r="S24" s="2" t="n">
        <v>111</v>
      </c>
      <c r="T24" s="2" t="n">
        <v>133</v>
      </c>
      <c r="U24" s="2" t="n">
        <v>160</v>
      </c>
      <c r="V24" s="103" t="n">
        <v>192</v>
      </c>
      <c r="W24" s="102" t="n">
        <v>230</v>
      </c>
      <c r="X24" s="2" t="n">
        <v>276</v>
      </c>
      <c r="Y24" s="2" t="n">
        <v>331</v>
      </c>
      <c r="Z24" s="2" t="n">
        <v>397</v>
      </c>
      <c r="AA24" s="103" t="n">
        <v>477</v>
      </c>
      <c r="AB24" s="102" t="n">
        <v>572</v>
      </c>
      <c r="AC24" s="2" t="n">
        <v>687</v>
      </c>
      <c r="AD24" s="2" t="n">
        <v>824</v>
      </c>
      <c r="AE24" s="2" t="n">
        <v>989</v>
      </c>
      <c r="AF24" s="103" t="n">
        <v>1187</v>
      </c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7"/>
      <c r="DG24" s="97"/>
      <c r="DH24" s="97"/>
      <c r="DI24" s="97"/>
      <c r="DJ24" s="97"/>
    </row>
    <row r="25" customFormat="false" ht="12.8" hidden="false" customHeight="false" outlineLevel="0" collapsed="false">
      <c r="A25" s="101" t="s">
        <v>73</v>
      </c>
      <c r="B25" s="102" t="n">
        <v>0</v>
      </c>
      <c r="C25" s="102" t="n">
        <v>5</v>
      </c>
      <c r="D25" s="2" t="n">
        <v>6</v>
      </c>
      <c r="E25" s="2" t="n">
        <v>7</v>
      </c>
      <c r="F25" s="2" t="n">
        <v>9</v>
      </c>
      <c r="G25" s="103" t="n">
        <v>10</v>
      </c>
      <c r="H25" s="102" t="n">
        <v>12</v>
      </c>
      <c r="I25" s="2" t="n">
        <v>15</v>
      </c>
      <c r="J25" s="2" t="n">
        <v>18</v>
      </c>
      <c r="K25" s="2" t="n">
        <v>21</v>
      </c>
      <c r="L25" s="103" t="n">
        <v>26</v>
      </c>
      <c r="M25" s="102" t="n">
        <v>31</v>
      </c>
      <c r="N25" s="2" t="n">
        <v>37</v>
      </c>
      <c r="O25" s="2" t="n">
        <v>45</v>
      </c>
      <c r="P25" s="2" t="n">
        <v>53</v>
      </c>
      <c r="Q25" s="103" t="n">
        <v>64</v>
      </c>
      <c r="R25" s="102" t="n">
        <v>77</v>
      </c>
      <c r="S25" s="2" t="n">
        <v>92</v>
      </c>
      <c r="T25" s="2" t="n">
        <v>111</v>
      </c>
      <c r="U25" s="2" t="n">
        <v>133</v>
      </c>
      <c r="V25" s="103" t="n">
        <v>160</v>
      </c>
      <c r="W25" s="102" t="n">
        <v>192</v>
      </c>
      <c r="X25" s="2" t="n">
        <v>230</v>
      </c>
      <c r="Y25" s="2" t="n">
        <v>276</v>
      </c>
      <c r="Z25" s="2" t="n">
        <v>331</v>
      </c>
      <c r="AA25" s="103" t="n">
        <v>397</v>
      </c>
      <c r="AB25" s="102" t="n">
        <v>477</v>
      </c>
      <c r="AC25" s="2" t="n">
        <v>572</v>
      </c>
      <c r="AD25" s="2" t="n">
        <v>687</v>
      </c>
      <c r="AE25" s="2" t="n">
        <v>824</v>
      </c>
      <c r="AF25" s="103" t="n">
        <v>989</v>
      </c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/>
      <c r="CU25" s="97"/>
      <c r="CV25" s="97"/>
      <c r="CW25" s="97"/>
      <c r="CX25" s="97"/>
      <c r="CY25" s="97"/>
      <c r="CZ25" s="97"/>
      <c r="DA25" s="97"/>
      <c r="DB25" s="97"/>
      <c r="DC25" s="97"/>
      <c r="DD25" s="97"/>
      <c r="DE25" s="97"/>
      <c r="DF25" s="97"/>
      <c r="DG25" s="97"/>
      <c r="DH25" s="97"/>
      <c r="DI25" s="97"/>
      <c r="DJ25" s="97"/>
    </row>
    <row r="26" customFormat="false" ht="12.8" hidden="false" customHeight="false" outlineLevel="0" collapsed="false">
      <c r="A26" s="101" t="s">
        <v>74</v>
      </c>
      <c r="B26" s="102" t="n">
        <v>0</v>
      </c>
      <c r="C26" s="102" t="n">
        <v>6</v>
      </c>
      <c r="D26" s="2" t="n">
        <v>7</v>
      </c>
      <c r="E26" s="2" t="n">
        <v>9</v>
      </c>
      <c r="F26" s="2" t="n">
        <v>10</v>
      </c>
      <c r="G26" s="103" t="n">
        <v>12</v>
      </c>
      <c r="H26" s="102" t="n">
        <v>15</v>
      </c>
      <c r="I26" s="2" t="n">
        <v>18</v>
      </c>
      <c r="J26" s="2" t="n">
        <v>21</v>
      </c>
      <c r="K26" s="2" t="n">
        <v>26</v>
      </c>
      <c r="L26" s="103" t="n">
        <v>31</v>
      </c>
      <c r="M26" s="102" t="n">
        <v>37</v>
      </c>
      <c r="N26" s="2" t="n">
        <v>45</v>
      </c>
      <c r="O26" s="2" t="n">
        <v>53</v>
      </c>
      <c r="P26" s="2" t="n">
        <v>64</v>
      </c>
      <c r="Q26" s="103" t="n">
        <v>77</v>
      </c>
      <c r="R26" s="102" t="n">
        <v>92</v>
      </c>
      <c r="S26" s="2" t="n">
        <v>111</v>
      </c>
      <c r="T26" s="2" t="n">
        <v>133</v>
      </c>
      <c r="U26" s="2" t="n">
        <v>160</v>
      </c>
      <c r="V26" s="103" t="n">
        <v>192</v>
      </c>
      <c r="W26" s="102" t="n">
        <v>230</v>
      </c>
      <c r="X26" s="2" t="n">
        <v>276</v>
      </c>
      <c r="Y26" s="2" t="n">
        <v>331</v>
      </c>
      <c r="Z26" s="2" t="n">
        <v>397</v>
      </c>
      <c r="AA26" s="103" t="n">
        <v>477</v>
      </c>
      <c r="AB26" s="102" t="n">
        <v>572</v>
      </c>
      <c r="AC26" s="2" t="n">
        <v>687</v>
      </c>
      <c r="AD26" s="2" t="n">
        <v>824</v>
      </c>
      <c r="AE26" s="2" t="n">
        <v>989</v>
      </c>
      <c r="AF26" s="103" t="n">
        <v>1187</v>
      </c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</row>
    <row r="27" customFormat="false" ht="12.8" hidden="false" customHeight="false" outlineLevel="0" collapsed="false">
      <c r="A27" s="101" t="s">
        <v>75</v>
      </c>
      <c r="B27" s="102" t="n">
        <v>0</v>
      </c>
      <c r="C27" s="102" t="n">
        <v>10</v>
      </c>
      <c r="D27" s="2" t="s">
        <v>76</v>
      </c>
      <c r="E27" s="2" t="s">
        <v>76</v>
      </c>
      <c r="F27" s="2" t="s">
        <v>76</v>
      </c>
      <c r="G27" s="103" t="s">
        <v>76</v>
      </c>
      <c r="H27" s="102" t="s">
        <v>76</v>
      </c>
      <c r="I27" s="2" t="s">
        <v>76</v>
      </c>
      <c r="J27" s="2" t="s">
        <v>76</v>
      </c>
      <c r="K27" s="2" t="s">
        <v>76</v>
      </c>
      <c r="L27" s="103" t="s">
        <v>76</v>
      </c>
      <c r="M27" s="102" t="s">
        <v>76</v>
      </c>
      <c r="N27" s="2" t="s">
        <v>76</v>
      </c>
      <c r="O27" s="2" t="s">
        <v>76</v>
      </c>
      <c r="P27" s="2" t="s">
        <v>76</v>
      </c>
      <c r="Q27" s="103" t="s">
        <v>76</v>
      </c>
      <c r="R27" s="102" t="s">
        <v>76</v>
      </c>
      <c r="S27" s="2" t="s">
        <v>76</v>
      </c>
      <c r="T27" s="2" t="s">
        <v>76</v>
      </c>
      <c r="U27" s="2" t="s">
        <v>76</v>
      </c>
      <c r="V27" s="103" t="s">
        <v>76</v>
      </c>
      <c r="W27" s="102" t="s">
        <v>76</v>
      </c>
      <c r="X27" s="2" t="s">
        <v>76</v>
      </c>
      <c r="Y27" s="2" t="s">
        <v>76</v>
      </c>
      <c r="Z27" s="2" t="s">
        <v>76</v>
      </c>
      <c r="AA27" s="103" t="s">
        <v>76</v>
      </c>
      <c r="AB27" s="102" t="s">
        <v>76</v>
      </c>
      <c r="AC27" s="2" t="s">
        <v>76</v>
      </c>
      <c r="AD27" s="2" t="s">
        <v>76</v>
      </c>
      <c r="AE27" s="2" t="s">
        <v>76</v>
      </c>
      <c r="AF27" s="103" t="s">
        <v>76</v>
      </c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97"/>
      <c r="CG27" s="97"/>
      <c r="CH27" s="97"/>
      <c r="CI27" s="97"/>
      <c r="CJ27" s="97"/>
      <c r="CK27" s="97"/>
      <c r="CL27" s="97"/>
      <c r="CM27" s="97"/>
      <c r="CN27" s="97"/>
      <c r="CO27" s="97"/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7"/>
      <c r="DG27" s="97"/>
      <c r="DH27" s="97"/>
      <c r="DI27" s="97"/>
      <c r="DJ27" s="97"/>
    </row>
    <row r="28" customFormat="false" ht="12.8" hidden="false" customHeight="false" outlineLevel="0" collapsed="false">
      <c r="A28" s="101" t="s">
        <v>77</v>
      </c>
      <c r="B28" s="102" t="n">
        <v>0</v>
      </c>
      <c r="C28" s="102" t="n">
        <v>10</v>
      </c>
      <c r="D28" s="2" t="n">
        <v>12</v>
      </c>
      <c r="E28" s="2" t="n">
        <v>14</v>
      </c>
      <c r="F28" s="2" t="s">
        <v>76</v>
      </c>
      <c r="G28" s="103" t="s">
        <v>76</v>
      </c>
      <c r="H28" s="102" t="s">
        <v>76</v>
      </c>
      <c r="I28" s="2" t="s">
        <v>76</v>
      </c>
      <c r="J28" s="2" t="s">
        <v>76</v>
      </c>
      <c r="K28" s="2" t="s">
        <v>76</v>
      </c>
      <c r="L28" s="103" t="s">
        <v>76</v>
      </c>
      <c r="M28" s="102" t="s">
        <v>76</v>
      </c>
      <c r="N28" s="2" t="s">
        <v>76</v>
      </c>
      <c r="O28" s="2" t="s">
        <v>76</v>
      </c>
      <c r="P28" s="2" t="s">
        <v>76</v>
      </c>
      <c r="Q28" s="103" t="s">
        <v>76</v>
      </c>
      <c r="R28" s="102" t="s">
        <v>76</v>
      </c>
      <c r="S28" s="2" t="s">
        <v>76</v>
      </c>
      <c r="T28" s="2" t="s">
        <v>76</v>
      </c>
      <c r="U28" s="2" t="s">
        <v>76</v>
      </c>
      <c r="V28" s="103" t="s">
        <v>76</v>
      </c>
      <c r="W28" s="102" t="s">
        <v>76</v>
      </c>
      <c r="X28" s="2" t="s">
        <v>76</v>
      </c>
      <c r="Y28" s="2" t="s">
        <v>76</v>
      </c>
      <c r="Z28" s="2" t="s">
        <v>76</v>
      </c>
      <c r="AA28" s="103" t="s">
        <v>76</v>
      </c>
      <c r="AB28" s="102" t="s">
        <v>76</v>
      </c>
      <c r="AC28" s="2" t="s">
        <v>76</v>
      </c>
      <c r="AD28" s="2" t="s">
        <v>76</v>
      </c>
      <c r="AE28" s="2" t="s">
        <v>76</v>
      </c>
      <c r="AF28" s="103" t="s">
        <v>76</v>
      </c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7"/>
      <c r="DG28" s="97"/>
      <c r="DH28" s="97"/>
      <c r="DI28" s="97"/>
      <c r="DJ28" s="97"/>
    </row>
    <row r="29" customFormat="false" ht="12.8" hidden="false" customHeight="false" outlineLevel="0" collapsed="false">
      <c r="A29" s="101" t="s">
        <v>78</v>
      </c>
      <c r="B29" s="102" t="n">
        <v>0</v>
      </c>
      <c r="C29" s="102" t="n">
        <v>2</v>
      </c>
      <c r="D29" s="2" t="n">
        <v>2</v>
      </c>
      <c r="E29" s="2" t="n">
        <v>3</v>
      </c>
      <c r="F29" s="2" t="n">
        <v>3</v>
      </c>
      <c r="G29" s="103" t="n">
        <v>4</v>
      </c>
      <c r="H29" s="102" t="s">
        <v>76</v>
      </c>
      <c r="I29" s="2" t="s">
        <v>76</v>
      </c>
      <c r="J29" s="2" t="s">
        <v>76</v>
      </c>
      <c r="K29" s="2" t="s">
        <v>76</v>
      </c>
      <c r="L29" s="103" t="s">
        <v>76</v>
      </c>
      <c r="M29" s="102" t="s">
        <v>76</v>
      </c>
      <c r="N29" s="2" t="s">
        <v>76</v>
      </c>
      <c r="O29" s="2" t="s">
        <v>76</v>
      </c>
      <c r="P29" s="2" t="s">
        <v>76</v>
      </c>
      <c r="Q29" s="103" t="s">
        <v>76</v>
      </c>
      <c r="R29" s="102" t="s">
        <v>76</v>
      </c>
      <c r="S29" s="2" t="s">
        <v>76</v>
      </c>
      <c r="T29" s="2" t="s">
        <v>76</v>
      </c>
      <c r="U29" s="2" t="s">
        <v>76</v>
      </c>
      <c r="V29" s="103" t="s">
        <v>76</v>
      </c>
      <c r="W29" s="102" t="s">
        <v>76</v>
      </c>
      <c r="X29" s="2" t="s">
        <v>76</v>
      </c>
      <c r="Y29" s="2" t="s">
        <v>76</v>
      </c>
      <c r="Z29" s="2" t="s">
        <v>76</v>
      </c>
      <c r="AA29" s="103" t="s">
        <v>76</v>
      </c>
      <c r="AB29" s="102" t="s">
        <v>76</v>
      </c>
      <c r="AC29" s="2" t="s">
        <v>76</v>
      </c>
      <c r="AD29" s="2" t="s">
        <v>76</v>
      </c>
      <c r="AE29" s="2" t="s">
        <v>76</v>
      </c>
      <c r="AF29" s="103" t="s">
        <v>76</v>
      </c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97"/>
      <c r="DC29" s="97"/>
      <c r="DD29" s="97"/>
      <c r="DE29" s="97"/>
      <c r="DF29" s="97"/>
      <c r="DG29" s="97"/>
      <c r="DH29" s="97"/>
      <c r="DI29" s="97"/>
      <c r="DJ29" s="97"/>
    </row>
    <row r="30" customFormat="false" ht="12.8" hidden="false" customHeight="false" outlineLevel="0" collapsed="false">
      <c r="A30" s="101" t="s">
        <v>79</v>
      </c>
      <c r="B30" s="102" t="n">
        <v>0</v>
      </c>
      <c r="C30" s="102" t="n">
        <v>16</v>
      </c>
      <c r="D30" s="2" t="n">
        <v>19</v>
      </c>
      <c r="E30" s="2" t="n">
        <v>23</v>
      </c>
      <c r="F30" s="2" t="n">
        <v>28</v>
      </c>
      <c r="G30" s="103" t="n">
        <v>33</v>
      </c>
      <c r="H30" s="102" t="n">
        <v>40</v>
      </c>
      <c r="I30" s="2" t="n">
        <v>48</v>
      </c>
      <c r="J30" s="2" t="n">
        <v>57</v>
      </c>
      <c r="K30" s="2" t="n">
        <v>69</v>
      </c>
      <c r="L30" s="103" t="n">
        <v>83</v>
      </c>
      <c r="M30" s="102" t="n">
        <v>99</v>
      </c>
      <c r="N30" s="2" t="n">
        <v>119</v>
      </c>
      <c r="O30" s="2" t="n">
        <v>143</v>
      </c>
      <c r="P30" s="2" t="n">
        <v>171</v>
      </c>
      <c r="Q30" s="103" t="n">
        <v>205</v>
      </c>
      <c r="R30" s="102" t="n">
        <v>247</v>
      </c>
      <c r="S30" s="2" t="n">
        <v>296</v>
      </c>
      <c r="T30" s="2" t="n">
        <v>355</v>
      </c>
      <c r="U30" s="2" t="n">
        <v>426</v>
      </c>
      <c r="V30" s="103" t="n">
        <v>511</v>
      </c>
      <c r="W30" s="102" t="n">
        <v>613</v>
      </c>
      <c r="X30" s="2" t="n">
        <v>736</v>
      </c>
      <c r="Y30" s="2" t="n">
        <v>883</v>
      </c>
      <c r="Z30" s="2" t="n">
        <v>1060</v>
      </c>
      <c r="AA30" s="103" t="n">
        <v>1272</v>
      </c>
      <c r="AB30" s="102" t="s">
        <v>76</v>
      </c>
      <c r="AC30" s="2" t="s">
        <v>76</v>
      </c>
      <c r="AD30" s="2" t="s">
        <v>76</v>
      </c>
      <c r="AE30" s="2" t="s">
        <v>76</v>
      </c>
      <c r="AF30" s="103" t="s">
        <v>76</v>
      </c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7"/>
      <c r="CS30" s="97"/>
      <c r="CT30" s="97"/>
      <c r="CU30" s="97"/>
      <c r="CV30" s="97"/>
      <c r="CW30" s="97"/>
      <c r="CX30" s="97"/>
      <c r="CY30" s="97"/>
      <c r="CZ30" s="97"/>
      <c r="DA30" s="97"/>
      <c r="DB30" s="97"/>
      <c r="DC30" s="97"/>
      <c r="DD30" s="97"/>
      <c r="DE30" s="97"/>
      <c r="DF30" s="97"/>
      <c r="DG30" s="97"/>
      <c r="DH30" s="97"/>
      <c r="DI30" s="97"/>
      <c r="DJ30" s="97"/>
    </row>
    <row r="31" customFormat="false" ht="12.8" hidden="false" customHeight="false" outlineLevel="0" collapsed="false">
      <c r="A31" s="101" t="s">
        <v>80</v>
      </c>
      <c r="B31" s="102" t="n">
        <v>0</v>
      </c>
      <c r="C31" s="102" t="n">
        <v>6</v>
      </c>
      <c r="D31" s="2" t="n">
        <v>7</v>
      </c>
      <c r="E31" s="2" t="n">
        <v>9</v>
      </c>
      <c r="F31" s="2" t="n">
        <v>10</v>
      </c>
      <c r="G31" s="103" t="n">
        <v>12</v>
      </c>
      <c r="H31" s="102" t="s">
        <v>76</v>
      </c>
      <c r="I31" s="2" t="s">
        <v>76</v>
      </c>
      <c r="J31" s="2" t="s">
        <v>76</v>
      </c>
      <c r="K31" s="2" t="s">
        <v>76</v>
      </c>
      <c r="L31" s="103" t="s">
        <v>76</v>
      </c>
      <c r="M31" s="102" t="s">
        <v>76</v>
      </c>
      <c r="N31" s="2" t="s">
        <v>76</v>
      </c>
      <c r="O31" s="2" t="s">
        <v>76</v>
      </c>
      <c r="P31" s="2" t="s">
        <v>76</v>
      </c>
      <c r="Q31" s="103" t="s">
        <v>76</v>
      </c>
      <c r="R31" s="102" t="s">
        <v>76</v>
      </c>
      <c r="S31" s="2" t="s">
        <v>76</v>
      </c>
      <c r="T31" s="2" t="s">
        <v>76</v>
      </c>
      <c r="U31" s="2" t="s">
        <v>76</v>
      </c>
      <c r="V31" s="103" t="s">
        <v>76</v>
      </c>
      <c r="W31" s="102" t="s">
        <v>76</v>
      </c>
      <c r="X31" s="2" t="s">
        <v>76</v>
      </c>
      <c r="Y31" s="2" t="s">
        <v>76</v>
      </c>
      <c r="Z31" s="2" t="s">
        <v>76</v>
      </c>
      <c r="AA31" s="103" t="s">
        <v>76</v>
      </c>
      <c r="AB31" s="102" t="s">
        <v>76</v>
      </c>
      <c r="AC31" s="2" t="s">
        <v>76</v>
      </c>
      <c r="AD31" s="2" t="s">
        <v>76</v>
      </c>
      <c r="AE31" s="2" t="s">
        <v>76</v>
      </c>
      <c r="AF31" s="103" t="s">
        <v>76</v>
      </c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  <c r="CW31" s="97"/>
      <c r="CX31" s="97"/>
      <c r="CY31" s="97"/>
      <c r="CZ31" s="97"/>
      <c r="DA31" s="97"/>
      <c r="DB31" s="97"/>
      <c r="DC31" s="97"/>
      <c r="DD31" s="97"/>
      <c r="DE31" s="97"/>
      <c r="DF31" s="97"/>
      <c r="DG31" s="97"/>
      <c r="DH31" s="97"/>
      <c r="DI31" s="97"/>
      <c r="DJ31" s="97"/>
    </row>
    <row r="32" customFormat="false" ht="12.8" hidden="false" customHeight="false" outlineLevel="0" collapsed="false">
      <c r="A32" s="101" t="s">
        <v>81</v>
      </c>
      <c r="B32" s="102" t="n">
        <v>0</v>
      </c>
      <c r="C32" s="102" t="n">
        <v>8</v>
      </c>
      <c r="D32" s="2" t="n">
        <v>10</v>
      </c>
      <c r="E32" s="2" t="n">
        <v>12</v>
      </c>
      <c r="F32" s="2" t="n">
        <v>14</v>
      </c>
      <c r="G32" s="103" t="n">
        <v>17</v>
      </c>
      <c r="H32" s="102" t="n">
        <v>20</v>
      </c>
      <c r="I32" s="2" t="n">
        <v>24</v>
      </c>
      <c r="J32" s="2" t="n">
        <v>29</v>
      </c>
      <c r="K32" s="2" t="n">
        <v>34</v>
      </c>
      <c r="L32" s="103" t="n">
        <v>41</v>
      </c>
      <c r="M32" s="102" t="n">
        <v>50</v>
      </c>
      <c r="N32" s="2" t="n">
        <v>59</v>
      </c>
      <c r="O32" s="2" t="n">
        <v>71</v>
      </c>
      <c r="P32" s="2" t="n">
        <v>86</v>
      </c>
      <c r="Q32" s="103" t="n">
        <v>103</v>
      </c>
      <c r="R32" s="102" t="n">
        <v>123</v>
      </c>
      <c r="S32" s="2" t="n">
        <v>148</v>
      </c>
      <c r="T32" s="2" t="n">
        <v>177</v>
      </c>
      <c r="U32" s="2" t="n">
        <v>213</v>
      </c>
      <c r="V32" s="103" t="n">
        <v>256</v>
      </c>
      <c r="W32" s="102" t="s">
        <v>76</v>
      </c>
      <c r="X32" s="2" t="s">
        <v>76</v>
      </c>
      <c r="Y32" s="2" t="s">
        <v>76</v>
      </c>
      <c r="Z32" s="2" t="s">
        <v>76</v>
      </c>
      <c r="AA32" s="103" t="s">
        <v>76</v>
      </c>
      <c r="AB32" s="102" t="s">
        <v>76</v>
      </c>
      <c r="AC32" s="2" t="s">
        <v>76</v>
      </c>
      <c r="AD32" s="2" t="s">
        <v>76</v>
      </c>
      <c r="AE32" s="2" t="s">
        <v>76</v>
      </c>
      <c r="AF32" s="103" t="s">
        <v>76</v>
      </c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7"/>
      <c r="DH32" s="97"/>
      <c r="DI32" s="97"/>
      <c r="DJ32" s="97"/>
    </row>
    <row r="33" customFormat="false" ht="12.8" hidden="false" customHeight="false" outlineLevel="0" collapsed="false">
      <c r="A33" s="101" t="s">
        <v>82</v>
      </c>
      <c r="B33" s="102" t="n">
        <v>0</v>
      </c>
      <c r="C33" s="102" t="n">
        <v>15</v>
      </c>
      <c r="D33" s="2" t="n">
        <v>18</v>
      </c>
      <c r="E33" s="2" t="n">
        <v>22</v>
      </c>
      <c r="F33" s="2" t="n">
        <v>26</v>
      </c>
      <c r="G33" s="103" t="n">
        <v>31</v>
      </c>
      <c r="H33" s="102" t="n">
        <v>37</v>
      </c>
      <c r="I33" s="2" t="n">
        <v>45</v>
      </c>
      <c r="J33" s="2" t="n">
        <v>54</v>
      </c>
      <c r="K33" s="2" t="n">
        <v>64</v>
      </c>
      <c r="L33" s="103" t="n">
        <v>77</v>
      </c>
      <c r="M33" s="102" t="s">
        <v>76</v>
      </c>
      <c r="N33" s="2" t="s">
        <v>76</v>
      </c>
      <c r="O33" s="2" t="s">
        <v>76</v>
      </c>
      <c r="P33" s="2" t="s">
        <v>76</v>
      </c>
      <c r="Q33" s="103" t="s">
        <v>76</v>
      </c>
      <c r="R33" s="102" t="s">
        <v>76</v>
      </c>
      <c r="S33" s="2" t="s">
        <v>76</v>
      </c>
      <c r="T33" s="2" t="s">
        <v>76</v>
      </c>
      <c r="U33" s="2" t="s">
        <v>76</v>
      </c>
      <c r="V33" s="103" t="s">
        <v>76</v>
      </c>
      <c r="W33" s="102" t="s">
        <v>76</v>
      </c>
      <c r="X33" s="2" t="s">
        <v>76</v>
      </c>
      <c r="Y33" s="2" t="s">
        <v>76</v>
      </c>
      <c r="Z33" s="2" t="s">
        <v>76</v>
      </c>
      <c r="AA33" s="103" t="s">
        <v>76</v>
      </c>
      <c r="AB33" s="102" t="s">
        <v>76</v>
      </c>
      <c r="AC33" s="2" t="s">
        <v>76</v>
      </c>
      <c r="AD33" s="2" t="s">
        <v>76</v>
      </c>
      <c r="AE33" s="2" t="s">
        <v>76</v>
      </c>
      <c r="AF33" s="103" t="s">
        <v>76</v>
      </c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</row>
    <row r="34" customFormat="false" ht="12.8" hidden="false" customHeight="false" outlineLevel="0" collapsed="false">
      <c r="A34" s="101" t="s">
        <v>83</v>
      </c>
      <c r="B34" s="102" t="n">
        <v>0</v>
      </c>
      <c r="C34" s="102" t="n">
        <v>10</v>
      </c>
      <c r="D34" s="2" t="n">
        <v>12</v>
      </c>
      <c r="E34" s="2" t="n">
        <v>14</v>
      </c>
      <c r="F34" s="2" t="n">
        <v>17</v>
      </c>
      <c r="G34" s="103" t="n">
        <v>21</v>
      </c>
      <c r="H34" s="102" t="n">
        <v>25</v>
      </c>
      <c r="I34" s="2" t="n">
        <v>30</v>
      </c>
      <c r="J34" s="2" t="n">
        <v>36</v>
      </c>
      <c r="K34" s="2" t="n">
        <v>43</v>
      </c>
      <c r="L34" s="103" t="n">
        <v>52</v>
      </c>
      <c r="M34" s="102" t="n">
        <v>62</v>
      </c>
      <c r="N34" s="2" t="n">
        <v>74</v>
      </c>
      <c r="O34" s="2" t="n">
        <v>89</v>
      </c>
      <c r="P34" s="2" t="n">
        <v>107</v>
      </c>
      <c r="Q34" s="103" t="n">
        <v>128</v>
      </c>
      <c r="R34" s="102" t="n">
        <v>154</v>
      </c>
      <c r="S34" s="2" t="n">
        <v>185</v>
      </c>
      <c r="T34" s="2" t="n">
        <v>222</v>
      </c>
      <c r="U34" s="2" t="n">
        <v>266</v>
      </c>
      <c r="V34" s="103" t="n">
        <v>319</v>
      </c>
      <c r="W34" s="102" t="n">
        <v>383</v>
      </c>
      <c r="X34" s="2" t="n">
        <v>460</v>
      </c>
      <c r="Y34" s="2" t="n">
        <v>552</v>
      </c>
      <c r="Z34" s="2" t="n">
        <v>662</v>
      </c>
      <c r="AA34" s="103" t="n">
        <v>795</v>
      </c>
      <c r="AB34" s="102" t="s">
        <v>76</v>
      </c>
      <c r="AC34" s="2" t="s">
        <v>76</v>
      </c>
      <c r="AD34" s="2" t="s">
        <v>76</v>
      </c>
      <c r="AE34" s="2" t="s">
        <v>76</v>
      </c>
      <c r="AF34" s="103" t="s">
        <v>76</v>
      </c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</row>
    <row r="35" customFormat="false" ht="12.8" hidden="false" customHeight="false" outlineLevel="0" collapsed="false">
      <c r="A35" s="101" t="s">
        <v>84</v>
      </c>
      <c r="B35" s="102" t="n">
        <v>0</v>
      </c>
      <c r="C35" s="102" t="n">
        <v>15</v>
      </c>
      <c r="D35" s="2" t="n">
        <v>18</v>
      </c>
      <c r="E35" s="2" t="n">
        <v>22</v>
      </c>
      <c r="F35" s="2" t="n">
        <v>26</v>
      </c>
      <c r="G35" s="103" t="n">
        <v>31</v>
      </c>
      <c r="H35" s="102" t="n">
        <v>37</v>
      </c>
      <c r="I35" s="2" t="n">
        <v>45</v>
      </c>
      <c r="J35" s="2" t="n">
        <v>54</v>
      </c>
      <c r="K35" s="2" t="n">
        <v>64</v>
      </c>
      <c r="L35" s="103" t="n">
        <v>77</v>
      </c>
      <c r="M35" s="102" t="n">
        <v>93</v>
      </c>
      <c r="N35" s="2" t="n">
        <v>111</v>
      </c>
      <c r="O35" s="2" t="n">
        <v>134</v>
      </c>
      <c r="P35" s="2" t="n">
        <v>160</v>
      </c>
      <c r="Q35" s="103" t="n">
        <v>193</v>
      </c>
      <c r="R35" s="102" t="s">
        <v>76</v>
      </c>
      <c r="S35" s="2" t="s">
        <v>76</v>
      </c>
      <c r="T35" s="2" t="s">
        <v>76</v>
      </c>
      <c r="U35" s="2" t="s">
        <v>76</v>
      </c>
      <c r="V35" s="103" t="s">
        <v>76</v>
      </c>
      <c r="W35" s="102" t="s">
        <v>76</v>
      </c>
      <c r="X35" s="2" t="s">
        <v>76</v>
      </c>
      <c r="Y35" s="2" t="s">
        <v>76</v>
      </c>
      <c r="Z35" s="2" t="s">
        <v>76</v>
      </c>
      <c r="AA35" s="103" t="s">
        <v>76</v>
      </c>
      <c r="AB35" s="102" t="s">
        <v>76</v>
      </c>
      <c r="AC35" s="2" t="s">
        <v>76</v>
      </c>
      <c r="AD35" s="2" t="s">
        <v>76</v>
      </c>
      <c r="AE35" s="2" t="s">
        <v>76</v>
      </c>
      <c r="AF35" s="103" t="s">
        <v>76</v>
      </c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</row>
    <row r="36" customFormat="false" ht="12.8" hidden="false" customHeight="false" outlineLevel="0" collapsed="false">
      <c r="A36" s="101" t="s">
        <v>85</v>
      </c>
      <c r="B36" s="102" t="n">
        <v>0</v>
      </c>
      <c r="C36" s="102" t="n">
        <v>512</v>
      </c>
      <c r="D36" s="2" t="s">
        <v>76</v>
      </c>
      <c r="E36" s="2" t="s">
        <v>76</v>
      </c>
      <c r="F36" s="2" t="s">
        <v>76</v>
      </c>
      <c r="G36" s="103" t="s">
        <v>76</v>
      </c>
      <c r="H36" s="102" t="s">
        <v>76</v>
      </c>
      <c r="I36" s="2" t="s">
        <v>76</v>
      </c>
      <c r="J36" s="2" t="s">
        <v>76</v>
      </c>
      <c r="K36" s="2" t="s">
        <v>76</v>
      </c>
      <c r="L36" s="103" t="s">
        <v>76</v>
      </c>
      <c r="M36" s="102" t="s">
        <v>76</v>
      </c>
      <c r="N36" s="2" t="s">
        <v>76</v>
      </c>
      <c r="O36" s="2" t="s">
        <v>76</v>
      </c>
      <c r="P36" s="2" t="s">
        <v>76</v>
      </c>
      <c r="Q36" s="103" t="s">
        <v>76</v>
      </c>
      <c r="R36" s="102" t="s">
        <v>76</v>
      </c>
      <c r="S36" s="2" t="s">
        <v>76</v>
      </c>
      <c r="T36" s="2" t="s">
        <v>76</v>
      </c>
      <c r="U36" s="2" t="s">
        <v>76</v>
      </c>
      <c r="V36" s="103" t="s">
        <v>76</v>
      </c>
      <c r="W36" s="102" t="s">
        <v>76</v>
      </c>
      <c r="X36" s="2" t="s">
        <v>76</v>
      </c>
      <c r="Y36" s="2" t="s">
        <v>76</v>
      </c>
      <c r="Z36" s="2" t="s">
        <v>76</v>
      </c>
      <c r="AA36" s="103" t="s">
        <v>76</v>
      </c>
      <c r="AB36" s="102" t="s">
        <v>76</v>
      </c>
      <c r="AC36" s="2" t="s">
        <v>76</v>
      </c>
      <c r="AD36" s="2" t="s">
        <v>76</v>
      </c>
      <c r="AE36" s="2" t="s">
        <v>76</v>
      </c>
      <c r="AF36" s="103" t="s">
        <v>76</v>
      </c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</row>
    <row r="37" customFormat="false" ht="12.8" hidden="false" customHeight="false" outlineLevel="0" collapsed="false">
      <c r="A37" s="104" t="s">
        <v>86</v>
      </c>
      <c r="B37" s="105" t="n">
        <v>0</v>
      </c>
      <c r="C37" s="105" t="n">
        <v>75</v>
      </c>
      <c r="D37" s="106" t="n">
        <v>90</v>
      </c>
      <c r="E37" s="106" t="n">
        <v>108</v>
      </c>
      <c r="F37" s="106" t="n">
        <v>130</v>
      </c>
      <c r="G37" s="107" t="n">
        <v>156</v>
      </c>
      <c r="H37" s="105" t="n">
        <v>187</v>
      </c>
      <c r="I37" s="106" t="n">
        <v>224</v>
      </c>
      <c r="J37" s="106" t="n">
        <v>269</v>
      </c>
      <c r="K37" s="106" t="n">
        <v>322</v>
      </c>
      <c r="L37" s="107" t="n">
        <v>387</v>
      </c>
      <c r="M37" s="105" t="s">
        <v>76</v>
      </c>
      <c r="N37" s="106" t="s">
        <v>76</v>
      </c>
      <c r="O37" s="106" t="s">
        <v>76</v>
      </c>
      <c r="P37" s="106" t="s">
        <v>76</v>
      </c>
      <c r="Q37" s="107" t="s">
        <v>76</v>
      </c>
      <c r="R37" s="105" t="s">
        <v>76</v>
      </c>
      <c r="S37" s="106" t="s">
        <v>76</v>
      </c>
      <c r="T37" s="106" t="s">
        <v>76</v>
      </c>
      <c r="U37" s="106" t="s">
        <v>76</v>
      </c>
      <c r="V37" s="107" t="s">
        <v>76</v>
      </c>
      <c r="W37" s="105" t="s">
        <v>76</v>
      </c>
      <c r="X37" s="106" t="s">
        <v>76</v>
      </c>
      <c r="Y37" s="106" t="s">
        <v>76</v>
      </c>
      <c r="Z37" s="106" t="s">
        <v>76</v>
      </c>
      <c r="AA37" s="107" t="s">
        <v>76</v>
      </c>
      <c r="AB37" s="105" t="s">
        <v>76</v>
      </c>
      <c r="AC37" s="106" t="s">
        <v>76</v>
      </c>
      <c r="AD37" s="106" t="s">
        <v>76</v>
      </c>
      <c r="AE37" s="106" t="s">
        <v>76</v>
      </c>
      <c r="AF37" s="107" t="s">
        <v>76</v>
      </c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7"/>
      <c r="DD37" s="97"/>
      <c r="DE37" s="97"/>
      <c r="DF37" s="97"/>
      <c r="DG37" s="97"/>
      <c r="DH37" s="97"/>
      <c r="DI37" s="97"/>
      <c r="DJ37" s="97"/>
    </row>
    <row r="39" customFormat="false" ht="12.8" hidden="false" customHeight="false" outlineLevel="0" collapsed="false">
      <c r="A39" s="8" t="s">
        <v>88</v>
      </c>
      <c r="B39" s="7" t="n">
        <v>0</v>
      </c>
      <c r="C39" s="7" t="n">
        <v>1</v>
      </c>
      <c r="D39" s="7" t="n">
        <v>2</v>
      </c>
      <c r="E39" s="7" t="n">
        <v>3</v>
      </c>
      <c r="F39" s="7" t="n">
        <v>4</v>
      </c>
      <c r="G39" s="7" t="n">
        <v>5</v>
      </c>
      <c r="H39" s="7" t="n">
        <v>6</v>
      </c>
      <c r="I39" s="7" t="n">
        <v>7</v>
      </c>
      <c r="J39" s="7" t="n">
        <v>8</v>
      </c>
      <c r="K39" s="7" t="n">
        <v>9</v>
      </c>
      <c r="L39" s="7" t="n">
        <v>10</v>
      </c>
      <c r="M39" s="7" t="n">
        <v>11</v>
      </c>
      <c r="N39" s="7" t="n">
        <v>12</v>
      </c>
      <c r="O39" s="7" t="n">
        <v>13</v>
      </c>
      <c r="P39" s="7" t="n">
        <v>14</v>
      </c>
      <c r="Q39" s="7" t="n">
        <v>15</v>
      </c>
      <c r="R39" s="7" t="n">
        <v>16</v>
      </c>
      <c r="S39" s="7" t="n">
        <v>17</v>
      </c>
      <c r="T39" s="7" t="n">
        <v>18</v>
      </c>
      <c r="U39" s="7" t="n">
        <v>19</v>
      </c>
      <c r="V39" s="7" t="n">
        <v>20</v>
      </c>
      <c r="W39" s="7" t="n">
        <v>21</v>
      </c>
      <c r="X39" s="7" t="n">
        <v>22</v>
      </c>
      <c r="Y39" s="7" t="n">
        <v>23</v>
      </c>
      <c r="Z39" s="7" t="n">
        <v>24</v>
      </c>
      <c r="AA39" s="7" t="n">
        <v>25</v>
      </c>
      <c r="AB39" s="7" t="n">
        <v>26</v>
      </c>
      <c r="AC39" s="7" t="n">
        <v>27</v>
      </c>
      <c r="AD39" s="7" t="n">
        <v>28</v>
      </c>
      <c r="AE39" s="7" t="n">
        <v>29</v>
      </c>
      <c r="AF39" s="7" t="n">
        <v>30</v>
      </c>
    </row>
    <row r="40" customFormat="false" ht="12.8" hidden="false" customHeight="false" outlineLevel="0" collapsed="false">
      <c r="A40" s="83" t="s">
        <v>20</v>
      </c>
      <c r="B40" s="98" t="n">
        <v>0</v>
      </c>
      <c r="C40" s="98" t="n">
        <v>3</v>
      </c>
      <c r="D40" s="99" t="n">
        <v>3</v>
      </c>
      <c r="E40" s="99" t="n">
        <v>4</v>
      </c>
      <c r="F40" s="99" t="n">
        <v>4</v>
      </c>
      <c r="G40" s="100" t="n">
        <v>4</v>
      </c>
      <c r="H40" s="98" t="n">
        <v>5</v>
      </c>
      <c r="I40" s="99" t="n">
        <v>5</v>
      </c>
      <c r="J40" s="99" t="n">
        <v>6</v>
      </c>
      <c r="K40" s="99" t="n">
        <v>6</v>
      </c>
      <c r="L40" s="100" t="n">
        <v>7</v>
      </c>
      <c r="M40" s="98" t="n">
        <v>8</v>
      </c>
      <c r="N40" s="99" t="n">
        <v>9</v>
      </c>
      <c r="O40" s="99" t="n">
        <v>9</v>
      </c>
      <c r="P40" s="99" t="n">
        <v>10</v>
      </c>
      <c r="Q40" s="100" t="n">
        <v>11</v>
      </c>
      <c r="R40" s="98" t="n">
        <v>13</v>
      </c>
      <c r="S40" s="99" t="n">
        <v>14</v>
      </c>
      <c r="T40" s="108" t="n">
        <f aca="false">ROUND(15*1.5,0)</f>
        <v>23</v>
      </c>
      <c r="U40" s="108" t="n">
        <f aca="false">ROUND(17*1.5,0)</f>
        <v>26</v>
      </c>
      <c r="V40" s="109" t="n">
        <f aca="false">ROUND(18*1.5,0)</f>
        <v>27</v>
      </c>
      <c r="W40" s="110" t="n">
        <f aca="false">ROUND(20*1.5,0)</f>
        <v>30</v>
      </c>
      <c r="X40" s="108" t="n">
        <f aca="false">ROUND(22*1.5,0)</f>
        <v>33</v>
      </c>
      <c r="Y40" s="108" t="n">
        <f aca="false">ROUND(24*1.5,0)</f>
        <v>36</v>
      </c>
      <c r="Z40" s="108" t="n">
        <f aca="false">ROUND(27*1.5,0)</f>
        <v>41</v>
      </c>
      <c r="AA40" s="109" t="n">
        <f aca="false">ROUND(30*1.5,0)</f>
        <v>45</v>
      </c>
      <c r="AB40" s="110" t="n">
        <f aca="false">ROUND(33*1.5,0)</f>
        <v>50</v>
      </c>
      <c r="AC40" s="108" t="n">
        <f aca="false">ROUND(36*1.5,0)</f>
        <v>54</v>
      </c>
      <c r="AD40" s="108" t="n">
        <f aca="false">ROUND(39*1.5,0)</f>
        <v>59</v>
      </c>
      <c r="AE40" s="108" t="n">
        <f aca="false">ROUND(43*1.5,0)</f>
        <v>65</v>
      </c>
      <c r="AF40" s="109" t="n">
        <f aca="false">ROUND(48*1.5,0)</f>
        <v>72</v>
      </c>
    </row>
    <row r="41" customFormat="false" ht="12.8" hidden="false" customHeight="false" outlineLevel="0" collapsed="false">
      <c r="A41" s="101" t="s">
        <v>70</v>
      </c>
      <c r="B41" s="102" t="n">
        <v>0</v>
      </c>
      <c r="C41" s="102" t="n">
        <v>3</v>
      </c>
      <c r="D41" s="2" t="n">
        <v>3</v>
      </c>
      <c r="E41" s="2" t="n">
        <v>4</v>
      </c>
      <c r="F41" s="2" t="n">
        <v>4</v>
      </c>
      <c r="G41" s="103" t="n">
        <v>4</v>
      </c>
      <c r="H41" s="102" t="n">
        <v>5</v>
      </c>
      <c r="I41" s="2" t="n">
        <v>5</v>
      </c>
      <c r="J41" s="2" t="n">
        <v>6</v>
      </c>
      <c r="K41" s="2" t="n">
        <v>6</v>
      </c>
      <c r="L41" s="103" t="n">
        <v>7</v>
      </c>
      <c r="M41" s="102" t="n">
        <v>8</v>
      </c>
      <c r="N41" s="2" t="n">
        <v>9</v>
      </c>
      <c r="O41" s="2" t="n">
        <v>9</v>
      </c>
      <c r="P41" s="2" t="n">
        <v>10</v>
      </c>
      <c r="Q41" s="103" t="n">
        <v>11</v>
      </c>
      <c r="R41" s="102" t="n">
        <v>13</v>
      </c>
      <c r="S41" s="2" t="n">
        <v>14</v>
      </c>
      <c r="T41" s="2" t="n">
        <v>15</v>
      </c>
      <c r="U41" s="2" t="n">
        <v>17</v>
      </c>
      <c r="V41" s="103" t="n">
        <v>18</v>
      </c>
      <c r="W41" s="102" t="n">
        <v>20</v>
      </c>
      <c r="X41" s="2" t="n">
        <v>22</v>
      </c>
      <c r="Y41" s="2" t="n">
        <v>24</v>
      </c>
      <c r="Z41" s="2" t="n">
        <v>27</v>
      </c>
      <c r="AA41" s="103" t="n">
        <v>30</v>
      </c>
      <c r="AB41" s="102" t="n">
        <v>33</v>
      </c>
      <c r="AC41" s="2" t="n">
        <v>36</v>
      </c>
      <c r="AD41" s="2" t="n">
        <v>39</v>
      </c>
      <c r="AE41" s="2" t="n">
        <v>43</v>
      </c>
      <c r="AF41" s="103" t="n">
        <v>48</v>
      </c>
    </row>
    <row r="42" customFormat="false" ht="12.8" hidden="false" customHeight="false" outlineLevel="0" collapsed="false">
      <c r="A42" s="101" t="s">
        <v>71</v>
      </c>
      <c r="B42" s="102" t="n">
        <v>0</v>
      </c>
      <c r="C42" s="102" t="n">
        <v>3</v>
      </c>
      <c r="D42" s="2" t="n">
        <v>3</v>
      </c>
      <c r="E42" s="2" t="n">
        <v>4</v>
      </c>
      <c r="F42" s="2" t="n">
        <v>4</v>
      </c>
      <c r="G42" s="103" t="n">
        <v>4</v>
      </c>
      <c r="H42" s="102" t="n">
        <v>5</v>
      </c>
      <c r="I42" s="2" t="n">
        <v>5</v>
      </c>
      <c r="J42" s="2" t="n">
        <v>6</v>
      </c>
      <c r="K42" s="2" t="n">
        <v>6</v>
      </c>
      <c r="L42" s="103" t="n">
        <v>7</v>
      </c>
      <c r="M42" s="102" t="n">
        <v>8</v>
      </c>
      <c r="N42" s="2" t="n">
        <v>9</v>
      </c>
      <c r="O42" s="2" t="n">
        <v>9</v>
      </c>
      <c r="P42" s="2" t="n">
        <v>10</v>
      </c>
      <c r="Q42" s="103" t="n">
        <v>11</v>
      </c>
      <c r="R42" s="102" t="n">
        <v>13</v>
      </c>
      <c r="S42" s="2" t="n">
        <v>14</v>
      </c>
      <c r="T42" s="2" t="n">
        <v>15</v>
      </c>
      <c r="U42" s="2" t="n">
        <v>17</v>
      </c>
      <c r="V42" s="103" t="n">
        <v>18</v>
      </c>
      <c r="W42" s="102" t="n">
        <v>20</v>
      </c>
      <c r="X42" s="2" t="n">
        <v>22</v>
      </c>
      <c r="Y42" s="2" t="n">
        <v>24</v>
      </c>
      <c r="Z42" s="2" t="n">
        <v>27</v>
      </c>
      <c r="AA42" s="103" t="n">
        <v>30</v>
      </c>
      <c r="AB42" s="102" t="n">
        <v>33</v>
      </c>
      <c r="AC42" s="2" t="n">
        <v>36</v>
      </c>
      <c r="AD42" s="2" t="n">
        <v>39</v>
      </c>
      <c r="AE42" s="2" t="n">
        <v>43</v>
      </c>
      <c r="AF42" s="103" t="n">
        <v>48</v>
      </c>
    </row>
    <row r="43" customFormat="false" ht="12.8" hidden="false" customHeight="false" outlineLevel="0" collapsed="false">
      <c r="A43" s="101" t="s">
        <v>72</v>
      </c>
      <c r="B43" s="102" t="n">
        <v>0</v>
      </c>
      <c r="C43" s="102" t="n">
        <v>3</v>
      </c>
      <c r="D43" s="2" t="n">
        <v>3</v>
      </c>
      <c r="E43" s="2" t="n">
        <v>4</v>
      </c>
      <c r="F43" s="2" t="n">
        <v>4</v>
      </c>
      <c r="G43" s="103" t="n">
        <v>4</v>
      </c>
      <c r="H43" s="102" t="n">
        <v>5</v>
      </c>
      <c r="I43" s="2" t="n">
        <v>5</v>
      </c>
      <c r="J43" s="2" t="n">
        <v>6</v>
      </c>
      <c r="K43" s="2" t="n">
        <v>6</v>
      </c>
      <c r="L43" s="103" t="n">
        <v>7</v>
      </c>
      <c r="M43" s="102" t="n">
        <v>8</v>
      </c>
      <c r="N43" s="2" t="n">
        <v>9</v>
      </c>
      <c r="O43" s="2" t="n">
        <v>9</v>
      </c>
      <c r="P43" s="2" t="n">
        <v>10</v>
      </c>
      <c r="Q43" s="103" t="n">
        <v>11</v>
      </c>
      <c r="R43" s="102" t="n">
        <v>13</v>
      </c>
      <c r="S43" s="2" t="n">
        <v>14</v>
      </c>
      <c r="T43" s="2" t="n">
        <v>15</v>
      </c>
      <c r="U43" s="2" t="n">
        <v>17</v>
      </c>
      <c r="V43" s="103" t="n">
        <v>18</v>
      </c>
      <c r="W43" s="102" t="n">
        <v>20</v>
      </c>
      <c r="X43" s="2" t="n">
        <v>22</v>
      </c>
      <c r="Y43" s="2" t="n">
        <v>24</v>
      </c>
      <c r="Z43" s="2" t="n">
        <v>27</v>
      </c>
      <c r="AA43" s="103" t="n">
        <v>30</v>
      </c>
      <c r="AB43" s="102" t="n">
        <v>33</v>
      </c>
      <c r="AC43" s="2" t="n">
        <v>36</v>
      </c>
      <c r="AD43" s="2" t="n">
        <v>39</v>
      </c>
      <c r="AE43" s="2" t="n">
        <v>43</v>
      </c>
      <c r="AF43" s="103" t="n">
        <v>48</v>
      </c>
    </row>
    <row r="44" customFormat="false" ht="12.8" hidden="false" customHeight="false" outlineLevel="0" collapsed="false">
      <c r="A44" s="101" t="s">
        <v>73</v>
      </c>
      <c r="B44" s="102" t="n">
        <v>0</v>
      </c>
      <c r="C44" s="102" t="n">
        <v>5</v>
      </c>
      <c r="D44" s="2" t="n">
        <v>6</v>
      </c>
      <c r="E44" s="2" t="n">
        <v>6</v>
      </c>
      <c r="F44" s="2" t="n">
        <v>7</v>
      </c>
      <c r="G44" s="103" t="n">
        <v>7</v>
      </c>
      <c r="H44" s="102" t="n">
        <v>8</v>
      </c>
      <c r="I44" s="2" t="n">
        <v>9</v>
      </c>
      <c r="J44" s="2" t="n">
        <v>10</v>
      </c>
      <c r="K44" s="2" t="n">
        <v>11</v>
      </c>
      <c r="L44" s="103" t="n">
        <v>12</v>
      </c>
      <c r="M44" s="102" t="n">
        <v>13</v>
      </c>
      <c r="N44" s="2" t="n">
        <v>14</v>
      </c>
      <c r="O44" s="2" t="n">
        <v>16</v>
      </c>
      <c r="P44" s="2" t="n">
        <v>17</v>
      </c>
      <c r="Q44" s="103" t="n">
        <v>19</v>
      </c>
      <c r="R44" s="102" t="n">
        <v>21</v>
      </c>
      <c r="S44" s="2" t="n">
        <v>23</v>
      </c>
      <c r="T44" s="2" t="n">
        <v>25</v>
      </c>
      <c r="U44" s="2" t="n">
        <v>28</v>
      </c>
      <c r="V44" s="103" t="n">
        <v>31</v>
      </c>
      <c r="W44" s="102" t="n">
        <v>34</v>
      </c>
      <c r="X44" s="2" t="n">
        <v>37</v>
      </c>
      <c r="Y44" s="2" t="n">
        <v>41</v>
      </c>
      <c r="Z44" s="2" t="n">
        <v>45</v>
      </c>
      <c r="AA44" s="103" t="n">
        <v>49</v>
      </c>
      <c r="AB44" s="102" t="n">
        <v>54</v>
      </c>
      <c r="AC44" s="2" t="n">
        <v>60</v>
      </c>
      <c r="AD44" s="2" t="n">
        <v>66</v>
      </c>
      <c r="AE44" s="2" t="n">
        <v>72</v>
      </c>
      <c r="AF44" s="103" t="n">
        <v>79</v>
      </c>
    </row>
    <row r="45" customFormat="false" ht="12.8" hidden="false" customHeight="false" outlineLevel="0" collapsed="false">
      <c r="A45" s="101" t="s">
        <v>74</v>
      </c>
      <c r="B45" s="102" t="n">
        <v>0</v>
      </c>
      <c r="C45" s="102" t="n">
        <v>3</v>
      </c>
      <c r="D45" s="2" t="n">
        <v>3</v>
      </c>
      <c r="E45" s="2" t="n">
        <v>4</v>
      </c>
      <c r="F45" s="2" t="n">
        <v>4</v>
      </c>
      <c r="G45" s="103" t="n">
        <v>4</v>
      </c>
      <c r="H45" s="102" t="n">
        <v>5</v>
      </c>
      <c r="I45" s="2" t="n">
        <v>5</v>
      </c>
      <c r="J45" s="2" t="n">
        <v>6</v>
      </c>
      <c r="K45" s="2" t="n">
        <v>6</v>
      </c>
      <c r="L45" s="103" t="n">
        <v>7</v>
      </c>
      <c r="M45" s="102" t="n">
        <v>8</v>
      </c>
      <c r="N45" s="2" t="n">
        <v>9</v>
      </c>
      <c r="O45" s="2" t="n">
        <v>9</v>
      </c>
      <c r="P45" s="2" t="n">
        <v>10</v>
      </c>
      <c r="Q45" s="103" t="n">
        <v>11</v>
      </c>
      <c r="R45" s="102" t="n">
        <v>13</v>
      </c>
      <c r="S45" s="2" t="n">
        <v>14</v>
      </c>
      <c r="T45" s="2" t="n">
        <v>15</v>
      </c>
      <c r="U45" s="2" t="n">
        <v>17</v>
      </c>
      <c r="V45" s="103" t="n">
        <v>18</v>
      </c>
      <c r="W45" s="102" t="n">
        <v>20</v>
      </c>
      <c r="X45" s="2" t="n">
        <v>22</v>
      </c>
      <c r="Y45" s="2" t="n">
        <v>24</v>
      </c>
      <c r="Z45" s="2" t="n">
        <v>27</v>
      </c>
      <c r="AA45" s="103" t="n">
        <v>30</v>
      </c>
      <c r="AB45" s="102" t="n">
        <v>33</v>
      </c>
      <c r="AC45" s="2" t="n">
        <v>36</v>
      </c>
      <c r="AD45" s="2" t="n">
        <v>39</v>
      </c>
      <c r="AE45" s="2" t="n">
        <v>43</v>
      </c>
      <c r="AF45" s="103" t="n">
        <v>48</v>
      </c>
    </row>
    <row r="46" customFormat="false" ht="12.8" hidden="false" customHeight="false" outlineLevel="0" collapsed="false">
      <c r="A46" s="101" t="s">
        <v>77</v>
      </c>
      <c r="B46" s="102" t="n">
        <v>0</v>
      </c>
      <c r="C46" s="102" t="n">
        <v>800</v>
      </c>
      <c r="D46" s="2" t="n">
        <v>800</v>
      </c>
      <c r="E46" s="2" t="n">
        <v>800</v>
      </c>
      <c r="F46" s="2" t="s">
        <v>76</v>
      </c>
      <c r="G46" s="103" t="s">
        <v>76</v>
      </c>
      <c r="H46" s="102" t="s">
        <v>76</v>
      </c>
      <c r="I46" s="2" t="s">
        <v>76</v>
      </c>
      <c r="J46" s="2" t="s">
        <v>76</v>
      </c>
      <c r="K46" s="2" t="s">
        <v>76</v>
      </c>
      <c r="L46" s="103" t="s">
        <v>76</v>
      </c>
      <c r="M46" s="102" t="s">
        <v>76</v>
      </c>
      <c r="N46" s="2" t="s">
        <v>76</v>
      </c>
      <c r="O46" s="2" t="s">
        <v>76</v>
      </c>
      <c r="P46" s="2" t="s">
        <v>76</v>
      </c>
      <c r="Q46" s="103" t="s">
        <v>76</v>
      </c>
      <c r="R46" s="102" t="s">
        <v>76</v>
      </c>
      <c r="S46" s="2" t="s">
        <v>76</v>
      </c>
      <c r="T46" s="2" t="s">
        <v>76</v>
      </c>
      <c r="U46" s="2" t="s">
        <v>76</v>
      </c>
      <c r="V46" s="103" t="s">
        <v>76</v>
      </c>
      <c r="W46" s="102" t="s">
        <v>76</v>
      </c>
      <c r="X46" s="2" t="s">
        <v>76</v>
      </c>
      <c r="Y46" s="2" t="s">
        <v>76</v>
      </c>
      <c r="Z46" s="2" t="s">
        <v>76</v>
      </c>
      <c r="AA46" s="103" t="s">
        <v>76</v>
      </c>
      <c r="AB46" s="102" t="s">
        <v>76</v>
      </c>
      <c r="AC46" s="2" t="s">
        <v>76</v>
      </c>
      <c r="AD46" s="2" t="s">
        <v>76</v>
      </c>
      <c r="AE46" s="2" t="s">
        <v>76</v>
      </c>
      <c r="AF46" s="103" t="s">
        <v>76</v>
      </c>
    </row>
    <row r="47" customFormat="false" ht="12.8" hidden="false" customHeight="false" outlineLevel="0" collapsed="false">
      <c r="A47" s="101" t="s">
        <v>78</v>
      </c>
      <c r="B47" s="102" t="n">
        <v>0</v>
      </c>
      <c r="C47" s="102" t="n">
        <v>3</v>
      </c>
      <c r="D47" s="2" t="n">
        <v>3</v>
      </c>
      <c r="E47" s="2" t="n">
        <v>4</v>
      </c>
      <c r="F47" s="2" t="n">
        <v>4</v>
      </c>
      <c r="G47" s="103" t="n">
        <v>4</v>
      </c>
      <c r="H47" s="102" t="s">
        <v>76</v>
      </c>
      <c r="I47" s="2" t="s">
        <v>76</v>
      </c>
      <c r="J47" s="2" t="s">
        <v>76</v>
      </c>
      <c r="K47" s="2" t="s">
        <v>76</v>
      </c>
      <c r="L47" s="103" t="s">
        <v>76</v>
      </c>
      <c r="M47" s="102" t="s">
        <v>76</v>
      </c>
      <c r="N47" s="2" t="s">
        <v>76</v>
      </c>
      <c r="O47" s="2" t="s">
        <v>76</v>
      </c>
      <c r="P47" s="2" t="s">
        <v>76</v>
      </c>
      <c r="Q47" s="103" t="s">
        <v>76</v>
      </c>
      <c r="R47" s="102" t="s">
        <v>76</v>
      </c>
      <c r="S47" s="2" t="s">
        <v>76</v>
      </c>
      <c r="T47" s="2" t="s">
        <v>76</v>
      </c>
      <c r="U47" s="2" t="s">
        <v>76</v>
      </c>
      <c r="V47" s="103" t="s">
        <v>76</v>
      </c>
      <c r="W47" s="102" t="s">
        <v>76</v>
      </c>
      <c r="X47" s="2" t="s">
        <v>76</v>
      </c>
      <c r="Y47" s="2" t="s">
        <v>76</v>
      </c>
      <c r="Z47" s="2" t="s">
        <v>76</v>
      </c>
      <c r="AA47" s="103" t="s">
        <v>76</v>
      </c>
      <c r="AB47" s="102" t="s">
        <v>76</v>
      </c>
      <c r="AC47" s="2" t="s">
        <v>76</v>
      </c>
      <c r="AD47" s="2" t="s">
        <v>76</v>
      </c>
      <c r="AE47" s="2" t="s">
        <v>76</v>
      </c>
      <c r="AF47" s="103" t="s">
        <v>76</v>
      </c>
    </row>
    <row r="48" customFormat="false" ht="12.8" hidden="false" customHeight="false" outlineLevel="0" collapsed="false">
      <c r="A48" s="101" t="s">
        <v>79</v>
      </c>
      <c r="B48" s="102" t="n">
        <v>0</v>
      </c>
      <c r="C48" s="102" t="n">
        <v>3</v>
      </c>
      <c r="D48" s="2" t="n">
        <v>3</v>
      </c>
      <c r="E48" s="2" t="n">
        <v>4</v>
      </c>
      <c r="F48" s="2" t="n">
        <v>4</v>
      </c>
      <c r="G48" s="103" t="n">
        <v>4</v>
      </c>
      <c r="H48" s="102" t="n">
        <v>5</v>
      </c>
      <c r="I48" s="2" t="n">
        <v>5</v>
      </c>
      <c r="J48" s="2" t="n">
        <v>6</v>
      </c>
      <c r="K48" s="2" t="n">
        <v>6</v>
      </c>
      <c r="L48" s="103" t="n">
        <v>7</v>
      </c>
      <c r="M48" s="102" t="n">
        <v>8</v>
      </c>
      <c r="N48" s="2" t="n">
        <v>9</v>
      </c>
      <c r="O48" s="2" t="n">
        <v>9</v>
      </c>
      <c r="P48" s="2" t="n">
        <v>10</v>
      </c>
      <c r="Q48" s="103" t="n">
        <v>11</v>
      </c>
      <c r="R48" s="102" t="n">
        <v>13</v>
      </c>
      <c r="S48" s="2" t="n">
        <v>14</v>
      </c>
      <c r="T48" s="2" t="n">
        <v>15</v>
      </c>
      <c r="U48" s="2" t="n">
        <v>17</v>
      </c>
      <c r="V48" s="103" t="n">
        <v>18</v>
      </c>
      <c r="W48" s="102" t="n">
        <v>20</v>
      </c>
      <c r="X48" s="2" t="n">
        <v>22</v>
      </c>
      <c r="Y48" s="2" t="n">
        <v>24</v>
      </c>
      <c r="Z48" s="2" t="n">
        <v>27</v>
      </c>
      <c r="AA48" s="103" t="n">
        <v>30</v>
      </c>
      <c r="AB48" s="102" t="s">
        <v>76</v>
      </c>
      <c r="AC48" s="2" t="s">
        <v>76</v>
      </c>
      <c r="AD48" s="2" t="s">
        <v>76</v>
      </c>
      <c r="AE48" s="2" t="s">
        <v>76</v>
      </c>
      <c r="AF48" s="103" t="s">
        <v>76</v>
      </c>
    </row>
    <row r="49" customFormat="false" ht="12.8" hidden="false" customHeight="false" outlineLevel="0" collapsed="false">
      <c r="A49" s="101" t="s">
        <v>80</v>
      </c>
      <c r="B49" s="102" t="n">
        <v>0</v>
      </c>
      <c r="C49" s="102" t="n">
        <v>3</v>
      </c>
      <c r="D49" s="2" t="n">
        <v>3</v>
      </c>
      <c r="E49" s="2" t="n">
        <v>4</v>
      </c>
      <c r="F49" s="2" t="n">
        <v>4</v>
      </c>
      <c r="G49" s="103" t="n">
        <v>4</v>
      </c>
      <c r="H49" s="102" t="s">
        <v>76</v>
      </c>
      <c r="I49" s="2" t="s">
        <v>76</v>
      </c>
      <c r="J49" s="2" t="s">
        <v>76</v>
      </c>
      <c r="K49" s="2" t="s">
        <v>76</v>
      </c>
      <c r="L49" s="103" t="s">
        <v>76</v>
      </c>
      <c r="M49" s="102" t="s">
        <v>76</v>
      </c>
      <c r="N49" s="2" t="s">
        <v>76</v>
      </c>
      <c r="O49" s="2" t="s">
        <v>76</v>
      </c>
      <c r="P49" s="2" t="s">
        <v>76</v>
      </c>
      <c r="Q49" s="103" t="s">
        <v>76</v>
      </c>
      <c r="R49" s="102" t="s">
        <v>76</v>
      </c>
      <c r="S49" s="2" t="s">
        <v>76</v>
      </c>
      <c r="T49" s="2" t="s">
        <v>76</v>
      </c>
      <c r="U49" s="2" t="s">
        <v>76</v>
      </c>
      <c r="V49" s="103" t="s">
        <v>76</v>
      </c>
      <c r="W49" s="102" t="s">
        <v>76</v>
      </c>
      <c r="X49" s="2" t="s">
        <v>76</v>
      </c>
      <c r="Y49" s="2" t="s">
        <v>76</v>
      </c>
      <c r="Z49" s="2" t="s">
        <v>76</v>
      </c>
      <c r="AA49" s="103" t="s">
        <v>76</v>
      </c>
      <c r="AB49" s="102" t="s">
        <v>76</v>
      </c>
      <c r="AC49" s="2" t="s">
        <v>76</v>
      </c>
      <c r="AD49" s="2" t="s">
        <v>76</v>
      </c>
      <c r="AE49" s="2" t="s">
        <v>76</v>
      </c>
      <c r="AF49" s="103" t="s">
        <v>76</v>
      </c>
    </row>
    <row r="50" customFormat="false" ht="12.8" hidden="false" customHeight="false" outlineLevel="0" collapsed="false">
      <c r="A50" s="101" t="s">
        <v>81</v>
      </c>
      <c r="B50" s="102" t="n">
        <v>0</v>
      </c>
      <c r="C50" s="102" t="n">
        <v>3</v>
      </c>
      <c r="D50" s="2" t="n">
        <v>3</v>
      </c>
      <c r="E50" s="2" t="n">
        <v>4</v>
      </c>
      <c r="F50" s="2" t="n">
        <v>4</v>
      </c>
      <c r="G50" s="103" t="n">
        <v>4</v>
      </c>
      <c r="H50" s="102" t="n">
        <v>5</v>
      </c>
      <c r="I50" s="2" t="n">
        <v>5</v>
      </c>
      <c r="J50" s="2" t="n">
        <v>6</v>
      </c>
      <c r="K50" s="2" t="n">
        <v>6</v>
      </c>
      <c r="L50" s="103" t="n">
        <v>7</v>
      </c>
      <c r="M50" s="102" t="n">
        <v>8</v>
      </c>
      <c r="N50" s="2" t="n">
        <v>9</v>
      </c>
      <c r="O50" s="2" t="n">
        <v>9</v>
      </c>
      <c r="P50" s="2" t="n">
        <v>10</v>
      </c>
      <c r="Q50" s="103" t="n">
        <v>11</v>
      </c>
      <c r="R50" s="102" t="n">
        <v>13</v>
      </c>
      <c r="S50" s="2" t="n">
        <v>14</v>
      </c>
      <c r="T50" s="2" t="n">
        <v>15</v>
      </c>
      <c r="U50" s="2" t="n">
        <v>17</v>
      </c>
      <c r="V50" s="103" t="n">
        <v>18</v>
      </c>
      <c r="W50" s="102" t="s">
        <v>76</v>
      </c>
      <c r="X50" s="2" t="s">
        <v>76</v>
      </c>
      <c r="Y50" s="2" t="s">
        <v>76</v>
      </c>
      <c r="Z50" s="2" t="s">
        <v>76</v>
      </c>
      <c r="AA50" s="103" t="s">
        <v>76</v>
      </c>
      <c r="AB50" s="102" t="s">
        <v>76</v>
      </c>
      <c r="AC50" s="2" t="s">
        <v>76</v>
      </c>
      <c r="AD50" s="2" t="s">
        <v>76</v>
      </c>
      <c r="AE50" s="2" t="s">
        <v>76</v>
      </c>
      <c r="AF50" s="103" t="s">
        <v>76</v>
      </c>
    </row>
    <row r="51" customFormat="false" ht="12.8" hidden="false" customHeight="false" outlineLevel="0" collapsed="false">
      <c r="A51" s="101" t="s">
        <v>83</v>
      </c>
      <c r="B51" s="102" t="n">
        <v>0</v>
      </c>
      <c r="C51" s="102" t="n">
        <v>3</v>
      </c>
      <c r="D51" s="2" t="n">
        <v>3</v>
      </c>
      <c r="E51" s="2" t="n">
        <v>4</v>
      </c>
      <c r="F51" s="2" t="n">
        <v>4</v>
      </c>
      <c r="G51" s="103" t="n">
        <v>4</v>
      </c>
      <c r="H51" s="102" t="n">
        <v>5</v>
      </c>
      <c r="I51" s="2" t="n">
        <v>5</v>
      </c>
      <c r="J51" s="2" t="n">
        <v>6</v>
      </c>
      <c r="K51" s="2" t="n">
        <v>6</v>
      </c>
      <c r="L51" s="103" t="n">
        <v>7</v>
      </c>
      <c r="M51" s="102" t="n">
        <v>8</v>
      </c>
      <c r="N51" s="2" t="n">
        <v>9</v>
      </c>
      <c r="O51" s="2" t="n">
        <v>9</v>
      </c>
      <c r="P51" s="2" t="n">
        <v>10</v>
      </c>
      <c r="Q51" s="103" t="n">
        <v>11</v>
      </c>
      <c r="R51" s="102" t="n">
        <v>13</v>
      </c>
      <c r="S51" s="2" t="n">
        <v>14</v>
      </c>
      <c r="T51" s="2" t="n">
        <v>15</v>
      </c>
      <c r="U51" s="2" t="n">
        <v>17</v>
      </c>
      <c r="V51" s="103" t="n">
        <v>18</v>
      </c>
      <c r="W51" s="102" t="n">
        <v>20</v>
      </c>
      <c r="X51" s="2" t="n">
        <v>22</v>
      </c>
      <c r="Y51" s="2" t="n">
        <v>24</v>
      </c>
      <c r="Z51" s="2" t="n">
        <v>27</v>
      </c>
      <c r="AA51" s="103" t="n">
        <v>30</v>
      </c>
      <c r="AB51" s="102" t="s">
        <v>76</v>
      </c>
      <c r="AC51" s="2" t="s">
        <v>76</v>
      </c>
      <c r="AD51" s="2" t="s">
        <v>76</v>
      </c>
      <c r="AE51" s="2" t="s">
        <v>76</v>
      </c>
      <c r="AF51" s="103" t="s">
        <v>76</v>
      </c>
    </row>
    <row r="52" customFormat="false" ht="12.8" hidden="false" customHeight="false" outlineLevel="0" collapsed="false">
      <c r="A52" s="101" t="s">
        <v>84</v>
      </c>
      <c r="B52" s="102" t="n">
        <v>0</v>
      </c>
      <c r="C52" s="102" t="n">
        <v>3</v>
      </c>
      <c r="D52" s="2" t="n">
        <v>3</v>
      </c>
      <c r="E52" s="2" t="n">
        <v>4</v>
      </c>
      <c r="F52" s="2" t="n">
        <v>4</v>
      </c>
      <c r="G52" s="103" t="n">
        <v>4</v>
      </c>
      <c r="H52" s="102" t="n">
        <v>5</v>
      </c>
      <c r="I52" s="2" t="n">
        <v>5</v>
      </c>
      <c r="J52" s="2" t="n">
        <v>6</v>
      </c>
      <c r="K52" s="2" t="n">
        <v>6</v>
      </c>
      <c r="L52" s="103" t="n">
        <v>7</v>
      </c>
      <c r="M52" s="102" t="n">
        <v>8</v>
      </c>
      <c r="N52" s="2" t="n">
        <v>9</v>
      </c>
      <c r="O52" s="2" t="n">
        <v>9</v>
      </c>
      <c r="P52" s="2" t="n">
        <v>10</v>
      </c>
      <c r="Q52" s="103" t="n">
        <v>11</v>
      </c>
      <c r="R52" s="102" t="s">
        <v>76</v>
      </c>
      <c r="S52" s="2" t="s">
        <v>76</v>
      </c>
      <c r="T52" s="2" t="s">
        <v>76</v>
      </c>
      <c r="U52" s="2" t="s">
        <v>76</v>
      </c>
      <c r="V52" s="103" t="s">
        <v>76</v>
      </c>
      <c r="W52" s="102" t="s">
        <v>76</v>
      </c>
      <c r="X52" s="2" t="s">
        <v>76</v>
      </c>
      <c r="Y52" s="2" t="s">
        <v>76</v>
      </c>
      <c r="Z52" s="2" t="s">
        <v>76</v>
      </c>
      <c r="AA52" s="103" t="s">
        <v>76</v>
      </c>
      <c r="AB52" s="102" t="s">
        <v>76</v>
      </c>
      <c r="AC52" s="2" t="s">
        <v>76</v>
      </c>
      <c r="AD52" s="2" t="s">
        <v>76</v>
      </c>
      <c r="AE52" s="2" t="s">
        <v>76</v>
      </c>
      <c r="AF52" s="103" t="s">
        <v>76</v>
      </c>
    </row>
    <row r="53" customFormat="false" ht="12.8" hidden="false" customHeight="false" outlineLevel="0" collapsed="false">
      <c r="A53" s="101" t="s">
        <v>85</v>
      </c>
      <c r="B53" s="102" t="n">
        <v>0</v>
      </c>
      <c r="C53" s="102" t="n">
        <v>500</v>
      </c>
      <c r="D53" s="2" t="s">
        <v>76</v>
      </c>
      <c r="E53" s="2" t="s">
        <v>76</v>
      </c>
      <c r="F53" s="2" t="s">
        <v>76</v>
      </c>
      <c r="G53" s="103" t="s">
        <v>76</v>
      </c>
      <c r="H53" s="102" t="s">
        <v>76</v>
      </c>
      <c r="I53" s="2" t="s">
        <v>76</v>
      </c>
      <c r="J53" s="2" t="s">
        <v>76</v>
      </c>
      <c r="K53" s="2" t="s">
        <v>76</v>
      </c>
      <c r="L53" s="103" t="s">
        <v>76</v>
      </c>
      <c r="M53" s="102" t="s">
        <v>76</v>
      </c>
      <c r="N53" s="2" t="s">
        <v>76</v>
      </c>
      <c r="O53" s="2" t="s">
        <v>76</v>
      </c>
      <c r="P53" s="2" t="s">
        <v>76</v>
      </c>
      <c r="Q53" s="103" t="s">
        <v>76</v>
      </c>
      <c r="R53" s="102" t="s">
        <v>76</v>
      </c>
      <c r="S53" s="2" t="s">
        <v>76</v>
      </c>
      <c r="T53" s="2" t="s">
        <v>76</v>
      </c>
      <c r="U53" s="2" t="s">
        <v>76</v>
      </c>
      <c r="V53" s="103" t="s">
        <v>76</v>
      </c>
      <c r="W53" s="102" t="s">
        <v>76</v>
      </c>
      <c r="X53" s="2" t="s">
        <v>76</v>
      </c>
      <c r="Y53" s="2" t="s">
        <v>76</v>
      </c>
      <c r="Z53" s="2" t="s">
        <v>76</v>
      </c>
      <c r="AA53" s="103" t="s">
        <v>76</v>
      </c>
      <c r="AB53" s="102" t="s">
        <v>76</v>
      </c>
      <c r="AC53" s="2" t="s">
        <v>76</v>
      </c>
      <c r="AD53" s="2" t="s">
        <v>76</v>
      </c>
      <c r="AE53" s="2" t="s">
        <v>76</v>
      </c>
      <c r="AF53" s="103" t="s">
        <v>76</v>
      </c>
    </row>
    <row r="54" customFormat="false" ht="12.8" hidden="false" customHeight="false" outlineLevel="0" collapsed="false">
      <c r="A54" s="104" t="s">
        <v>86</v>
      </c>
      <c r="B54" s="105" t="n">
        <v>0</v>
      </c>
      <c r="C54" s="105" t="n">
        <v>20</v>
      </c>
      <c r="D54" s="106" t="n">
        <v>22</v>
      </c>
      <c r="E54" s="106" t="n">
        <v>24</v>
      </c>
      <c r="F54" s="106" t="n">
        <v>27</v>
      </c>
      <c r="G54" s="107" t="n">
        <v>29</v>
      </c>
      <c r="H54" s="105" t="n">
        <v>32</v>
      </c>
      <c r="I54" s="106" t="n">
        <v>35</v>
      </c>
      <c r="J54" s="106" t="n">
        <v>39</v>
      </c>
      <c r="K54" s="106" t="n">
        <v>43</v>
      </c>
      <c r="L54" s="111" t="n">
        <f aca="false">ROUND(47*1.5,0)</f>
        <v>71</v>
      </c>
      <c r="M54" s="105" t="s">
        <v>76</v>
      </c>
      <c r="N54" s="106" t="s">
        <v>76</v>
      </c>
      <c r="O54" s="106" t="s">
        <v>76</v>
      </c>
      <c r="P54" s="106" t="s">
        <v>76</v>
      </c>
      <c r="Q54" s="107" t="s">
        <v>76</v>
      </c>
      <c r="R54" s="105" t="s">
        <v>76</v>
      </c>
      <c r="S54" s="106" t="s">
        <v>76</v>
      </c>
      <c r="T54" s="106" t="s">
        <v>76</v>
      </c>
      <c r="U54" s="106" t="s">
        <v>76</v>
      </c>
      <c r="V54" s="107" t="s">
        <v>76</v>
      </c>
      <c r="W54" s="105" t="s">
        <v>76</v>
      </c>
      <c r="X54" s="106" t="s">
        <v>76</v>
      </c>
      <c r="Y54" s="106" t="s">
        <v>76</v>
      </c>
      <c r="Z54" s="106" t="s">
        <v>76</v>
      </c>
      <c r="AA54" s="107" t="s">
        <v>76</v>
      </c>
      <c r="AB54" s="105" t="s">
        <v>76</v>
      </c>
      <c r="AC54" s="106" t="s">
        <v>76</v>
      </c>
      <c r="AD54" s="106" t="s">
        <v>76</v>
      </c>
      <c r="AE54" s="106" t="s">
        <v>76</v>
      </c>
      <c r="AF54" s="107" t="s">
        <v>76</v>
      </c>
    </row>
    <row r="55" customFormat="false" ht="12.8" hidden="false" customHeight="false" outlineLevel="0" collapsed="false">
      <c r="A55" s="101" t="s">
        <v>75</v>
      </c>
      <c r="B55" s="102" t="n">
        <v>0</v>
      </c>
      <c r="C55" s="102" t="s">
        <v>89</v>
      </c>
      <c r="D55" s="2" t="s">
        <v>76</v>
      </c>
      <c r="E55" s="2" t="s">
        <v>76</v>
      </c>
      <c r="F55" s="2" t="s">
        <v>76</v>
      </c>
      <c r="G55" s="103" t="s">
        <v>76</v>
      </c>
      <c r="H55" s="102" t="s">
        <v>76</v>
      </c>
      <c r="I55" s="2" t="s">
        <v>76</v>
      </c>
      <c r="J55" s="2" t="s">
        <v>76</v>
      </c>
      <c r="K55" s="2" t="s">
        <v>76</v>
      </c>
      <c r="L55" s="103" t="s">
        <v>76</v>
      </c>
      <c r="M55" s="102" t="s">
        <v>76</v>
      </c>
      <c r="N55" s="2" t="s">
        <v>76</v>
      </c>
      <c r="O55" s="2" t="s">
        <v>76</v>
      </c>
      <c r="P55" s="2" t="s">
        <v>76</v>
      </c>
      <c r="Q55" s="103" t="s">
        <v>76</v>
      </c>
      <c r="R55" s="102" t="s">
        <v>76</v>
      </c>
      <c r="S55" s="2" t="s">
        <v>76</v>
      </c>
      <c r="T55" s="2" t="s">
        <v>76</v>
      </c>
      <c r="U55" s="2" t="s">
        <v>76</v>
      </c>
      <c r="V55" s="103" t="s">
        <v>76</v>
      </c>
      <c r="W55" s="102" t="s">
        <v>76</v>
      </c>
      <c r="X55" s="2" t="s">
        <v>76</v>
      </c>
      <c r="Y55" s="2" t="s">
        <v>76</v>
      </c>
      <c r="Z55" s="2" t="s">
        <v>76</v>
      </c>
      <c r="AA55" s="103" t="s">
        <v>76</v>
      </c>
      <c r="AB55" s="102" t="s">
        <v>76</v>
      </c>
      <c r="AC55" s="2" t="s">
        <v>76</v>
      </c>
      <c r="AD55" s="2" t="s">
        <v>76</v>
      </c>
      <c r="AE55" s="2" t="s">
        <v>76</v>
      </c>
      <c r="AF55" s="103" t="s">
        <v>76</v>
      </c>
    </row>
    <row r="56" customFormat="false" ht="12.8" hidden="false" customHeight="false" outlineLevel="0" collapsed="false">
      <c r="A56" s="104" t="s">
        <v>82</v>
      </c>
      <c r="B56" s="105" t="n">
        <v>0</v>
      </c>
      <c r="C56" s="105" t="n">
        <v>3</v>
      </c>
      <c r="D56" s="106" t="n">
        <v>3</v>
      </c>
      <c r="E56" s="106" t="n">
        <v>4</v>
      </c>
      <c r="F56" s="106" t="n">
        <v>4</v>
      </c>
      <c r="G56" s="107" t="n">
        <v>4</v>
      </c>
      <c r="H56" s="105" t="n">
        <v>5</v>
      </c>
      <c r="I56" s="106" t="n">
        <v>5</v>
      </c>
      <c r="J56" s="106" t="n">
        <v>6</v>
      </c>
      <c r="K56" s="106" t="n">
        <v>6</v>
      </c>
      <c r="L56" s="107" t="n">
        <v>7</v>
      </c>
      <c r="M56" s="105" t="s">
        <v>76</v>
      </c>
      <c r="N56" s="106" t="s">
        <v>76</v>
      </c>
      <c r="O56" s="106" t="s">
        <v>76</v>
      </c>
      <c r="P56" s="106" t="s">
        <v>76</v>
      </c>
      <c r="Q56" s="107" t="s">
        <v>76</v>
      </c>
      <c r="R56" s="105" t="s">
        <v>76</v>
      </c>
      <c r="S56" s="106" t="s">
        <v>76</v>
      </c>
      <c r="T56" s="106" t="s">
        <v>76</v>
      </c>
      <c r="U56" s="106" t="s">
        <v>76</v>
      </c>
      <c r="V56" s="107" t="s">
        <v>76</v>
      </c>
      <c r="W56" s="105" t="s">
        <v>76</v>
      </c>
      <c r="X56" s="106" t="s">
        <v>76</v>
      </c>
      <c r="Y56" s="106" t="s">
        <v>76</v>
      </c>
      <c r="Z56" s="106" t="s">
        <v>76</v>
      </c>
      <c r="AA56" s="107" t="s">
        <v>76</v>
      </c>
      <c r="AB56" s="105" t="s">
        <v>76</v>
      </c>
      <c r="AC56" s="106" t="s">
        <v>76</v>
      </c>
      <c r="AD56" s="106" t="s">
        <v>76</v>
      </c>
      <c r="AE56" s="106" t="s">
        <v>76</v>
      </c>
      <c r="AF56" s="107" t="s">
        <v>76</v>
      </c>
    </row>
    <row r="58" customFormat="false" ht="12.8" hidden="false" customHeight="false" outlineLevel="0" collapsed="false">
      <c r="A58" s="8" t="s">
        <v>52</v>
      </c>
      <c r="B58" s="7" t="n">
        <v>0</v>
      </c>
      <c r="C58" s="7" t="n">
        <v>1</v>
      </c>
      <c r="D58" s="7" t="n">
        <v>2</v>
      </c>
      <c r="E58" s="7" t="n">
        <v>3</v>
      </c>
      <c r="F58" s="7" t="n">
        <v>4</v>
      </c>
      <c r="G58" s="7" t="n">
        <v>5</v>
      </c>
      <c r="H58" s="7" t="n">
        <v>6</v>
      </c>
      <c r="I58" s="7" t="n">
        <v>7</v>
      </c>
      <c r="J58" s="7" t="n">
        <v>8</v>
      </c>
      <c r="K58" s="7" t="n">
        <v>9</v>
      </c>
      <c r="L58" s="7" t="n">
        <v>10</v>
      </c>
      <c r="M58" s="7" t="n">
        <v>11</v>
      </c>
      <c r="N58" s="7" t="n">
        <v>12</v>
      </c>
      <c r="O58" s="7" t="n">
        <v>13</v>
      </c>
      <c r="P58" s="7" t="n">
        <v>14</v>
      </c>
      <c r="Q58" s="7" t="n">
        <v>15</v>
      </c>
      <c r="R58" s="7" t="n">
        <v>16</v>
      </c>
      <c r="S58" s="7" t="n">
        <v>17</v>
      </c>
      <c r="T58" s="7" t="n">
        <v>18</v>
      </c>
      <c r="U58" s="7" t="n">
        <v>19</v>
      </c>
      <c r="V58" s="7" t="n">
        <v>20</v>
      </c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customFormat="false" ht="12.8" hidden="false" customHeight="false" outlineLevel="0" collapsed="false">
      <c r="A59" s="112" t="s">
        <v>81</v>
      </c>
      <c r="B59" s="113" t="n">
        <v>0</v>
      </c>
      <c r="C59" s="113" t="n">
        <f aca="false">ROUND((1.2515^(DB!C58-1))*20,0)</f>
        <v>20</v>
      </c>
      <c r="D59" s="114" t="n">
        <f aca="false">ROUND((1.2515^(DB!D58-1))*20,0)</f>
        <v>25</v>
      </c>
      <c r="E59" s="114" t="n">
        <f aca="false">ROUND((1.2515^(DB!E58-1))*20,0)</f>
        <v>31</v>
      </c>
      <c r="F59" s="114" t="n">
        <f aca="false">ROUND((1.2515^(DB!F58-1))*20,0)</f>
        <v>39</v>
      </c>
      <c r="G59" s="115" t="n">
        <f aca="false">ROUND((1.2515^(DB!G58-1))*20,0)</f>
        <v>49</v>
      </c>
      <c r="H59" s="113" t="n">
        <f aca="false">ROUND((1.2515^(DB!H58-1))*20,0)</f>
        <v>61</v>
      </c>
      <c r="I59" s="114" t="n">
        <f aca="false">ROUND((1.2515^(DB!I58-1))*20,0)</f>
        <v>77</v>
      </c>
      <c r="J59" s="114" t="n">
        <f aca="false">ROUND((1.2515^(DB!J58-1))*20,0)</f>
        <v>96</v>
      </c>
      <c r="K59" s="114" t="n">
        <f aca="false">ROUND((1.2515^(DB!K58-1))*20,0)</f>
        <v>120</v>
      </c>
      <c r="L59" s="115" t="n">
        <f aca="false">ROUND((1.2515^(DB!L58-1))*20,0)</f>
        <v>151</v>
      </c>
      <c r="M59" s="113" t="n">
        <f aca="false">ROUND((1.2515^(DB!M58-1))*20,0)</f>
        <v>189</v>
      </c>
      <c r="N59" s="114" t="n">
        <f aca="false">ROUND((1.2515^(DB!N58-1))*20,0)</f>
        <v>236</v>
      </c>
      <c r="O59" s="114" t="n">
        <f aca="false">ROUND((1.2515^(DB!O58-1))*20,0)</f>
        <v>295</v>
      </c>
      <c r="P59" s="114" t="n">
        <f aca="false">ROUND((1.2515^(DB!P58-1))*20,0)</f>
        <v>370</v>
      </c>
      <c r="Q59" s="115" t="n">
        <f aca="false">ROUND((1.2515^(DB!Q58-1))*20,0)</f>
        <v>462</v>
      </c>
      <c r="R59" s="113" t="n">
        <f aca="false">ROUND((1.2515^(DB!R58-1))*20,0)</f>
        <v>579</v>
      </c>
      <c r="S59" s="114" t="n">
        <f aca="false">ROUND((1.2515^(DB!S58-1))*20,0)</f>
        <v>724</v>
      </c>
      <c r="T59" s="114" t="n">
        <f aca="false">ROUND((1.2515^(DB!T58-1))*20,0)</f>
        <v>906</v>
      </c>
      <c r="U59" s="114" t="n">
        <f aca="false">ROUND((1.2515^(DB!U58-1))*20,0)</f>
        <v>1134</v>
      </c>
      <c r="V59" s="115" t="n">
        <f aca="false">ROUND((1.2515^(DB!V58-1))*20,0)</f>
        <v>1420</v>
      </c>
      <c r="W59" s="113" t="s">
        <v>76</v>
      </c>
      <c r="X59" s="114" t="s">
        <v>76</v>
      </c>
      <c r="Y59" s="114" t="s">
        <v>76</v>
      </c>
      <c r="Z59" s="114" t="s">
        <v>76</v>
      </c>
      <c r="AA59" s="115" t="s">
        <v>76</v>
      </c>
      <c r="AB59" s="113" t="s">
        <v>76</v>
      </c>
      <c r="AC59" s="114" t="s">
        <v>76</v>
      </c>
      <c r="AD59" s="114" t="s">
        <v>76</v>
      </c>
      <c r="AE59" s="114" t="s">
        <v>76</v>
      </c>
      <c r="AF59" s="115" t="s">
        <v>76</v>
      </c>
    </row>
    <row r="60" s="1" customFormat="true" ht="12.8" hidden="false" customHeight="false" outlineLevel="0" collapsed="false">
      <c r="A60" s="93"/>
      <c r="B60" s="2"/>
      <c r="C60" s="2"/>
      <c r="D60" s="2"/>
      <c r="E60" s="2"/>
      <c r="F60" s="2"/>
      <c r="G60" s="2"/>
      <c r="H60" s="2"/>
      <c r="I60" s="2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8" t="s">
        <v>90</v>
      </c>
      <c r="B61" s="7" t="n">
        <v>0</v>
      </c>
      <c r="C61" s="7" t="n">
        <v>1</v>
      </c>
      <c r="D61" s="7" t="n">
        <v>2</v>
      </c>
      <c r="E61" s="7" t="n">
        <v>3</v>
      </c>
      <c r="F61" s="7" t="n">
        <v>4</v>
      </c>
      <c r="G61" s="7" t="n">
        <v>5</v>
      </c>
      <c r="H61" s="7" t="n">
        <v>6</v>
      </c>
      <c r="I61" s="7" t="n">
        <v>7</v>
      </c>
      <c r="J61" s="7" t="n">
        <v>8</v>
      </c>
      <c r="K61" s="7" t="n">
        <v>9</v>
      </c>
      <c r="L61" s="7" t="n">
        <v>10</v>
      </c>
      <c r="M61" s="7" t="n">
        <v>11</v>
      </c>
      <c r="N61" s="7" t="n">
        <v>12</v>
      </c>
      <c r="O61" s="7" t="n">
        <v>13</v>
      </c>
      <c r="P61" s="7" t="n">
        <v>14</v>
      </c>
      <c r="Q61" s="7" t="n">
        <v>15</v>
      </c>
      <c r="R61" s="7" t="n">
        <v>16</v>
      </c>
      <c r="S61" s="7" t="n">
        <v>17</v>
      </c>
      <c r="T61" s="7" t="n">
        <v>18</v>
      </c>
      <c r="U61" s="7" t="n">
        <v>19</v>
      </c>
      <c r="V61" s="7" t="n">
        <v>20</v>
      </c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customFormat="false" ht="12.8" hidden="false" customHeight="false" outlineLevel="0" collapsed="false">
      <c r="A62" s="104" t="s">
        <v>82</v>
      </c>
      <c r="B62" s="105" t="n">
        <v>0</v>
      </c>
      <c r="C62" s="105" t="n">
        <v>100</v>
      </c>
      <c r="D62" s="106" t="n">
        <v>129</v>
      </c>
      <c r="E62" s="106" t="n">
        <v>167</v>
      </c>
      <c r="F62" s="106" t="n">
        <v>215</v>
      </c>
      <c r="G62" s="107" t="n">
        <v>278</v>
      </c>
      <c r="H62" s="105" t="n">
        <v>359</v>
      </c>
      <c r="I62" s="106" t="n">
        <v>464</v>
      </c>
      <c r="J62" s="106" t="n">
        <v>599</v>
      </c>
      <c r="K62" s="106" t="n">
        <v>774</v>
      </c>
      <c r="L62" s="107" t="n">
        <v>1000</v>
      </c>
      <c r="M62" s="105" t="s">
        <v>76</v>
      </c>
      <c r="N62" s="106" t="s">
        <v>76</v>
      </c>
      <c r="O62" s="106" t="s">
        <v>76</v>
      </c>
      <c r="P62" s="106" t="s">
        <v>76</v>
      </c>
      <c r="Q62" s="107" t="s">
        <v>76</v>
      </c>
      <c r="R62" s="105" t="s">
        <v>76</v>
      </c>
      <c r="S62" s="106" t="s">
        <v>76</v>
      </c>
      <c r="T62" s="106" t="s">
        <v>76</v>
      </c>
      <c r="U62" s="106" t="s">
        <v>76</v>
      </c>
      <c r="V62" s="107" t="s">
        <v>76</v>
      </c>
      <c r="W62" s="105" t="s">
        <v>76</v>
      </c>
      <c r="X62" s="106" t="s">
        <v>76</v>
      </c>
      <c r="Y62" s="106" t="s">
        <v>76</v>
      </c>
      <c r="Z62" s="106" t="s">
        <v>76</v>
      </c>
      <c r="AA62" s="107" t="s">
        <v>76</v>
      </c>
      <c r="AB62" s="105" t="s">
        <v>76</v>
      </c>
      <c r="AC62" s="106" t="s">
        <v>76</v>
      </c>
      <c r="AD62" s="106" t="s">
        <v>76</v>
      </c>
      <c r="AE62" s="106" t="s">
        <v>76</v>
      </c>
      <c r="AF62" s="107" t="s">
        <v>76</v>
      </c>
    </row>
    <row r="63" s="1" customFormat="true" ht="12.8" hidden="false" customHeight="false" outlineLevel="0" collapsed="false">
      <c r="A63" s="93"/>
      <c r="B63" s="2"/>
      <c r="C63" s="2"/>
      <c r="D63" s="2"/>
      <c r="E63" s="2"/>
      <c r="F63" s="2"/>
      <c r="G63" s="2"/>
      <c r="H63" s="2"/>
      <c r="I63" s="2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1" customFormat="true" ht="12.8" hidden="false" customHeight="false" outlineLevel="0" collapsed="false">
      <c r="A64" s="8" t="s">
        <v>91</v>
      </c>
      <c r="B64" s="7" t="s">
        <v>92</v>
      </c>
      <c r="C64" s="7" t="s">
        <v>92</v>
      </c>
      <c r="D64" s="7" t="s">
        <v>93</v>
      </c>
      <c r="E64" s="7" t="s">
        <v>94</v>
      </c>
      <c r="F64" s="7" t="s">
        <v>95</v>
      </c>
      <c r="G64" s="7" t="s">
        <v>96</v>
      </c>
      <c r="H64" s="7" t="s">
        <v>97</v>
      </c>
      <c r="I64" s="9" t="s">
        <v>98</v>
      </c>
      <c r="J64" s="9"/>
      <c r="K64" s="7" t="s">
        <v>37</v>
      </c>
      <c r="L64" s="7" t="s">
        <v>38</v>
      </c>
      <c r="M64" s="7" t="s">
        <v>39</v>
      </c>
      <c r="N64" s="7" t="s">
        <v>99</v>
      </c>
      <c r="O64" s="7" t="s">
        <v>100</v>
      </c>
      <c r="P64" s="0"/>
      <c r="Q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" customFormat="true" ht="12.8" hidden="false" customHeight="false" outlineLevel="0" collapsed="false">
      <c r="A65" s="83" t="s">
        <v>22</v>
      </c>
      <c r="B65" s="116" t="n">
        <v>1</v>
      </c>
      <c r="C65" s="116" t="n">
        <v>1</v>
      </c>
      <c r="D65" s="98" t="n">
        <v>10</v>
      </c>
      <c r="E65" s="98" t="n">
        <v>25</v>
      </c>
      <c r="F65" s="99" t="n">
        <v>45</v>
      </c>
      <c r="G65" s="100" t="n">
        <v>10</v>
      </c>
      <c r="H65" s="116" t="n">
        <v>0</v>
      </c>
      <c r="I65" s="117" t="n">
        <v>0.00972222222222222</v>
      </c>
      <c r="J65" s="117"/>
      <c r="K65" s="98" t="n">
        <v>50</v>
      </c>
      <c r="L65" s="99" t="n">
        <v>30</v>
      </c>
      <c r="M65" s="100" t="n">
        <v>20</v>
      </c>
      <c r="N65" s="98" t="n">
        <v>4</v>
      </c>
      <c r="O65" s="100" t="n">
        <v>1</v>
      </c>
      <c r="P65" s="0"/>
      <c r="Q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1" customFormat="true" ht="12.8" hidden="false" customHeight="false" outlineLevel="0" collapsed="false">
      <c r="A66" s="101" t="s">
        <v>23</v>
      </c>
      <c r="B66" s="118" t="n">
        <v>1</v>
      </c>
      <c r="C66" s="118" t="n">
        <v>1</v>
      </c>
      <c r="D66" s="102" t="n">
        <v>25</v>
      </c>
      <c r="E66" s="102" t="n">
        <v>55</v>
      </c>
      <c r="F66" s="119" t="n">
        <v>5</v>
      </c>
      <c r="G66" s="103" t="n">
        <v>30</v>
      </c>
      <c r="H66" s="118" t="n">
        <v>0</v>
      </c>
      <c r="I66" s="120" t="n">
        <v>0.0125</v>
      </c>
      <c r="J66" s="120"/>
      <c r="K66" s="102" t="n">
        <v>30</v>
      </c>
      <c r="L66" s="119" t="n">
        <v>30</v>
      </c>
      <c r="M66" s="103" t="n">
        <v>70</v>
      </c>
      <c r="N66" s="102" t="n">
        <v>5</v>
      </c>
      <c r="O66" s="103" t="n">
        <v>2</v>
      </c>
      <c r="P66" s="0"/>
      <c r="Q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" customFormat="true" ht="12.8" hidden="false" customHeight="false" outlineLevel="0" collapsed="false">
      <c r="A67" s="101" t="s">
        <v>45</v>
      </c>
      <c r="B67" s="118" t="n">
        <v>1</v>
      </c>
      <c r="C67" s="118" t="n">
        <v>1</v>
      </c>
      <c r="D67" s="102" t="n">
        <v>45</v>
      </c>
      <c r="E67" s="102" t="n">
        <v>10</v>
      </c>
      <c r="F67" s="119" t="n">
        <v>5</v>
      </c>
      <c r="G67" s="103" t="n">
        <v>10</v>
      </c>
      <c r="H67" s="118" t="n">
        <v>0</v>
      </c>
      <c r="I67" s="120" t="n">
        <v>0.00972222222222222</v>
      </c>
      <c r="J67" s="120"/>
      <c r="K67" s="102" t="n">
        <v>60</v>
      </c>
      <c r="L67" s="119" t="n">
        <v>30</v>
      </c>
      <c r="M67" s="103" t="n">
        <v>40</v>
      </c>
      <c r="N67" s="102" t="n">
        <v>1</v>
      </c>
      <c r="O67" s="103" t="n">
        <v>4</v>
      </c>
      <c r="P67" s="0"/>
      <c r="Q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1" customFormat="true" ht="12.8" hidden="false" customHeight="false" outlineLevel="0" collapsed="false">
      <c r="A68" s="101" t="s">
        <v>25</v>
      </c>
      <c r="B68" s="118" t="n">
        <v>1</v>
      </c>
      <c r="C68" s="118" t="n">
        <v>1</v>
      </c>
      <c r="D68" s="103" t="n">
        <v>25</v>
      </c>
      <c r="E68" s="102" t="n">
        <v>10</v>
      </c>
      <c r="F68" s="119" t="n">
        <v>30</v>
      </c>
      <c r="G68" s="103" t="n">
        <v>60</v>
      </c>
      <c r="H68" s="118" t="n">
        <v>0</v>
      </c>
      <c r="I68" s="120" t="n">
        <v>0.00972222222222222</v>
      </c>
      <c r="J68" s="120"/>
      <c r="K68" s="102" t="n">
        <v>80</v>
      </c>
      <c r="L68" s="119" t="n">
        <v>30</v>
      </c>
      <c r="M68" s="103" t="n">
        <v>60</v>
      </c>
      <c r="N68" s="102" t="n">
        <v>5</v>
      </c>
      <c r="O68" s="103" t="n">
        <v>2</v>
      </c>
      <c r="P68" s="0"/>
      <c r="Q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1" customFormat="true" ht="12.8" hidden="false" customHeight="false" outlineLevel="0" collapsed="false">
      <c r="A69" s="101" t="s">
        <v>26</v>
      </c>
      <c r="B69" s="118" t="n">
        <v>4</v>
      </c>
      <c r="C69" s="118" t="n">
        <v>4</v>
      </c>
      <c r="D69" s="119" t="n">
        <v>130</v>
      </c>
      <c r="E69" s="102" t="n">
        <v>30</v>
      </c>
      <c r="F69" s="119" t="n">
        <v>40</v>
      </c>
      <c r="G69" s="103" t="n">
        <v>30</v>
      </c>
      <c r="H69" s="118" t="n">
        <v>0</v>
      </c>
      <c r="I69" s="120" t="n">
        <v>0.00555555555555556</v>
      </c>
      <c r="J69" s="120"/>
      <c r="K69" s="102" t="n">
        <v>125</v>
      </c>
      <c r="L69" s="119" t="n">
        <v>100</v>
      </c>
      <c r="M69" s="103" t="n">
        <v>250</v>
      </c>
      <c r="N69" s="102" t="n">
        <v>5</v>
      </c>
      <c r="O69" s="103" t="n">
        <v>13</v>
      </c>
      <c r="P69" s="0"/>
      <c r="Q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1" customFormat="true" ht="12.8" hidden="false" customHeight="false" outlineLevel="0" collapsed="false">
      <c r="A70" s="101" t="s">
        <v>27</v>
      </c>
      <c r="B70" s="118" t="n">
        <v>5</v>
      </c>
      <c r="C70" s="118" t="n">
        <v>5</v>
      </c>
      <c r="D70" s="103" t="n">
        <v>150</v>
      </c>
      <c r="E70" s="102" t="n">
        <v>40</v>
      </c>
      <c r="F70" s="119" t="n">
        <v>30</v>
      </c>
      <c r="G70" s="103" t="n">
        <v>50</v>
      </c>
      <c r="H70" s="118" t="n">
        <v>0</v>
      </c>
      <c r="I70" s="120" t="n">
        <v>0.00555555555555556</v>
      </c>
      <c r="J70" s="120"/>
      <c r="K70" s="102" t="n">
        <v>250</v>
      </c>
      <c r="L70" s="119" t="n">
        <v>200</v>
      </c>
      <c r="M70" s="103" t="n">
        <v>100</v>
      </c>
      <c r="N70" s="102" t="n">
        <v>6</v>
      </c>
      <c r="O70" s="103" t="n">
        <v>12</v>
      </c>
      <c r="P70" s="0"/>
      <c r="Q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" customFormat="true" ht="12.8" hidden="false" customHeight="false" outlineLevel="0" collapsed="false">
      <c r="A71" s="101" t="s">
        <v>28</v>
      </c>
      <c r="B71" s="118" t="n">
        <v>6</v>
      </c>
      <c r="C71" s="118" t="n">
        <v>6</v>
      </c>
      <c r="D71" s="119" t="n">
        <v>150</v>
      </c>
      <c r="E71" s="102" t="n">
        <v>200</v>
      </c>
      <c r="F71" s="119" t="n">
        <v>160</v>
      </c>
      <c r="G71" s="103" t="n">
        <v>180</v>
      </c>
      <c r="H71" s="118" t="n">
        <v>0</v>
      </c>
      <c r="I71" s="120" t="n">
        <v>0.00625</v>
      </c>
      <c r="J71" s="120"/>
      <c r="K71" s="102" t="n">
        <v>200</v>
      </c>
      <c r="L71" s="119" t="n">
        <v>150</v>
      </c>
      <c r="M71" s="103" t="n">
        <v>600</v>
      </c>
      <c r="N71" s="102" t="n">
        <v>23</v>
      </c>
      <c r="O71" s="103" t="n">
        <v>15</v>
      </c>
      <c r="P71" s="0"/>
      <c r="Q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" customFormat="true" ht="12.8" hidden="false" customHeight="false" outlineLevel="0" collapsed="false">
      <c r="A72" s="101" t="s">
        <v>29</v>
      </c>
      <c r="B72" s="118" t="n">
        <v>5</v>
      </c>
      <c r="C72" s="118" t="n">
        <v>5</v>
      </c>
      <c r="D72" s="102" t="n">
        <v>2</v>
      </c>
      <c r="E72" s="102" t="n">
        <v>20</v>
      </c>
      <c r="F72" s="119" t="n">
        <v>50</v>
      </c>
      <c r="G72" s="103" t="n">
        <v>20</v>
      </c>
      <c r="H72" s="118" t="n">
        <v>1</v>
      </c>
      <c r="I72" s="120" t="n">
        <v>0.0166666666666667</v>
      </c>
      <c r="J72" s="120"/>
      <c r="K72" s="102" t="n">
        <v>300</v>
      </c>
      <c r="L72" s="119" t="n">
        <v>200</v>
      </c>
      <c r="M72" s="103" t="n">
        <v>200</v>
      </c>
      <c r="N72" s="102" t="n">
        <v>4</v>
      </c>
      <c r="O72" s="103" t="n">
        <v>8</v>
      </c>
      <c r="P72" s="0"/>
      <c r="Q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1" customFormat="true" ht="12.8" hidden="false" customHeight="false" outlineLevel="0" collapsed="false">
      <c r="A73" s="101" t="s">
        <v>30</v>
      </c>
      <c r="B73" s="118" t="n">
        <v>8</v>
      </c>
      <c r="C73" s="118" t="n">
        <v>8</v>
      </c>
      <c r="D73" s="102" t="n">
        <v>100</v>
      </c>
      <c r="E73" s="102" t="n">
        <v>100</v>
      </c>
      <c r="F73" s="119" t="n">
        <v>50</v>
      </c>
      <c r="G73" s="103" t="n">
        <v>100</v>
      </c>
      <c r="H73" s="118" t="n">
        <v>1</v>
      </c>
      <c r="I73" s="120" t="n">
        <v>0.0166666666666667</v>
      </c>
      <c r="J73" s="120"/>
      <c r="K73" s="102" t="n">
        <v>320</v>
      </c>
      <c r="L73" s="119" t="n">
        <v>400</v>
      </c>
      <c r="M73" s="103" t="n">
        <v>100</v>
      </c>
      <c r="N73" s="102" t="n">
        <v>12</v>
      </c>
      <c r="O73" s="103" t="n">
        <v>10</v>
      </c>
      <c r="P73" s="0"/>
      <c r="Q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1" customFormat="true" ht="12.8" hidden="false" customHeight="false" outlineLevel="0" collapsed="false">
      <c r="A74" s="101" t="s">
        <v>31</v>
      </c>
      <c r="B74" s="118" t="n">
        <v>6</v>
      </c>
      <c r="C74" s="118" t="n">
        <v>6</v>
      </c>
      <c r="D74" s="102" t="n">
        <v>300</v>
      </c>
      <c r="E74" s="102" t="n">
        <v>100</v>
      </c>
      <c r="F74" s="119" t="n">
        <v>100</v>
      </c>
      <c r="G74" s="103" t="n">
        <v>50</v>
      </c>
      <c r="H74" s="118" t="n">
        <v>0</v>
      </c>
      <c r="I74" s="120" t="n">
        <v>0.00972222222222222</v>
      </c>
      <c r="J74" s="120"/>
      <c r="K74" s="102" t="n">
        <v>1200</v>
      </c>
      <c r="L74" s="119" t="n">
        <v>1200</v>
      </c>
      <c r="M74" s="103" t="n">
        <v>2400</v>
      </c>
      <c r="N74" s="102" t="n">
        <v>10</v>
      </c>
      <c r="O74" s="103" t="n">
        <v>25</v>
      </c>
      <c r="P74" s="0"/>
      <c r="Q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1" customFormat="true" ht="12.8" hidden="false" customHeight="false" outlineLevel="0" collapsed="false">
      <c r="A75" s="101" t="s">
        <v>32</v>
      </c>
      <c r="B75" s="118" t="n">
        <v>10</v>
      </c>
      <c r="C75" s="118" t="n">
        <v>10</v>
      </c>
      <c r="D75" s="102" t="n">
        <v>30</v>
      </c>
      <c r="E75" s="102" t="n">
        <v>200</v>
      </c>
      <c r="F75" s="119" t="n">
        <v>250</v>
      </c>
      <c r="G75" s="103" t="n">
        <v>200</v>
      </c>
      <c r="H75" s="118" t="n">
        <v>1</v>
      </c>
      <c r="I75" s="120" t="n">
        <v>0.0347222222222222</v>
      </c>
      <c r="J75" s="120"/>
      <c r="K75" s="102" t="n">
        <v>4000</v>
      </c>
      <c r="L75" s="119" t="n">
        <v>2000</v>
      </c>
      <c r="M75" s="103" t="n">
        <v>2000</v>
      </c>
      <c r="N75" s="102" t="n">
        <v>25</v>
      </c>
      <c r="O75" s="103" t="n">
        <v>0</v>
      </c>
      <c r="P75" s="0"/>
      <c r="Q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1" customFormat="true" ht="12.8" hidden="false" customHeight="false" outlineLevel="0" collapsed="false">
      <c r="A76" s="101" t="s">
        <v>33</v>
      </c>
      <c r="B76" s="118" t="n">
        <v>100</v>
      </c>
      <c r="C76" s="118" t="n">
        <v>100</v>
      </c>
      <c r="D76" s="102" t="n">
        <v>30</v>
      </c>
      <c r="E76" s="102" t="n">
        <v>100</v>
      </c>
      <c r="F76" s="119" t="n">
        <v>50</v>
      </c>
      <c r="G76" s="103" t="n">
        <v>100</v>
      </c>
      <c r="H76" s="118" t="n">
        <v>0</v>
      </c>
      <c r="I76" s="120" t="n">
        <v>0.0243055555555556</v>
      </c>
      <c r="J76" s="120"/>
      <c r="K76" s="102" t="n">
        <v>40000</v>
      </c>
      <c r="L76" s="119" t="n">
        <v>50000</v>
      </c>
      <c r="M76" s="103" t="n">
        <v>50000</v>
      </c>
      <c r="N76" s="102" t="n">
        <v>200</v>
      </c>
      <c r="O76" s="103" t="n">
        <v>200</v>
      </c>
      <c r="P76" s="0"/>
      <c r="Q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1" customFormat="true" ht="12.8" hidden="false" customHeight="false" outlineLevel="0" collapsed="false">
      <c r="A77" s="104" t="s">
        <v>34</v>
      </c>
      <c r="B77" s="121" t="n">
        <v>1</v>
      </c>
      <c r="C77" s="121" t="n">
        <v>1</v>
      </c>
      <c r="D77" s="105" t="n">
        <v>150</v>
      </c>
      <c r="E77" s="105" t="n">
        <v>250</v>
      </c>
      <c r="F77" s="106" t="n">
        <v>400</v>
      </c>
      <c r="G77" s="107" t="n">
        <v>150</v>
      </c>
      <c r="H77" s="121" t="n">
        <v>0</v>
      </c>
      <c r="I77" s="122" t="n">
        <v>0.00555555555555556</v>
      </c>
      <c r="J77" s="122"/>
      <c r="K77" s="105" t="n">
        <v>0</v>
      </c>
      <c r="L77" s="106" t="n">
        <v>0</v>
      </c>
      <c r="M77" s="107" t="n">
        <v>0</v>
      </c>
      <c r="N77" s="105" t="n">
        <v>40</v>
      </c>
      <c r="O77" s="107" t="n">
        <v>20</v>
      </c>
      <c r="P77" s="0"/>
      <c r="Q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</sheetData>
  <mergeCells count="14"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23419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2015-09-13T11:39:11Z</dcterms:created>
  <dc:description/>
  <dc:language>en-US</dc:language>
  <dcterms:modified xsi:type="dcterms:W3CDTF">2016-07-28T11:50:15Z</dcterms:modified>
  <cp:revision>235</cp:revision>
  <dc:subject/>
  <dc:title/>
</cp:coreProperties>
</file>