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jasonmccoy/Desktop/"/>
    </mc:Choice>
  </mc:AlternateContent>
  <xr:revisionPtr revIDLastSave="0" documentId="8_{13641B08-14B4-E34B-BA01-5257D7C4E80F}" xr6:coauthVersionLast="41" xr6:coauthVersionMax="41" xr10:uidLastSave="{00000000-0000-0000-0000-000000000000}"/>
  <bookViews>
    <workbookView xWindow="0" yWindow="440" windowWidth="33600" windowHeight="19440" activeTab="1" xr2:uid="{00000000-000D-0000-FFFF-FFFF00000000}"/>
  </bookViews>
  <sheets>
    <sheet name="Accounting Cycle" sheetId="2" r:id="rId1"/>
    <sheet name="Ratio Analysis" sheetId="5" r:id="rId2"/>
    <sheet name="Capital budgeting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M35" i="4"/>
  <c r="L35" i="4"/>
  <c r="K35" i="4"/>
  <c r="J35" i="4"/>
  <c r="I35" i="4"/>
  <c r="H35" i="4"/>
  <c r="G35" i="4"/>
  <c r="F35" i="4"/>
  <c r="E35" i="4"/>
  <c r="D35" i="4"/>
  <c r="C35" i="4"/>
  <c r="C34" i="4"/>
  <c r="M29" i="4"/>
  <c r="L29" i="4"/>
  <c r="K29" i="4"/>
  <c r="J29" i="4"/>
  <c r="I29" i="4"/>
  <c r="H29" i="4"/>
  <c r="G29" i="4"/>
  <c r="F29" i="4"/>
  <c r="E29" i="4"/>
  <c r="D29" i="4"/>
  <c r="D27" i="4"/>
  <c r="D28" i="4" s="1"/>
  <c r="D30" i="4" s="1"/>
  <c r="E27" i="4"/>
  <c r="C17" i="4"/>
  <c r="M15" i="4"/>
  <c r="L15" i="4"/>
  <c r="K15" i="4"/>
  <c r="J15" i="4"/>
  <c r="I15" i="4"/>
  <c r="H15" i="4"/>
  <c r="G15" i="4"/>
  <c r="F15" i="4"/>
  <c r="E15" i="4"/>
  <c r="D15" i="4"/>
  <c r="C15" i="4"/>
  <c r="C14" i="4"/>
  <c r="M9" i="4"/>
  <c r="L9" i="4"/>
  <c r="K9" i="4"/>
  <c r="J9" i="4"/>
  <c r="I9" i="4"/>
  <c r="H9" i="4"/>
  <c r="G9" i="4"/>
  <c r="F9" i="4"/>
  <c r="E9" i="4"/>
  <c r="D9" i="4"/>
  <c r="D8" i="4"/>
  <c r="D10" i="4" s="1"/>
  <c r="E7" i="4"/>
  <c r="D7" i="4"/>
  <c r="E6" i="4"/>
  <c r="E8" i="4" s="1"/>
  <c r="E10" i="4" s="1"/>
  <c r="E11" i="4" l="1"/>
  <c r="E12" i="4" s="1"/>
  <c r="E14" i="4" s="1"/>
  <c r="E16" i="4" s="1"/>
  <c r="D11" i="4"/>
  <c r="D12" i="4"/>
  <c r="D14" i="4" s="1"/>
  <c r="F6" i="4"/>
  <c r="C16" i="4"/>
  <c r="E28" i="4"/>
  <c r="E30" i="4" s="1"/>
  <c r="E31" i="4" s="1"/>
  <c r="E32" i="4" s="1"/>
  <c r="E34" i="4" s="1"/>
  <c r="E36" i="4" s="1"/>
  <c r="F26" i="4"/>
  <c r="F27" i="4" s="1"/>
  <c r="D31" i="4"/>
  <c r="D32" i="4" s="1"/>
  <c r="D34" i="4" s="1"/>
  <c r="C37" i="4"/>
  <c r="C36" i="4"/>
  <c r="C99" i="2"/>
  <c r="D16" i="4" l="1"/>
  <c r="D17" i="4"/>
  <c r="E17" i="4" s="1"/>
  <c r="G6" i="4"/>
  <c r="F7" i="4"/>
  <c r="F8" i="4"/>
  <c r="F10" i="4" s="1"/>
  <c r="G26" i="4"/>
  <c r="G27" i="4" s="1"/>
  <c r="G28" i="4" s="1"/>
  <c r="G30" i="4" s="1"/>
  <c r="F28" i="4"/>
  <c r="F30" i="4" s="1"/>
  <c r="D36" i="4"/>
  <c r="F31" i="4"/>
  <c r="D37" i="4"/>
  <c r="E37" i="4" s="1"/>
  <c r="C174" i="2"/>
  <c r="C173" i="2"/>
  <c r="C166" i="2"/>
  <c r="C165" i="2"/>
  <c r="C164" i="2"/>
  <c r="C161" i="2"/>
  <c r="C159" i="2"/>
  <c r="C158" i="2"/>
  <c r="C149" i="2"/>
  <c r="C148" i="2"/>
  <c r="C147" i="2"/>
  <c r="C146" i="2"/>
  <c r="C145" i="2"/>
  <c r="C144" i="2"/>
  <c r="C143" i="2"/>
  <c r="C142" i="2"/>
  <c r="C141" i="2"/>
  <c r="C140" i="2"/>
  <c r="C137" i="2"/>
  <c r="C136" i="2"/>
  <c r="D101" i="2"/>
  <c r="D166" i="2" s="1"/>
  <c r="D99" i="2"/>
  <c r="D165" i="2" s="1"/>
  <c r="H88" i="2"/>
  <c r="G88" i="2"/>
  <c r="L87" i="2"/>
  <c r="H87" i="2"/>
  <c r="J87" i="2" s="1"/>
  <c r="G87" i="2"/>
  <c r="E84" i="2"/>
  <c r="N33" i="2" s="1"/>
  <c r="O33" i="2" s="1"/>
  <c r="O34" i="2" s="1"/>
  <c r="O35" i="2" s="1"/>
  <c r="E105" i="2" s="1"/>
  <c r="D173" i="2" s="1"/>
  <c r="H82" i="2"/>
  <c r="M81" i="2"/>
  <c r="O81" i="2" s="1"/>
  <c r="O82" i="2" s="1"/>
  <c r="O83" i="2" s="1"/>
  <c r="D125" i="2" s="1"/>
  <c r="D147" i="2" s="1"/>
  <c r="L81" i="2"/>
  <c r="H81" i="2"/>
  <c r="J81" i="2" s="1"/>
  <c r="G81" i="2"/>
  <c r="E81" i="2"/>
  <c r="I33" i="2" s="1"/>
  <c r="J33" i="2" s="1"/>
  <c r="J34" i="2" s="1"/>
  <c r="J35" i="2" s="1"/>
  <c r="E104" i="2" s="1"/>
  <c r="D77" i="2"/>
  <c r="E78" i="2" s="1"/>
  <c r="N12" i="2" s="1"/>
  <c r="M74" i="2"/>
  <c r="O74" i="2" s="1"/>
  <c r="O75" i="2" s="1"/>
  <c r="O76" i="2" s="1"/>
  <c r="D123" i="2" s="1"/>
  <c r="D145" i="2" s="1"/>
  <c r="L74" i="2"/>
  <c r="H74" i="2"/>
  <c r="J74" i="2" s="1"/>
  <c r="J75" i="2" s="1"/>
  <c r="J76" i="2" s="1"/>
  <c r="D122" i="2" s="1"/>
  <c r="D144" i="2" s="1"/>
  <c r="G74" i="2"/>
  <c r="E73" i="2"/>
  <c r="E70" i="2"/>
  <c r="I21" i="2" s="1"/>
  <c r="L67" i="2"/>
  <c r="H67" i="2"/>
  <c r="J67" i="2" s="1"/>
  <c r="J68" i="2" s="1"/>
  <c r="J69" i="2" s="1"/>
  <c r="D120" i="2" s="1"/>
  <c r="D142" i="2" s="1"/>
  <c r="G67" i="2"/>
  <c r="E67" i="2"/>
  <c r="I20" i="2" s="1"/>
  <c r="E64" i="2"/>
  <c r="I19" i="2" s="1"/>
  <c r="H60" i="2"/>
  <c r="G60" i="2"/>
  <c r="M59" i="2"/>
  <c r="O59" i="2" s="1"/>
  <c r="O60" i="2" s="1"/>
  <c r="O61" i="2" s="1"/>
  <c r="D119" i="2" s="1"/>
  <c r="D141" i="2" s="1"/>
  <c r="L59" i="2"/>
  <c r="H59" i="2"/>
  <c r="J59" i="2" s="1"/>
  <c r="J60" i="2" s="1"/>
  <c r="J61" i="2" s="1"/>
  <c r="D118" i="2" s="1"/>
  <c r="D140" i="2" s="1"/>
  <c r="G59" i="2"/>
  <c r="E58" i="2"/>
  <c r="E55" i="2"/>
  <c r="I17" i="2" s="1"/>
  <c r="G53" i="2"/>
  <c r="L52" i="2"/>
  <c r="G52" i="2"/>
  <c r="E52" i="2"/>
  <c r="I53" i="2" s="1"/>
  <c r="L51" i="2"/>
  <c r="G51" i="2"/>
  <c r="D51" i="2"/>
  <c r="E49" i="2"/>
  <c r="M87" i="2" s="1"/>
  <c r="O87" i="2" s="1"/>
  <c r="O88" i="2" s="1"/>
  <c r="O89" i="2" s="1"/>
  <c r="D127" i="2" s="1"/>
  <c r="D149" i="2" s="1"/>
  <c r="E46" i="2"/>
  <c r="N45" i="2"/>
  <c r="N44" i="2"/>
  <c r="O44" i="2" s="1"/>
  <c r="H44" i="2"/>
  <c r="J44" i="2" s="1"/>
  <c r="J45" i="2" s="1"/>
  <c r="J46" i="2" s="1"/>
  <c r="D110" i="2" s="1"/>
  <c r="E43" i="2"/>
  <c r="N52" i="2" s="1"/>
  <c r="L40" i="2"/>
  <c r="E40" i="2"/>
  <c r="I13" i="2" s="1"/>
  <c r="L39" i="2"/>
  <c r="G39" i="2"/>
  <c r="E37" i="2"/>
  <c r="I12" i="2" s="1"/>
  <c r="E34" i="2"/>
  <c r="N40" i="2" s="1"/>
  <c r="E31" i="2"/>
  <c r="I10" i="2" s="1"/>
  <c r="H27" i="2"/>
  <c r="J27" i="2" s="1"/>
  <c r="J28" i="2" s="1"/>
  <c r="J29" i="2" s="1"/>
  <c r="D100" i="2" s="1"/>
  <c r="G27" i="2"/>
  <c r="D27" i="2"/>
  <c r="E28" i="2" s="1"/>
  <c r="I52" i="2" s="1"/>
  <c r="E25" i="2"/>
  <c r="I9" i="2" s="1"/>
  <c r="I22" i="2"/>
  <c r="G22" i="2"/>
  <c r="E22" i="2"/>
  <c r="I8" i="2" s="1"/>
  <c r="G21" i="2"/>
  <c r="G20" i="2"/>
  <c r="G19" i="2"/>
  <c r="M18" i="2"/>
  <c r="L18" i="2"/>
  <c r="H18" i="2"/>
  <c r="G18" i="2"/>
  <c r="D18" i="2"/>
  <c r="H7" i="2" s="1"/>
  <c r="M17" i="2"/>
  <c r="O17" i="2" s="1"/>
  <c r="O18" i="2" s="1"/>
  <c r="D98" i="2" s="1"/>
  <c r="D164" i="2" s="1"/>
  <c r="E167" i="2" s="1"/>
  <c r="L17" i="2"/>
  <c r="G17" i="2"/>
  <c r="H16" i="2"/>
  <c r="G16" i="2"/>
  <c r="E16" i="2"/>
  <c r="I6" i="2" s="1"/>
  <c r="G15" i="2"/>
  <c r="I14" i="2"/>
  <c r="G14" i="2"/>
  <c r="G13" i="2"/>
  <c r="L12" i="2"/>
  <c r="G12" i="2"/>
  <c r="D12" i="2"/>
  <c r="E13" i="2" s="1"/>
  <c r="I51" i="2" s="1"/>
  <c r="J51" i="2" s="1"/>
  <c r="M11" i="2"/>
  <c r="O11" i="2" s="1"/>
  <c r="L11" i="2"/>
  <c r="H11" i="2"/>
  <c r="G11" i="2"/>
  <c r="G10" i="2"/>
  <c r="E10" i="2"/>
  <c r="I39" i="2" s="1"/>
  <c r="J39" i="2" s="1"/>
  <c r="J40" i="2" s="1"/>
  <c r="J41" i="2" s="1"/>
  <c r="E106" i="2" s="1"/>
  <c r="D174" i="2" s="1"/>
  <c r="G9" i="2"/>
  <c r="G8" i="2"/>
  <c r="N7" i="2"/>
  <c r="L7" i="2"/>
  <c r="G7" i="2"/>
  <c r="E7" i="2"/>
  <c r="I5" i="2" s="1"/>
  <c r="M6" i="2"/>
  <c r="L6" i="2"/>
  <c r="G6" i="2"/>
  <c r="M5" i="2"/>
  <c r="L5" i="2"/>
  <c r="G5" i="2"/>
  <c r="L4" i="2"/>
  <c r="H4" i="2"/>
  <c r="J4" i="2" s="1"/>
  <c r="J5" i="2" s="1"/>
  <c r="J6" i="2" s="1"/>
  <c r="G4" i="2"/>
  <c r="E4" i="2"/>
  <c r="N39" i="2" s="1"/>
  <c r="O39" i="2" s="1"/>
  <c r="O40" i="2" s="1"/>
  <c r="O41" i="2" s="1"/>
  <c r="E109" i="2" s="1"/>
  <c r="E179" i="2" s="1"/>
  <c r="O3" i="2"/>
  <c r="N3" i="2"/>
  <c r="M3" i="2"/>
  <c r="L3" i="2"/>
  <c r="H6" i="4" l="1"/>
  <c r="G7" i="4"/>
  <c r="G8" i="4" s="1"/>
  <c r="G10" i="4" s="1"/>
  <c r="M4" i="2"/>
  <c r="O4" i="2" s="1"/>
  <c r="H26" i="4"/>
  <c r="F11" i="4"/>
  <c r="F12" i="4" s="1"/>
  <c r="F14" i="4" s="1"/>
  <c r="F32" i="4"/>
  <c r="F34" i="4" s="1"/>
  <c r="F36" i="4" s="1"/>
  <c r="G31" i="4"/>
  <c r="G32" i="4"/>
  <c r="G34" i="4" s="1"/>
  <c r="G36" i="4" s="1"/>
  <c r="I26" i="4"/>
  <c r="H27" i="4"/>
  <c r="H28" i="4" s="1"/>
  <c r="H30" i="4" s="1"/>
  <c r="O12" i="2"/>
  <c r="D97" i="2" s="1"/>
  <c r="D161" i="2" s="1"/>
  <c r="J88" i="2"/>
  <c r="J89" i="2" s="1"/>
  <c r="D126" i="2" s="1"/>
  <c r="D148" i="2" s="1"/>
  <c r="J52" i="2"/>
  <c r="J7" i="2"/>
  <c r="J8" i="2" s="1"/>
  <c r="J9" i="2" s="1"/>
  <c r="J10" i="2" s="1"/>
  <c r="J11" i="2" s="1"/>
  <c r="J12" i="2" s="1"/>
  <c r="J13" i="2" s="1"/>
  <c r="J14" i="2" s="1"/>
  <c r="J82" i="2"/>
  <c r="J83" i="2" s="1"/>
  <c r="D124" i="2" s="1"/>
  <c r="D146" i="2" s="1"/>
  <c r="O5" i="2"/>
  <c r="O6" i="2" s="1"/>
  <c r="O7" i="2" s="1"/>
  <c r="D96" i="2" s="1"/>
  <c r="D159" i="2" s="1"/>
  <c r="D29" i="5" s="1"/>
  <c r="E19" i="2"/>
  <c r="N51" i="2" s="1"/>
  <c r="O51" i="2" s="1"/>
  <c r="O52" i="2" s="1"/>
  <c r="O53" i="2" s="1"/>
  <c r="O54" i="2" s="1"/>
  <c r="E115" i="2" s="1"/>
  <c r="D137" i="2" s="1"/>
  <c r="O45" i="2"/>
  <c r="O46" i="2" s="1"/>
  <c r="E111" i="2" s="1"/>
  <c r="G33" i="2"/>
  <c r="J53" i="2"/>
  <c r="J54" i="2" s="1"/>
  <c r="E114" i="2" s="1"/>
  <c r="D136" i="2" s="1"/>
  <c r="E138" i="2" s="1"/>
  <c r="D6" i="5" s="1"/>
  <c r="L33" i="2"/>
  <c r="G44" i="2"/>
  <c r="D172" i="2"/>
  <c r="E176" i="2" s="1"/>
  <c r="I15" i="2"/>
  <c r="M67" i="2"/>
  <c r="O67" i="2" s="1"/>
  <c r="O68" i="2" s="1"/>
  <c r="O69" i="2" s="1"/>
  <c r="D121" i="2" s="1"/>
  <c r="D143" i="2" s="1"/>
  <c r="G82" i="2"/>
  <c r="G11" i="4" l="1"/>
  <c r="G12" i="4"/>
  <c r="G14" i="4" s="1"/>
  <c r="G16" i="4" s="1"/>
  <c r="F16" i="4"/>
  <c r="F17" i="4"/>
  <c r="D22" i="5"/>
  <c r="D28" i="5"/>
  <c r="D30" i="5" s="1"/>
  <c r="D15" i="5"/>
  <c r="D37" i="5"/>
  <c r="F37" i="4"/>
  <c r="G37" i="4" s="1"/>
  <c r="I6" i="4"/>
  <c r="H8" i="4"/>
  <c r="H10" i="4" s="1"/>
  <c r="H7" i="4"/>
  <c r="H31" i="4"/>
  <c r="H32" i="4" s="1"/>
  <c r="H34" i="4" s="1"/>
  <c r="I28" i="4"/>
  <c r="I30" i="4" s="1"/>
  <c r="J26" i="4"/>
  <c r="I27" i="4"/>
  <c r="J15" i="2"/>
  <c r="J16" i="2" s="1"/>
  <c r="J17" i="2" s="1"/>
  <c r="J18" i="2" s="1"/>
  <c r="J19" i="2" s="1"/>
  <c r="J20" i="2" s="1"/>
  <c r="J21" i="2" s="1"/>
  <c r="J22" i="2" s="1"/>
  <c r="D95" i="2" s="1"/>
  <c r="D158" i="2" s="1"/>
  <c r="E150" i="2"/>
  <c r="D129" i="2"/>
  <c r="E129" i="2"/>
  <c r="E151" i="2"/>
  <c r="H11" i="4" l="1"/>
  <c r="H12" i="4"/>
  <c r="H14" i="4" s="1"/>
  <c r="E180" i="2"/>
  <c r="E181" i="2" s="1"/>
  <c r="D5" i="5"/>
  <c r="D7" i="5" s="1"/>
  <c r="J6" i="4"/>
  <c r="I7" i="4"/>
  <c r="I8" i="4"/>
  <c r="I10" i="4" s="1"/>
  <c r="H37" i="4"/>
  <c r="G17" i="4"/>
  <c r="H36" i="4"/>
  <c r="I31" i="4"/>
  <c r="I32" i="4" s="1"/>
  <c r="I34" i="4" s="1"/>
  <c r="I36" i="4" s="1"/>
  <c r="J27" i="4"/>
  <c r="J28" i="4" s="1"/>
  <c r="J30" i="4" s="1"/>
  <c r="K26" i="4"/>
  <c r="E162" i="2"/>
  <c r="E169" i="2" l="1"/>
  <c r="D23" i="5" s="1"/>
  <c r="D24" i="5" s="1"/>
  <c r="D14" i="5"/>
  <c r="D16" i="5" s="1"/>
  <c r="I11" i="4"/>
  <c r="I12" i="4" s="1"/>
  <c r="I14" i="4" s="1"/>
  <c r="H16" i="4"/>
  <c r="E183" i="2"/>
  <c r="D38" i="5"/>
  <c r="D39" i="5" s="1"/>
  <c r="I37" i="4"/>
  <c r="K6" i="4"/>
  <c r="J7" i="4"/>
  <c r="J8" i="4"/>
  <c r="J10" i="4" s="1"/>
  <c r="J31" i="4"/>
  <c r="J32" i="4" s="1"/>
  <c r="J34" i="4" s="1"/>
  <c r="J36" i="4" s="1"/>
  <c r="K27" i="4"/>
  <c r="K28" i="4" s="1"/>
  <c r="K30" i="4" s="1"/>
  <c r="L26" i="4"/>
  <c r="I16" i="4" l="1"/>
  <c r="J12" i="4"/>
  <c r="J14" i="4" s="1"/>
  <c r="J16" i="4" s="1"/>
  <c r="J11" i="4"/>
  <c r="L6" i="4"/>
  <c r="K7" i="4"/>
  <c r="K8" i="4" s="1"/>
  <c r="K10" i="4" s="1"/>
  <c r="K31" i="4"/>
  <c r="K32" i="4"/>
  <c r="K34" i="4" s="1"/>
  <c r="K36" i="4" s="1"/>
  <c r="M26" i="4"/>
  <c r="L27" i="4"/>
  <c r="L28" i="4" s="1"/>
  <c r="L30" i="4" s="1"/>
  <c r="K11" i="4" l="1"/>
  <c r="K12" i="4"/>
  <c r="K14" i="4" s="1"/>
  <c r="K16" i="4" s="1"/>
  <c r="M6" i="4"/>
  <c r="L7" i="4"/>
  <c r="L8" i="4" s="1"/>
  <c r="L10" i="4" s="1"/>
  <c r="L31" i="4"/>
  <c r="L32" i="4" s="1"/>
  <c r="L34" i="4" s="1"/>
  <c r="L36" i="4" s="1"/>
  <c r="M27" i="4"/>
  <c r="M28" i="4" s="1"/>
  <c r="M30" i="4" s="1"/>
  <c r="L11" i="4" l="1"/>
  <c r="L12" i="4"/>
  <c r="L14" i="4" s="1"/>
  <c r="L16" i="4" s="1"/>
  <c r="M7" i="4"/>
  <c r="M8" i="4"/>
  <c r="M10" i="4" s="1"/>
  <c r="M31" i="4"/>
  <c r="M32" i="4" s="1"/>
  <c r="M34" i="4" s="1"/>
  <c r="M11" i="4" l="1"/>
  <c r="M12" i="4" s="1"/>
  <c r="M14" i="4" s="1"/>
  <c r="M36" i="4"/>
  <c r="C38" i="4" s="1"/>
  <c r="C39" i="4"/>
  <c r="M16" i="4" l="1"/>
  <c r="C18" i="4" s="1"/>
  <c r="C19" i="4"/>
</calcChain>
</file>

<file path=xl/sharedStrings.xml><?xml version="1.0" encoding="utf-8"?>
<sst xmlns="http://schemas.openxmlformats.org/spreadsheetml/2006/main" count="338" uniqueCount="147">
  <si>
    <t>Date</t>
  </si>
  <si>
    <t>Particulars</t>
  </si>
  <si>
    <t>Debit</t>
  </si>
  <si>
    <t>Credit</t>
  </si>
  <si>
    <t>1-</t>
  </si>
  <si>
    <t>Cash</t>
  </si>
  <si>
    <t>Common Stock</t>
  </si>
  <si>
    <t>2-</t>
  </si>
  <si>
    <t>3-</t>
  </si>
  <si>
    <t>Inventory</t>
  </si>
  <si>
    <t>Accounts Payable</t>
  </si>
  <si>
    <t>4-</t>
  </si>
  <si>
    <t>Debt</t>
  </si>
  <si>
    <t>Accounts Receivable</t>
  </si>
  <si>
    <t>Balance</t>
  </si>
  <si>
    <t>Rent expense</t>
  </si>
  <si>
    <t>Prepaid Insurance</t>
  </si>
  <si>
    <t xml:space="preserve">Date </t>
  </si>
  <si>
    <t>Marketing expense</t>
  </si>
  <si>
    <t>Prepaid insurance</t>
  </si>
  <si>
    <t>Leasehold improvements</t>
  </si>
  <si>
    <t>Accounts receivable</t>
  </si>
  <si>
    <t>Marketing Expense</t>
  </si>
  <si>
    <t>CASh</t>
  </si>
  <si>
    <t>Dividends Payable</t>
  </si>
  <si>
    <t>Utility expense</t>
  </si>
  <si>
    <t>Dividends</t>
  </si>
  <si>
    <t>Retained Earnings</t>
  </si>
  <si>
    <t>Office supplies expense</t>
  </si>
  <si>
    <t>cash</t>
  </si>
  <si>
    <t>Charity contribution</t>
  </si>
  <si>
    <t>Rent Income</t>
  </si>
  <si>
    <t>License &amp; Tax Expense</t>
  </si>
  <si>
    <t>Rent Expense</t>
  </si>
  <si>
    <t>No Entry Required</t>
  </si>
  <si>
    <t>Office Supplies expense</t>
  </si>
  <si>
    <t>Insurance Expense</t>
  </si>
  <si>
    <t>Maintenance Expense</t>
  </si>
  <si>
    <t>Banking Expense</t>
  </si>
  <si>
    <t>Utilities expense</t>
  </si>
  <si>
    <t>License &amp; Tax expense</t>
  </si>
  <si>
    <t>Adjusting Entries</t>
  </si>
  <si>
    <t>insurance Expense</t>
  </si>
  <si>
    <t>Utility Expense</t>
  </si>
  <si>
    <t>Charitable Expense</t>
  </si>
  <si>
    <t>Trial balance</t>
  </si>
  <si>
    <t>Account Name</t>
  </si>
  <si>
    <t>Assets</t>
  </si>
  <si>
    <t>Liabilities</t>
  </si>
  <si>
    <t>Equity</t>
  </si>
  <si>
    <t>Retained Earings</t>
  </si>
  <si>
    <t>Revenue</t>
  </si>
  <si>
    <t>Expense</t>
  </si>
  <si>
    <t>Office Supplies Expense</t>
  </si>
  <si>
    <t>Total</t>
  </si>
  <si>
    <t>Profit &amp; loss statement</t>
  </si>
  <si>
    <t>Details</t>
  </si>
  <si>
    <t>Amount</t>
  </si>
  <si>
    <t>Total revenue</t>
  </si>
  <si>
    <t>Total Expenses</t>
  </si>
  <si>
    <t>Net Income</t>
  </si>
  <si>
    <t>Balance Sheet</t>
  </si>
  <si>
    <t>Current Assets</t>
  </si>
  <si>
    <t>Total Current Assets</t>
  </si>
  <si>
    <t>Non-Current Assets</t>
  </si>
  <si>
    <t>Total Non-Current Assets</t>
  </si>
  <si>
    <t>Total Assets</t>
  </si>
  <si>
    <t>Total Liabilities</t>
  </si>
  <si>
    <t>Common stock</t>
  </si>
  <si>
    <t>Retained earnings</t>
  </si>
  <si>
    <t>Total Equity</t>
  </si>
  <si>
    <t>Total Liabilities and stockholder equity</t>
  </si>
  <si>
    <t>5-</t>
  </si>
  <si>
    <t>6-</t>
  </si>
  <si>
    <t>7-</t>
  </si>
  <si>
    <t>8-</t>
  </si>
  <si>
    <t>9-</t>
  </si>
  <si>
    <t>10-</t>
  </si>
  <si>
    <t>11-</t>
  </si>
  <si>
    <t>12-</t>
  </si>
  <si>
    <t>13-</t>
  </si>
  <si>
    <t>14-</t>
  </si>
  <si>
    <t>15-</t>
  </si>
  <si>
    <t>16-</t>
  </si>
  <si>
    <t>17-</t>
  </si>
  <si>
    <t>18-</t>
  </si>
  <si>
    <t>19-</t>
  </si>
  <si>
    <t>20-</t>
  </si>
  <si>
    <t>21-</t>
  </si>
  <si>
    <t>22-</t>
  </si>
  <si>
    <t>23-</t>
  </si>
  <si>
    <t>24-</t>
  </si>
  <si>
    <t>25-</t>
  </si>
  <si>
    <t>26-</t>
  </si>
  <si>
    <t>27-</t>
  </si>
  <si>
    <t>Engine</t>
  </si>
  <si>
    <t>Engines</t>
  </si>
  <si>
    <t>,000</t>
  </si>
  <si>
    <t>Star Engine Pvt. Ltd</t>
  </si>
  <si>
    <t>For the Year ended 31 Mar 2019</t>
  </si>
  <si>
    <t xml:space="preserve">Star Engine Pvt. Ltd. </t>
  </si>
  <si>
    <t>As on 31 March 2019</t>
  </si>
  <si>
    <t>Sales Revenue</t>
  </si>
  <si>
    <t>Boat Engines</t>
  </si>
  <si>
    <t>Auto Mobile Engines</t>
  </si>
  <si>
    <t xml:space="preserve">     Bank Payable</t>
  </si>
  <si>
    <t>Bank Payable</t>
  </si>
  <si>
    <t>Banking Payable</t>
  </si>
  <si>
    <t>Salaries Expense</t>
  </si>
  <si>
    <t>Service Revenue</t>
  </si>
  <si>
    <t>Auto Mobile Project</t>
  </si>
  <si>
    <t>Initial Investment Required</t>
  </si>
  <si>
    <t>Working Capital Required</t>
  </si>
  <si>
    <t>Expected Revenue Per Year</t>
  </si>
  <si>
    <t>Expected Operating Cost 80% of Revenue</t>
  </si>
  <si>
    <t xml:space="preserve">Operating Income </t>
  </si>
  <si>
    <t>Less: Depreciation on Fixed Assets</t>
  </si>
  <si>
    <t>Operating income After Depreciation</t>
  </si>
  <si>
    <t xml:space="preserve">Less: Taxation @ 40% </t>
  </si>
  <si>
    <t>Terminal Cash flow from Auto Mobile Project</t>
  </si>
  <si>
    <t>Apply Discount @ 10%</t>
  </si>
  <si>
    <t>Discounted Cash Flows</t>
  </si>
  <si>
    <t>Net Present Value</t>
  </si>
  <si>
    <t>IRR</t>
  </si>
  <si>
    <t>Payback Period</t>
  </si>
  <si>
    <t>Boat Engine Project</t>
  </si>
  <si>
    <t>Profitabilty Analysis</t>
  </si>
  <si>
    <t>Net Profit Margin = Net Income / Net Sales</t>
  </si>
  <si>
    <t xml:space="preserve">Net Income </t>
  </si>
  <si>
    <t>Net Sales</t>
  </si>
  <si>
    <t xml:space="preserve">Net Profit Margin  </t>
  </si>
  <si>
    <t xml:space="preserve">Total Equity </t>
  </si>
  <si>
    <t>Current Ratio = Total Current Assets / Total Current Liabilities</t>
  </si>
  <si>
    <t xml:space="preserve">Total Current Liabilities </t>
  </si>
  <si>
    <t xml:space="preserve">Current Ratio   </t>
  </si>
  <si>
    <t>Sales Turnover = Total Sales / Total Assets</t>
  </si>
  <si>
    <t>Total Sales</t>
  </si>
  <si>
    <t xml:space="preserve">Sales Turnover  </t>
  </si>
  <si>
    <t>Receivable Turnover = Total Sales / Total Receivable</t>
  </si>
  <si>
    <t>Total Receivable</t>
  </si>
  <si>
    <t xml:space="preserve">Receivable Turnover  </t>
  </si>
  <si>
    <t>Debt to Equity Ratio = Total Debt / Total Equity</t>
  </si>
  <si>
    <t xml:space="preserve">Total Debt </t>
  </si>
  <si>
    <t xml:space="preserve">Debt to Equity Ratio  </t>
  </si>
  <si>
    <t xml:space="preserve">Liquidity Analysis: </t>
  </si>
  <si>
    <t xml:space="preserve">Assets Management Ratios: </t>
  </si>
  <si>
    <t xml:space="preserve">Leverage Ratios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</si>
</sst>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809]dd\ mmmm\ yyyy;@"/>
    <numFmt numFmtId="166" formatCode="_-[$$-409]* #,##0_ ;_-[$$-409]* \-#,##0\ ;_-[$$-409]* &quot;-&quot;??_ ;_-@_ "/>
    <numFmt numFmtId="167" formatCode="_-* #,##0.0000_-;\-* #,##0.0000_-;_-* &quot;-&quot;??_-;_-@_-"/>
    <numFmt numFmtId="168" formatCode="0.0%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1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6" fontId="2" fillId="0" borderId="11" xfId="0" applyNumberFormat="1" applyFont="1" applyBorder="1"/>
    <xf numFmtId="166" fontId="2" fillId="0" borderId="2" xfId="0" applyNumberFormat="1" applyFont="1" applyBorder="1"/>
    <xf numFmtId="166" fontId="2" fillId="0" borderId="7" xfId="0" applyNumberFormat="1" applyFont="1" applyBorder="1"/>
    <xf numFmtId="166" fontId="2" fillId="0" borderId="9" xfId="0" applyNumberFormat="1" applyFont="1" applyBorder="1"/>
    <xf numFmtId="166" fontId="2" fillId="0" borderId="10" xfId="0" applyNumberFormat="1" applyFont="1" applyBorder="1"/>
    <xf numFmtId="0" fontId="2" fillId="0" borderId="12" xfId="0" applyFont="1" applyBorder="1"/>
    <xf numFmtId="0" fontId="2" fillId="0" borderId="13" xfId="0" applyFont="1" applyBorder="1"/>
    <xf numFmtId="166" fontId="2" fillId="0" borderId="13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166" fontId="4" fillId="0" borderId="0" xfId="0" applyNumberFormat="1" applyFont="1"/>
    <xf numFmtId="166" fontId="4" fillId="0" borderId="1" xfId="0" applyNumberFormat="1" applyFont="1" applyBorder="1"/>
    <xf numFmtId="166" fontId="4" fillId="0" borderId="15" xfId="0" applyNumberFormat="1" applyFont="1" applyBorder="1"/>
    <xf numFmtId="167" fontId="4" fillId="0" borderId="0" xfId="1" applyNumberFormat="1" applyFont="1"/>
    <xf numFmtId="166" fontId="4" fillId="0" borderId="15" xfId="1" applyNumberFormat="1" applyFont="1" applyBorder="1"/>
    <xf numFmtId="164" fontId="4" fillId="0" borderId="0" xfId="1" applyFont="1"/>
    <xf numFmtId="0" fontId="4" fillId="0" borderId="2" xfId="5" applyFont="1" applyFill="1" applyBorder="1" applyAlignment="1">
      <alignment horizontal="center" vertical="center"/>
    </xf>
    <xf numFmtId="0" fontId="4" fillId="0" borderId="16" xfId="5" applyFont="1" applyFill="1" applyBorder="1" applyAlignment="1">
      <alignment horizontal="center" vertical="center"/>
    </xf>
    <xf numFmtId="0" fontId="4" fillId="0" borderId="2" xfId="5" applyFont="1" applyFill="1" applyBorder="1"/>
    <xf numFmtId="0" fontId="4" fillId="0" borderId="16" xfId="5" applyFont="1" applyFill="1" applyBorder="1"/>
    <xf numFmtId="166" fontId="4" fillId="0" borderId="16" xfId="5" applyNumberFormat="1" applyFont="1" applyFill="1" applyBorder="1" applyAlignment="1">
      <alignment horizontal="right"/>
    </xf>
    <xf numFmtId="168" fontId="4" fillId="0" borderId="14" xfId="5" applyNumberFormat="1" applyFont="1" applyFill="1" applyBorder="1"/>
    <xf numFmtId="0" fontId="4" fillId="0" borderId="17" xfId="5" applyFont="1" applyFill="1" applyBorder="1"/>
    <xf numFmtId="0" fontId="4" fillId="0" borderId="0" xfId="0" applyFont="1" applyFill="1"/>
    <xf numFmtId="0" fontId="4" fillId="0" borderId="2" xfId="4" applyFont="1" applyFill="1" applyBorder="1" applyAlignment="1">
      <alignment horizontal="center" vertical="center"/>
    </xf>
    <xf numFmtId="0" fontId="4" fillId="0" borderId="2" xfId="4" applyFont="1" applyFill="1" applyBorder="1"/>
    <xf numFmtId="166" fontId="4" fillId="0" borderId="2" xfId="4" applyNumberFormat="1" applyFont="1" applyFill="1" applyBorder="1" applyAlignment="1">
      <alignment horizontal="right"/>
    </xf>
    <xf numFmtId="164" fontId="4" fillId="0" borderId="14" xfId="4" applyNumberFormat="1" applyFont="1" applyFill="1" applyBorder="1"/>
    <xf numFmtId="0" fontId="4" fillId="0" borderId="11" xfId="4" applyFont="1" applyFill="1" applyBorder="1"/>
    <xf numFmtId="0" fontId="4" fillId="0" borderId="2" xfId="3" applyFont="1" applyFill="1" applyBorder="1" applyAlignment="1">
      <alignment horizontal="center" vertical="center"/>
    </xf>
    <xf numFmtId="0" fontId="4" fillId="0" borderId="2" xfId="3" applyFont="1" applyFill="1" applyBorder="1"/>
    <xf numFmtId="166" fontId="4" fillId="0" borderId="2" xfId="3" applyNumberFormat="1" applyFont="1" applyFill="1" applyBorder="1" applyAlignment="1">
      <alignment horizontal="left"/>
    </xf>
    <xf numFmtId="166" fontId="4" fillId="0" borderId="2" xfId="3" applyNumberFormat="1" applyFont="1" applyFill="1" applyBorder="1" applyAlignment="1">
      <alignment horizontal="right"/>
    </xf>
    <xf numFmtId="164" fontId="4" fillId="0" borderId="14" xfId="3" applyNumberFormat="1" applyFont="1" applyFill="1" applyBorder="1"/>
    <xf numFmtId="0" fontId="4" fillId="0" borderId="11" xfId="3" applyFont="1" applyFill="1" applyBorder="1"/>
    <xf numFmtId="0" fontId="4" fillId="0" borderId="2" xfId="2" applyFont="1" applyFill="1" applyBorder="1" applyAlignment="1">
      <alignment horizontal="center" vertical="center"/>
    </xf>
    <xf numFmtId="0" fontId="4" fillId="0" borderId="2" xfId="2" applyFont="1" applyFill="1" applyBorder="1"/>
    <xf numFmtId="166" fontId="4" fillId="0" borderId="2" xfId="2" applyNumberFormat="1" applyFont="1" applyFill="1" applyBorder="1" applyAlignment="1">
      <alignment horizontal="right"/>
    </xf>
    <xf numFmtId="164" fontId="4" fillId="0" borderId="14" xfId="2" applyNumberFormat="1" applyFont="1" applyFill="1" applyBorder="1"/>
    <xf numFmtId="0" fontId="4" fillId="0" borderId="11" xfId="2" applyFont="1" applyFill="1" applyBorder="1"/>
    <xf numFmtId="0" fontId="2" fillId="0" borderId="2" xfId="0" applyNumberFormat="1" applyFont="1" applyBorder="1"/>
    <xf numFmtId="165" fontId="2" fillId="0" borderId="2" xfId="0" applyNumberFormat="1" applyFont="1" applyBorder="1"/>
    <xf numFmtId="0" fontId="4" fillId="0" borderId="2" xfId="0" applyFont="1" applyBorder="1"/>
    <xf numFmtId="166" fontId="4" fillId="0" borderId="2" xfId="0" applyNumberFormat="1" applyFont="1" applyBorder="1"/>
    <xf numFmtId="10" fontId="4" fillId="0" borderId="2" xfId="0" applyNumberFormat="1" applyFont="1" applyBorder="1"/>
    <xf numFmtId="164" fontId="4" fillId="0" borderId="2" xfId="1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0" xfId="5" applyFont="1" applyFill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</cellXfs>
  <cellStyles count="6">
    <cellStyle name="40% - Accent2" xfId="2" builtinId="35"/>
    <cellStyle name="40% - Accent3" xfId="3" builtinId="39"/>
    <cellStyle name="40% - Accent4" xfId="4" builtinId="43"/>
    <cellStyle name="40% - Accent5" xfId="5" builtinId="4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3"/>
  <sheetViews>
    <sheetView topLeftCell="A91" workbookViewId="0">
      <selection activeCell="C91" sqref="C91:E91"/>
    </sheetView>
  </sheetViews>
  <sheetFormatPr baseColWidth="10" defaultColWidth="9.1640625" defaultRowHeight="16" x14ac:dyDescent="0.2"/>
  <cols>
    <col min="1" max="1" width="9.1640625" style="1"/>
    <col min="2" max="2" width="12" style="1" bestFit="1" customWidth="1"/>
    <col min="3" max="3" width="37" style="1" customWidth="1"/>
    <col min="4" max="5" width="12.6640625" style="1" bestFit="1" customWidth="1"/>
    <col min="6" max="6" width="9.1640625" style="1"/>
    <col min="7" max="7" width="12" style="1" bestFit="1" customWidth="1"/>
    <col min="8" max="11" width="9.1640625" style="1"/>
    <col min="12" max="12" width="14.6640625" style="1" bestFit="1" customWidth="1"/>
    <col min="13" max="16384" width="9.1640625" style="1"/>
  </cols>
  <sheetData>
    <row r="1" spans="2:15" x14ac:dyDescent="0.2">
      <c r="B1" s="2"/>
      <c r="C1" s="2"/>
      <c r="D1" s="2" t="s">
        <v>97</v>
      </c>
      <c r="E1" s="2" t="s">
        <v>97</v>
      </c>
    </row>
    <row r="2" spans="2:15" x14ac:dyDescent="0.2">
      <c r="B2" s="20" t="s">
        <v>0</v>
      </c>
      <c r="C2" s="20" t="s">
        <v>1</v>
      </c>
      <c r="D2" s="20" t="s">
        <v>12</v>
      </c>
      <c r="E2" s="20" t="s">
        <v>3</v>
      </c>
      <c r="G2" s="60" t="s">
        <v>5</v>
      </c>
      <c r="H2" s="60"/>
      <c r="I2" s="60"/>
      <c r="J2" s="60"/>
      <c r="K2" s="2"/>
      <c r="L2" s="60" t="s">
        <v>13</v>
      </c>
      <c r="M2" s="60"/>
      <c r="N2" s="60"/>
      <c r="O2" s="60"/>
    </row>
    <row r="3" spans="2:15" x14ac:dyDescent="0.2">
      <c r="B3" s="54" t="s">
        <v>4</v>
      </c>
      <c r="C3" s="2" t="s">
        <v>5</v>
      </c>
      <c r="D3" s="2">
        <v>20000</v>
      </c>
      <c r="E3" s="2"/>
      <c r="G3" s="2" t="s">
        <v>0</v>
      </c>
      <c r="H3" s="2" t="s">
        <v>2</v>
      </c>
      <c r="I3" s="2" t="s">
        <v>3</v>
      </c>
      <c r="J3" s="2" t="s">
        <v>14</v>
      </c>
      <c r="K3" s="2"/>
      <c r="L3" s="2" t="str">
        <f>G3</f>
        <v>Date</v>
      </c>
      <c r="M3" s="2" t="str">
        <f t="shared" ref="M3:O3" si="0">H3</f>
        <v>Debit</v>
      </c>
      <c r="N3" s="2" t="str">
        <f t="shared" si="0"/>
        <v>Credit</v>
      </c>
      <c r="O3" s="2" t="str">
        <f t="shared" si="0"/>
        <v>Balance</v>
      </c>
    </row>
    <row r="4" spans="2:15" x14ac:dyDescent="0.2">
      <c r="B4" s="2"/>
      <c r="C4" s="2" t="s">
        <v>6</v>
      </c>
      <c r="D4" s="2"/>
      <c r="E4" s="2">
        <f>D3</f>
        <v>20000</v>
      </c>
      <c r="G4" s="55" t="str">
        <f>B3</f>
        <v>1-</v>
      </c>
      <c r="H4" s="2">
        <f>D3</f>
        <v>20000</v>
      </c>
      <c r="I4" s="2"/>
      <c r="J4" s="2">
        <f>H4</f>
        <v>20000</v>
      </c>
      <c r="K4" s="2"/>
      <c r="L4" s="55" t="str">
        <f>B12</f>
        <v>4-</v>
      </c>
      <c r="M4" s="2">
        <f>D12</f>
        <v>250</v>
      </c>
      <c r="N4" s="2"/>
      <c r="O4" s="2">
        <f>M4</f>
        <v>250</v>
      </c>
    </row>
    <row r="5" spans="2:15" x14ac:dyDescent="0.2">
      <c r="B5" s="2"/>
      <c r="C5" s="2"/>
      <c r="D5" s="2"/>
      <c r="E5" s="2"/>
      <c r="G5" s="55" t="str">
        <f>B6</f>
        <v>2-</v>
      </c>
      <c r="H5" s="2"/>
      <c r="I5" s="2">
        <f>E7</f>
        <v>1000</v>
      </c>
      <c r="J5" s="2">
        <f t="shared" ref="J5:J22" si="1">J4+H5-I5</f>
        <v>19000</v>
      </c>
      <c r="K5" s="2"/>
      <c r="L5" s="55" t="str">
        <f>B27</f>
        <v>9-</v>
      </c>
      <c r="M5" s="2">
        <f>D27</f>
        <v>400</v>
      </c>
      <c r="N5" s="2"/>
      <c r="O5" s="2">
        <f>O4+M5-N5</f>
        <v>650</v>
      </c>
    </row>
    <row r="6" spans="2:15" x14ac:dyDescent="0.2">
      <c r="B6" s="55" t="s">
        <v>7</v>
      </c>
      <c r="C6" s="2" t="s">
        <v>15</v>
      </c>
      <c r="D6" s="2">
        <v>1000</v>
      </c>
      <c r="E6" s="2"/>
      <c r="G6" s="55" t="str">
        <f>B15</f>
        <v>5-</v>
      </c>
      <c r="H6" s="2"/>
      <c r="I6" s="2">
        <f>E16</f>
        <v>1200</v>
      </c>
      <c r="J6" s="2">
        <f t="shared" si="1"/>
        <v>17800</v>
      </c>
      <c r="K6" s="2"/>
      <c r="L6" s="55" t="str">
        <f>B42</f>
        <v>14-</v>
      </c>
      <c r="M6" s="2">
        <f>D42</f>
        <v>1000</v>
      </c>
      <c r="N6" s="2"/>
      <c r="O6" s="2">
        <f>O5+M6-N6</f>
        <v>1650</v>
      </c>
    </row>
    <row r="7" spans="2:15" x14ac:dyDescent="0.2">
      <c r="B7" s="2"/>
      <c r="C7" s="2" t="s">
        <v>5</v>
      </c>
      <c r="D7" s="2"/>
      <c r="E7" s="2">
        <f>D6</f>
        <v>1000</v>
      </c>
      <c r="G7" s="55" t="str">
        <f>B18</f>
        <v>6-</v>
      </c>
      <c r="H7" s="2">
        <f>D18</f>
        <v>600</v>
      </c>
      <c r="I7" s="2"/>
      <c r="J7" s="2">
        <f t="shared" si="1"/>
        <v>18400</v>
      </c>
      <c r="K7" s="2"/>
      <c r="L7" s="55" t="str">
        <f>B57</f>
        <v>19-</v>
      </c>
      <c r="M7" s="2"/>
      <c r="N7" s="2">
        <f>E58</f>
        <v>500</v>
      </c>
      <c r="O7" s="2">
        <f>O6+M7-N7</f>
        <v>1150</v>
      </c>
    </row>
    <row r="8" spans="2:15" x14ac:dyDescent="0.2">
      <c r="B8" s="2"/>
      <c r="C8" s="2"/>
      <c r="D8" s="2"/>
      <c r="E8" s="2"/>
      <c r="G8" s="55" t="str">
        <f>B21</f>
        <v>7-</v>
      </c>
      <c r="H8" s="2"/>
      <c r="I8" s="2">
        <f>E22</f>
        <v>500</v>
      </c>
      <c r="J8" s="2">
        <f t="shared" si="1"/>
        <v>17900</v>
      </c>
      <c r="K8" s="2"/>
      <c r="L8" s="2"/>
      <c r="M8" s="2"/>
      <c r="N8" s="2"/>
      <c r="O8" s="2"/>
    </row>
    <row r="9" spans="2:15" x14ac:dyDescent="0.2">
      <c r="B9" s="55" t="s">
        <v>8</v>
      </c>
      <c r="C9" s="2" t="s">
        <v>95</v>
      </c>
      <c r="D9" s="2">
        <v>7000</v>
      </c>
      <c r="E9" s="2"/>
      <c r="G9" s="55" t="str">
        <f>B24</f>
        <v>8-</v>
      </c>
      <c r="H9" s="2"/>
      <c r="I9" s="2">
        <f>E25</f>
        <v>1200</v>
      </c>
      <c r="J9" s="2">
        <f t="shared" si="1"/>
        <v>16700</v>
      </c>
      <c r="K9" s="2"/>
      <c r="L9" s="60" t="s">
        <v>16</v>
      </c>
      <c r="M9" s="60"/>
      <c r="N9" s="60"/>
      <c r="O9" s="60"/>
    </row>
    <row r="10" spans="2:15" x14ac:dyDescent="0.2">
      <c r="B10" s="2"/>
      <c r="C10" s="2" t="s">
        <v>10</v>
      </c>
      <c r="D10" s="2"/>
      <c r="E10" s="2">
        <f>D9</f>
        <v>7000</v>
      </c>
      <c r="G10" s="55" t="str">
        <f>B30</f>
        <v>10-</v>
      </c>
      <c r="H10" s="2"/>
      <c r="I10" s="2">
        <f>E31</f>
        <v>250</v>
      </c>
      <c r="J10" s="2">
        <f t="shared" si="1"/>
        <v>16450</v>
      </c>
      <c r="K10" s="2"/>
      <c r="L10" s="2" t="s">
        <v>17</v>
      </c>
      <c r="M10" s="2" t="s">
        <v>2</v>
      </c>
      <c r="N10" s="2" t="s">
        <v>3</v>
      </c>
      <c r="O10" s="2" t="s">
        <v>14</v>
      </c>
    </row>
    <row r="11" spans="2:15" x14ac:dyDescent="0.2">
      <c r="B11" s="2"/>
      <c r="C11" s="2"/>
      <c r="D11" s="2"/>
      <c r="E11" s="2"/>
      <c r="G11" s="55" t="str">
        <f>B33</f>
        <v>11-</v>
      </c>
      <c r="H11" s="2">
        <f>D33</f>
        <v>5000</v>
      </c>
      <c r="I11" s="2"/>
      <c r="J11" s="2">
        <f t="shared" si="1"/>
        <v>21450</v>
      </c>
      <c r="K11" s="2"/>
      <c r="L11" s="55" t="str">
        <f>B24</f>
        <v>8-</v>
      </c>
      <c r="M11" s="2">
        <f>D24</f>
        <v>1200</v>
      </c>
      <c r="N11" s="2"/>
      <c r="O11" s="2">
        <f>M11</f>
        <v>1200</v>
      </c>
    </row>
    <row r="12" spans="2:15" x14ac:dyDescent="0.2">
      <c r="B12" s="55" t="s">
        <v>11</v>
      </c>
      <c r="C12" s="2" t="s">
        <v>13</v>
      </c>
      <c r="D12" s="2">
        <f>50*5</f>
        <v>250</v>
      </c>
      <c r="E12" s="2"/>
      <c r="G12" s="55" t="str">
        <f>B36</f>
        <v>12-</v>
      </c>
      <c r="H12" s="2"/>
      <c r="I12" s="2">
        <f>E37</f>
        <v>2200</v>
      </c>
      <c r="J12" s="2">
        <f t="shared" si="1"/>
        <v>19250</v>
      </c>
      <c r="K12" s="2"/>
      <c r="L12" s="55" t="str">
        <f>B77</f>
        <v>25-</v>
      </c>
      <c r="M12" s="2"/>
      <c r="N12" s="2">
        <f>E78</f>
        <v>100</v>
      </c>
      <c r="O12" s="2">
        <f>O11+M12-N12</f>
        <v>1100</v>
      </c>
    </row>
    <row r="13" spans="2:15" x14ac:dyDescent="0.2">
      <c r="B13" s="2"/>
      <c r="C13" s="2" t="s">
        <v>102</v>
      </c>
      <c r="D13" s="2"/>
      <c r="E13" s="2">
        <f>D12</f>
        <v>250</v>
      </c>
      <c r="G13" s="55" t="str">
        <f>B39</f>
        <v>13-</v>
      </c>
      <c r="H13" s="2"/>
      <c r="I13" s="2">
        <f>E40</f>
        <v>120</v>
      </c>
      <c r="J13" s="2">
        <f t="shared" si="1"/>
        <v>19130</v>
      </c>
      <c r="K13" s="2"/>
      <c r="L13" s="2"/>
      <c r="M13" s="2"/>
      <c r="N13" s="2"/>
      <c r="O13" s="2"/>
    </row>
    <row r="14" spans="2:15" x14ac:dyDescent="0.2">
      <c r="B14" s="2"/>
      <c r="C14" s="2"/>
      <c r="D14" s="2"/>
      <c r="E14" s="2"/>
      <c r="G14" s="55" t="str">
        <f>B45</f>
        <v>15-</v>
      </c>
      <c r="H14" s="2"/>
      <c r="I14" s="2">
        <f>E46</f>
        <v>685</v>
      </c>
      <c r="J14" s="2">
        <f t="shared" si="1"/>
        <v>18445</v>
      </c>
      <c r="K14" s="2"/>
      <c r="L14" s="2"/>
      <c r="M14" s="2"/>
      <c r="N14" s="2"/>
      <c r="O14" s="2"/>
    </row>
    <row r="15" spans="2:15" x14ac:dyDescent="0.2">
      <c r="B15" s="55" t="s">
        <v>72</v>
      </c>
      <c r="C15" s="2" t="s">
        <v>9</v>
      </c>
      <c r="D15" s="2">
        <v>1200</v>
      </c>
      <c r="E15" s="2"/>
      <c r="G15" s="55" t="str">
        <f>B48</f>
        <v>16-</v>
      </c>
      <c r="H15" s="2"/>
      <c r="I15" s="2">
        <f>E49</f>
        <v>100</v>
      </c>
      <c r="J15" s="2">
        <f t="shared" si="1"/>
        <v>18345</v>
      </c>
      <c r="K15" s="2"/>
      <c r="L15" s="60" t="s">
        <v>104</v>
      </c>
      <c r="M15" s="60"/>
      <c r="N15" s="60"/>
      <c r="O15" s="60"/>
    </row>
    <row r="16" spans="2:15" x14ac:dyDescent="0.2">
      <c r="B16" s="2"/>
      <c r="C16" s="2" t="s">
        <v>5</v>
      </c>
      <c r="D16" s="2"/>
      <c r="E16" s="2">
        <f>D15</f>
        <v>1200</v>
      </c>
      <c r="G16" s="55" t="str">
        <f>B51</f>
        <v>17-</v>
      </c>
      <c r="H16" s="2">
        <f>D51</f>
        <v>500</v>
      </c>
      <c r="I16" s="2"/>
      <c r="J16" s="2">
        <f t="shared" si="1"/>
        <v>18845</v>
      </c>
      <c r="K16" s="2"/>
      <c r="L16" s="2" t="s">
        <v>17</v>
      </c>
      <c r="M16" s="2" t="s">
        <v>2</v>
      </c>
      <c r="N16" s="2" t="s">
        <v>3</v>
      </c>
      <c r="O16" s="2" t="s">
        <v>14</v>
      </c>
    </row>
    <row r="17" spans="2:15" x14ac:dyDescent="0.2">
      <c r="B17" s="2"/>
      <c r="C17" s="2"/>
      <c r="D17" s="2"/>
      <c r="E17" s="2"/>
      <c r="G17" s="55" t="str">
        <f>B54</f>
        <v>18-</v>
      </c>
      <c r="H17" s="2"/>
      <c r="I17" s="2">
        <f>E55</f>
        <v>200</v>
      </c>
      <c r="J17" s="2">
        <f t="shared" si="1"/>
        <v>18645</v>
      </c>
      <c r="K17" s="2"/>
      <c r="L17" s="55" t="str">
        <f>B9</f>
        <v>3-</v>
      </c>
      <c r="M17" s="2">
        <f>D9</f>
        <v>7000</v>
      </c>
      <c r="N17" s="2"/>
      <c r="O17" s="2">
        <f>M17</f>
        <v>7000</v>
      </c>
    </row>
    <row r="18" spans="2:15" x14ac:dyDescent="0.2">
      <c r="B18" s="55" t="s">
        <v>73</v>
      </c>
      <c r="C18" s="2" t="s">
        <v>5</v>
      </c>
      <c r="D18" s="2">
        <f>6*100</f>
        <v>600</v>
      </c>
      <c r="E18" s="2"/>
      <c r="G18" s="55" t="str">
        <f>B57</f>
        <v>19-</v>
      </c>
      <c r="H18" s="2">
        <f>D57</f>
        <v>500</v>
      </c>
      <c r="I18" s="2"/>
      <c r="J18" s="2">
        <f t="shared" si="1"/>
        <v>19145</v>
      </c>
      <c r="K18" s="2"/>
      <c r="L18" s="55" t="str">
        <f>B36</f>
        <v>12-</v>
      </c>
      <c r="M18" s="2">
        <f>D36</f>
        <v>2200</v>
      </c>
      <c r="N18" s="2"/>
      <c r="O18" s="2">
        <f>O17+M18-N18</f>
        <v>9200</v>
      </c>
    </row>
    <row r="19" spans="2:15" x14ac:dyDescent="0.2">
      <c r="B19" s="2"/>
      <c r="C19" s="2" t="s">
        <v>109</v>
      </c>
      <c r="D19" s="2"/>
      <c r="E19" s="2">
        <f>D18</f>
        <v>600</v>
      </c>
      <c r="G19" s="55" t="str">
        <f>B63</f>
        <v>21-</v>
      </c>
      <c r="H19" s="2"/>
      <c r="I19" s="2">
        <f>E64</f>
        <v>200</v>
      </c>
      <c r="J19" s="2">
        <f t="shared" si="1"/>
        <v>18945</v>
      </c>
      <c r="K19" s="2"/>
      <c r="L19" s="2"/>
      <c r="M19" s="2"/>
      <c r="N19" s="2"/>
      <c r="O19" s="2"/>
    </row>
    <row r="20" spans="2:15" x14ac:dyDescent="0.2">
      <c r="B20" s="2"/>
      <c r="C20" s="2"/>
      <c r="D20" s="2"/>
      <c r="E20" s="2"/>
      <c r="G20" s="55" t="str">
        <f>B66</f>
        <v>22-</v>
      </c>
      <c r="H20" s="2"/>
      <c r="I20" s="2">
        <f>E67</f>
        <v>145</v>
      </c>
      <c r="J20" s="2">
        <f t="shared" si="1"/>
        <v>18800</v>
      </c>
      <c r="K20" s="2"/>
      <c r="L20" s="60" t="s">
        <v>103</v>
      </c>
      <c r="M20" s="60"/>
      <c r="N20" s="60"/>
      <c r="O20" s="60"/>
    </row>
    <row r="21" spans="2:15" x14ac:dyDescent="0.2">
      <c r="B21" s="55" t="s">
        <v>74</v>
      </c>
      <c r="C21" s="2" t="s">
        <v>18</v>
      </c>
      <c r="D21" s="2">
        <v>500</v>
      </c>
      <c r="E21" s="2"/>
      <c r="G21" s="55" t="str">
        <f>B69</f>
        <v>23-</v>
      </c>
      <c r="H21" s="2"/>
      <c r="I21" s="2">
        <f>E70</f>
        <v>85</v>
      </c>
      <c r="J21" s="2">
        <f t="shared" si="1"/>
        <v>18715</v>
      </c>
      <c r="K21" s="2"/>
      <c r="L21" s="2" t="s">
        <v>17</v>
      </c>
      <c r="M21" s="2" t="s">
        <v>2</v>
      </c>
      <c r="N21" s="2" t="s">
        <v>3</v>
      </c>
      <c r="O21" s="2" t="s">
        <v>14</v>
      </c>
    </row>
    <row r="22" spans="2:15" x14ac:dyDescent="0.2">
      <c r="B22" s="2"/>
      <c r="C22" s="2" t="s">
        <v>5</v>
      </c>
      <c r="D22" s="2"/>
      <c r="E22" s="2">
        <f>D21</f>
        <v>500</v>
      </c>
      <c r="G22" s="55" t="str">
        <f>B72</f>
        <v>24-</v>
      </c>
      <c r="H22" s="2"/>
      <c r="I22" s="2">
        <f>E73</f>
        <v>87</v>
      </c>
      <c r="J22" s="2">
        <f t="shared" si="1"/>
        <v>18628</v>
      </c>
      <c r="K22" s="2"/>
      <c r="L22" s="2"/>
      <c r="M22" s="2"/>
      <c r="N22" s="2"/>
      <c r="O22" s="2"/>
    </row>
    <row r="23" spans="2:15" x14ac:dyDescent="0.2"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</row>
    <row r="24" spans="2:15" x14ac:dyDescent="0.2">
      <c r="B24" s="55" t="s">
        <v>75</v>
      </c>
      <c r="C24" s="2" t="s">
        <v>19</v>
      </c>
      <c r="D24" s="2">
        <v>1200</v>
      </c>
      <c r="E24" s="2"/>
      <c r="G24" s="2"/>
      <c r="H24" s="2"/>
      <c r="I24" s="2"/>
      <c r="J24" s="2"/>
      <c r="K24" s="2"/>
      <c r="L24" s="2"/>
      <c r="M24" s="2"/>
      <c r="N24" s="2"/>
      <c r="O24" s="2"/>
    </row>
    <row r="25" spans="2:15" x14ac:dyDescent="0.2">
      <c r="B25" s="2"/>
      <c r="C25" s="2" t="s">
        <v>5</v>
      </c>
      <c r="D25" s="2"/>
      <c r="E25" s="2">
        <f>D24</f>
        <v>1200</v>
      </c>
      <c r="G25" s="60" t="s">
        <v>9</v>
      </c>
      <c r="H25" s="60"/>
      <c r="I25" s="60"/>
      <c r="J25" s="60"/>
      <c r="K25" s="2"/>
      <c r="L25" s="60" t="s">
        <v>20</v>
      </c>
      <c r="M25" s="60"/>
      <c r="N25" s="60"/>
      <c r="O25" s="60"/>
    </row>
    <row r="26" spans="2:15" x14ac:dyDescent="0.2">
      <c r="B26" s="2"/>
      <c r="C26" s="2"/>
      <c r="D26" s="2"/>
      <c r="E26" s="2"/>
      <c r="G26" s="2" t="s">
        <v>17</v>
      </c>
      <c r="H26" s="2" t="s">
        <v>2</v>
      </c>
      <c r="I26" s="2" t="s">
        <v>3</v>
      </c>
      <c r="J26" s="2" t="s">
        <v>14</v>
      </c>
      <c r="K26" s="2"/>
      <c r="L26" s="2" t="s">
        <v>17</v>
      </c>
      <c r="M26" s="2" t="s">
        <v>2</v>
      </c>
      <c r="N26" s="2" t="s">
        <v>3</v>
      </c>
      <c r="O26" s="2" t="s">
        <v>14</v>
      </c>
    </row>
    <row r="27" spans="2:15" x14ac:dyDescent="0.2">
      <c r="B27" s="55" t="s">
        <v>76</v>
      </c>
      <c r="C27" s="2" t="s">
        <v>21</v>
      </c>
      <c r="D27" s="2">
        <f>10*40</f>
        <v>400</v>
      </c>
      <c r="E27" s="2"/>
      <c r="G27" s="55" t="str">
        <f>B15</f>
        <v>5-</v>
      </c>
      <c r="H27" s="2">
        <f>D15</f>
        <v>1200</v>
      </c>
      <c r="I27" s="2"/>
      <c r="J27" s="2">
        <f>H27</f>
        <v>1200</v>
      </c>
      <c r="K27" s="2"/>
      <c r="L27" s="2"/>
      <c r="M27" s="2"/>
      <c r="N27" s="2"/>
      <c r="O27" s="2"/>
    </row>
    <row r="28" spans="2:15" x14ac:dyDescent="0.2">
      <c r="B28" s="2"/>
      <c r="C28" s="2" t="s">
        <v>102</v>
      </c>
      <c r="D28" s="2"/>
      <c r="E28" s="2">
        <f>D27</f>
        <v>400</v>
      </c>
      <c r="G28" s="2"/>
      <c r="H28" s="2"/>
      <c r="I28" s="2"/>
      <c r="J28" s="2">
        <f>J27+H28-I28</f>
        <v>1200</v>
      </c>
      <c r="K28" s="2"/>
      <c r="L28" s="2"/>
      <c r="M28" s="2"/>
      <c r="N28" s="2"/>
      <c r="O28" s="2"/>
    </row>
    <row r="29" spans="2:15" x14ac:dyDescent="0.2">
      <c r="B29" s="2"/>
      <c r="C29" s="2"/>
      <c r="D29" s="2"/>
      <c r="E29" s="2"/>
      <c r="G29" s="2"/>
      <c r="H29" s="2"/>
      <c r="I29" s="2"/>
      <c r="J29" s="2">
        <f>J28+H29-I29</f>
        <v>1200</v>
      </c>
      <c r="K29" s="2"/>
      <c r="L29" s="2"/>
      <c r="M29" s="2"/>
      <c r="N29" s="2"/>
      <c r="O29" s="2"/>
    </row>
    <row r="30" spans="2:15" x14ac:dyDescent="0.2">
      <c r="B30" s="55" t="s">
        <v>77</v>
      </c>
      <c r="C30" s="2" t="s">
        <v>22</v>
      </c>
      <c r="D30" s="2">
        <v>250</v>
      </c>
      <c r="E30" s="2"/>
      <c r="G30" s="2"/>
      <c r="H30" s="2"/>
      <c r="I30" s="2"/>
      <c r="J30" s="2"/>
      <c r="K30" s="2"/>
      <c r="L30" s="2"/>
      <c r="M30" s="2"/>
      <c r="N30" s="2"/>
      <c r="O30" s="2"/>
    </row>
    <row r="31" spans="2:15" x14ac:dyDescent="0.2">
      <c r="B31" s="2"/>
      <c r="C31" s="2" t="s">
        <v>23</v>
      </c>
      <c r="D31" s="2"/>
      <c r="E31" s="2">
        <f>D30</f>
        <v>250</v>
      </c>
      <c r="G31" s="60" t="s">
        <v>106</v>
      </c>
      <c r="H31" s="60"/>
      <c r="I31" s="60"/>
      <c r="J31" s="60"/>
      <c r="K31" s="2"/>
      <c r="L31" s="60" t="s">
        <v>24</v>
      </c>
      <c r="M31" s="60"/>
      <c r="N31" s="60"/>
      <c r="O31" s="60"/>
    </row>
    <row r="32" spans="2:15" x14ac:dyDescent="0.2">
      <c r="B32" s="2"/>
      <c r="C32" s="2"/>
      <c r="D32" s="2"/>
      <c r="E32" s="2"/>
      <c r="G32" s="2" t="s">
        <v>17</v>
      </c>
      <c r="H32" s="2" t="s">
        <v>2</v>
      </c>
      <c r="I32" s="2" t="s">
        <v>3</v>
      </c>
      <c r="J32" s="2" t="s">
        <v>14</v>
      </c>
      <c r="K32" s="2"/>
      <c r="L32" s="2" t="s">
        <v>17</v>
      </c>
      <c r="M32" s="2" t="s">
        <v>2</v>
      </c>
      <c r="N32" s="2" t="s">
        <v>3</v>
      </c>
      <c r="O32" s="2" t="s">
        <v>14</v>
      </c>
    </row>
    <row r="33" spans="2:15" x14ac:dyDescent="0.2">
      <c r="B33" s="55" t="s">
        <v>78</v>
      </c>
      <c r="C33" s="2" t="s">
        <v>5</v>
      </c>
      <c r="D33" s="2">
        <v>5000</v>
      </c>
      <c r="E33" s="2"/>
      <c r="G33" s="55" t="str">
        <f>B80</f>
        <v>26-</v>
      </c>
      <c r="H33" s="2"/>
      <c r="I33" s="2">
        <f>E81</f>
        <v>3</v>
      </c>
      <c r="J33" s="2">
        <f>I33</f>
        <v>3</v>
      </c>
      <c r="K33" s="2"/>
      <c r="L33" s="55" t="str">
        <f>B83</f>
        <v>27-</v>
      </c>
      <c r="M33" s="2"/>
      <c r="N33" s="2">
        <f>E84</f>
        <v>125</v>
      </c>
      <c r="O33" s="2">
        <f>N33</f>
        <v>125</v>
      </c>
    </row>
    <row r="34" spans="2:15" x14ac:dyDescent="0.2">
      <c r="B34" s="2"/>
      <c r="C34" s="2" t="s">
        <v>6</v>
      </c>
      <c r="D34" s="2"/>
      <c r="E34" s="2">
        <f>D33</f>
        <v>5000</v>
      </c>
      <c r="G34" s="2"/>
      <c r="H34" s="2"/>
      <c r="I34" s="2"/>
      <c r="J34" s="2">
        <f>J33+I34-H34</f>
        <v>3</v>
      </c>
      <c r="K34" s="2"/>
      <c r="L34" s="2"/>
      <c r="M34" s="2"/>
      <c r="N34" s="2"/>
      <c r="O34" s="2">
        <f>O33+N34-M34</f>
        <v>125</v>
      </c>
    </row>
    <row r="35" spans="2:15" x14ac:dyDescent="0.2">
      <c r="B35" s="2"/>
      <c r="C35" s="2"/>
      <c r="D35" s="2"/>
      <c r="E35" s="2"/>
      <c r="G35" s="2"/>
      <c r="H35" s="2"/>
      <c r="I35" s="2"/>
      <c r="J35" s="2">
        <f>J34+I35-H35</f>
        <v>3</v>
      </c>
      <c r="K35" s="2"/>
      <c r="L35" s="2"/>
      <c r="M35" s="2"/>
      <c r="N35" s="2"/>
      <c r="O35" s="2">
        <f>O34+N35-M35</f>
        <v>125</v>
      </c>
    </row>
    <row r="36" spans="2:15" x14ac:dyDescent="0.2">
      <c r="B36" s="55" t="s">
        <v>79</v>
      </c>
      <c r="C36" s="2" t="s">
        <v>96</v>
      </c>
      <c r="D36" s="2">
        <v>2200</v>
      </c>
      <c r="E36" s="2"/>
      <c r="G36" s="2"/>
      <c r="H36" s="2"/>
      <c r="I36" s="2"/>
      <c r="J36" s="2"/>
      <c r="K36" s="2"/>
      <c r="L36" s="2"/>
      <c r="M36" s="2"/>
      <c r="N36" s="2"/>
      <c r="O36" s="2"/>
    </row>
    <row r="37" spans="2:15" x14ac:dyDescent="0.2">
      <c r="B37" s="2"/>
      <c r="C37" s="2" t="s">
        <v>5</v>
      </c>
      <c r="D37" s="2"/>
      <c r="E37" s="2">
        <f>D36</f>
        <v>2200</v>
      </c>
      <c r="G37" s="60" t="s">
        <v>10</v>
      </c>
      <c r="H37" s="60"/>
      <c r="I37" s="60"/>
      <c r="J37" s="60"/>
      <c r="K37" s="2"/>
      <c r="L37" s="60" t="s">
        <v>6</v>
      </c>
      <c r="M37" s="60"/>
      <c r="N37" s="60"/>
      <c r="O37" s="60"/>
    </row>
    <row r="38" spans="2:15" x14ac:dyDescent="0.2">
      <c r="B38" s="2"/>
      <c r="C38" s="2"/>
      <c r="D38" s="2"/>
      <c r="E38" s="2"/>
      <c r="G38" s="2" t="s">
        <v>17</v>
      </c>
      <c r="H38" s="2" t="s">
        <v>2</v>
      </c>
      <c r="I38" s="2" t="s">
        <v>3</v>
      </c>
      <c r="J38" s="2" t="s">
        <v>14</v>
      </c>
      <c r="K38" s="2"/>
      <c r="L38" s="2" t="s">
        <v>17</v>
      </c>
      <c r="M38" s="2" t="s">
        <v>2</v>
      </c>
      <c r="N38" s="2" t="s">
        <v>3</v>
      </c>
      <c r="O38" s="2" t="s">
        <v>14</v>
      </c>
    </row>
    <row r="39" spans="2:15" x14ac:dyDescent="0.2">
      <c r="B39" s="55" t="s">
        <v>80</v>
      </c>
      <c r="C39" s="2" t="s">
        <v>25</v>
      </c>
      <c r="D39" s="2">
        <v>120</v>
      </c>
      <c r="E39" s="2"/>
      <c r="G39" s="55" t="str">
        <f>B9</f>
        <v>3-</v>
      </c>
      <c r="H39" s="2"/>
      <c r="I39" s="2">
        <f>E10</f>
        <v>7000</v>
      </c>
      <c r="J39" s="2">
        <f>I39</f>
        <v>7000</v>
      </c>
      <c r="K39" s="2"/>
      <c r="L39" s="55" t="str">
        <f>B3</f>
        <v>1-</v>
      </c>
      <c r="M39" s="2"/>
      <c r="N39" s="2">
        <f>E4</f>
        <v>20000</v>
      </c>
      <c r="O39" s="2">
        <f>N39</f>
        <v>20000</v>
      </c>
    </row>
    <row r="40" spans="2:15" x14ac:dyDescent="0.2">
      <c r="B40" s="2"/>
      <c r="C40" s="2" t="s">
        <v>5</v>
      </c>
      <c r="D40" s="2"/>
      <c r="E40" s="2">
        <f>D39</f>
        <v>120</v>
      </c>
      <c r="G40" s="2"/>
      <c r="H40" s="2"/>
      <c r="I40" s="2"/>
      <c r="J40" s="2">
        <f>J39+I40-H40</f>
        <v>7000</v>
      </c>
      <c r="K40" s="2"/>
      <c r="L40" s="55" t="str">
        <f>B33</f>
        <v>11-</v>
      </c>
      <c r="M40" s="2"/>
      <c r="N40" s="2">
        <f>E34</f>
        <v>5000</v>
      </c>
      <c r="O40" s="2">
        <f>O39+N40-M40</f>
        <v>25000</v>
      </c>
    </row>
    <row r="41" spans="2:15" x14ac:dyDescent="0.2">
      <c r="B41" s="2"/>
      <c r="C41" s="2"/>
      <c r="D41" s="2"/>
      <c r="E41" s="2"/>
      <c r="G41" s="2"/>
      <c r="H41" s="2"/>
      <c r="I41" s="2"/>
      <c r="J41" s="2">
        <f>J40+I41-H41</f>
        <v>7000</v>
      </c>
      <c r="K41" s="2"/>
      <c r="L41" s="2"/>
      <c r="M41" s="2"/>
      <c r="N41" s="2"/>
      <c r="O41" s="2">
        <f>O40+N41-M41</f>
        <v>25000</v>
      </c>
    </row>
    <row r="42" spans="2:15" x14ac:dyDescent="0.2">
      <c r="B42" s="55" t="s">
        <v>81</v>
      </c>
      <c r="C42" s="2" t="s">
        <v>13</v>
      </c>
      <c r="D42" s="2">
        <v>1000</v>
      </c>
      <c r="E42" s="2"/>
      <c r="G42" s="60" t="s">
        <v>26</v>
      </c>
      <c r="H42" s="60"/>
      <c r="I42" s="60"/>
      <c r="J42" s="60"/>
      <c r="K42" s="2"/>
      <c r="L42" s="60" t="s">
        <v>27</v>
      </c>
      <c r="M42" s="60"/>
      <c r="N42" s="60"/>
      <c r="O42" s="60"/>
    </row>
    <row r="43" spans="2:15" x14ac:dyDescent="0.2">
      <c r="B43" s="2"/>
      <c r="C43" s="2" t="s">
        <v>109</v>
      </c>
      <c r="D43" s="2"/>
      <c r="E43" s="2">
        <f>D42</f>
        <v>1000</v>
      </c>
      <c r="G43" s="2" t="s">
        <v>17</v>
      </c>
      <c r="H43" s="2" t="s">
        <v>2</v>
      </c>
      <c r="I43" s="2" t="s">
        <v>3</v>
      </c>
      <c r="J43" s="2" t="s">
        <v>14</v>
      </c>
      <c r="K43" s="2"/>
      <c r="L43" s="2" t="s">
        <v>17</v>
      </c>
      <c r="M43" s="2" t="s">
        <v>2</v>
      </c>
      <c r="N43" s="2" t="s">
        <v>3</v>
      </c>
      <c r="O43" s="2" t="s">
        <v>14</v>
      </c>
    </row>
    <row r="44" spans="2:15" x14ac:dyDescent="0.2">
      <c r="B44" s="2"/>
      <c r="C44" s="2"/>
      <c r="D44" s="2"/>
      <c r="E44" s="2"/>
      <c r="G44" s="55" t="str">
        <f>B83</f>
        <v>27-</v>
      </c>
      <c r="H44" s="2">
        <f>D83</f>
        <v>125</v>
      </c>
      <c r="I44" s="2"/>
      <c r="J44" s="2">
        <f>H44</f>
        <v>125</v>
      </c>
      <c r="K44" s="2"/>
      <c r="L44" s="55"/>
      <c r="M44" s="2"/>
      <c r="N44" s="2">
        <f>E9</f>
        <v>0</v>
      </c>
      <c r="O44" s="2">
        <f>N44</f>
        <v>0</v>
      </c>
    </row>
    <row r="45" spans="2:15" x14ac:dyDescent="0.2">
      <c r="B45" s="55" t="s">
        <v>82</v>
      </c>
      <c r="C45" s="2" t="s">
        <v>28</v>
      </c>
      <c r="D45" s="2">
        <v>685</v>
      </c>
      <c r="E45" s="2"/>
      <c r="G45" s="2"/>
      <c r="H45" s="2"/>
      <c r="I45" s="2"/>
      <c r="J45" s="2">
        <f>J44+H45-I45</f>
        <v>125</v>
      </c>
      <c r="K45" s="2"/>
      <c r="L45" s="55"/>
      <c r="M45" s="2"/>
      <c r="N45" s="2">
        <f>E39</f>
        <v>0</v>
      </c>
      <c r="O45" s="2">
        <f>O44+N45-M45</f>
        <v>0</v>
      </c>
    </row>
    <row r="46" spans="2:15" x14ac:dyDescent="0.2">
      <c r="B46" s="2"/>
      <c r="C46" s="2" t="s">
        <v>29</v>
      </c>
      <c r="D46" s="2"/>
      <c r="E46" s="2">
        <f>D45</f>
        <v>685</v>
      </c>
      <c r="G46" s="2"/>
      <c r="H46" s="2"/>
      <c r="I46" s="2"/>
      <c r="J46" s="2">
        <f>J45+H46-I46</f>
        <v>125</v>
      </c>
      <c r="K46" s="2"/>
      <c r="L46" s="2"/>
      <c r="M46" s="2"/>
      <c r="N46" s="2"/>
      <c r="O46" s="2">
        <f>O45+N46-M46</f>
        <v>0</v>
      </c>
    </row>
    <row r="47" spans="2:15" x14ac:dyDescent="0.2"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</row>
    <row r="48" spans="2:15" x14ac:dyDescent="0.2">
      <c r="B48" s="55" t="s">
        <v>83</v>
      </c>
      <c r="C48" s="2" t="s">
        <v>30</v>
      </c>
      <c r="D48" s="2">
        <v>100</v>
      </c>
      <c r="E48" s="2"/>
      <c r="G48" s="2"/>
      <c r="H48" s="2"/>
      <c r="I48" s="2"/>
      <c r="J48" s="2"/>
      <c r="K48" s="2"/>
      <c r="L48" s="2"/>
      <c r="M48" s="2"/>
      <c r="N48" s="2"/>
      <c r="O48" s="2"/>
    </row>
    <row r="49" spans="2:15" x14ac:dyDescent="0.2">
      <c r="B49" s="2"/>
      <c r="C49" s="2" t="s">
        <v>5</v>
      </c>
      <c r="D49" s="2"/>
      <c r="E49" s="2">
        <f>D48</f>
        <v>100</v>
      </c>
      <c r="G49" s="60" t="s">
        <v>102</v>
      </c>
      <c r="H49" s="60"/>
      <c r="I49" s="60"/>
      <c r="J49" s="60"/>
      <c r="K49" s="2"/>
      <c r="L49" s="60" t="s">
        <v>109</v>
      </c>
      <c r="M49" s="60"/>
      <c r="N49" s="60"/>
      <c r="O49" s="60"/>
    </row>
    <row r="50" spans="2:15" x14ac:dyDescent="0.2">
      <c r="B50" s="2"/>
      <c r="C50" s="2"/>
      <c r="D50" s="2"/>
      <c r="E50" s="2"/>
      <c r="G50" s="2" t="s">
        <v>17</v>
      </c>
      <c r="H50" s="2" t="s">
        <v>2</v>
      </c>
      <c r="I50" s="2" t="s">
        <v>3</v>
      </c>
      <c r="J50" s="2" t="s">
        <v>14</v>
      </c>
      <c r="K50" s="2"/>
      <c r="L50" s="2" t="s">
        <v>17</v>
      </c>
      <c r="M50" s="2" t="s">
        <v>2</v>
      </c>
      <c r="N50" s="2" t="s">
        <v>3</v>
      </c>
      <c r="O50" s="2" t="s">
        <v>14</v>
      </c>
    </row>
    <row r="51" spans="2:15" x14ac:dyDescent="0.2">
      <c r="B51" s="55" t="s">
        <v>84</v>
      </c>
      <c r="C51" s="2" t="s">
        <v>5</v>
      </c>
      <c r="D51" s="2">
        <f>50*10</f>
        <v>500</v>
      </c>
      <c r="E51" s="2"/>
      <c r="G51" s="55" t="str">
        <f>B12</f>
        <v>4-</v>
      </c>
      <c r="H51" s="2"/>
      <c r="I51" s="2">
        <f>E13</f>
        <v>250</v>
      </c>
      <c r="J51" s="2">
        <f>I51</f>
        <v>250</v>
      </c>
      <c r="K51" s="2"/>
      <c r="L51" s="55" t="str">
        <f>B18</f>
        <v>6-</v>
      </c>
      <c r="M51" s="2"/>
      <c r="N51" s="2">
        <f>E19</f>
        <v>600</v>
      </c>
      <c r="O51" s="2">
        <f>N51</f>
        <v>600</v>
      </c>
    </row>
    <row r="52" spans="2:15" x14ac:dyDescent="0.2">
      <c r="B52" s="2"/>
      <c r="C52" s="2" t="s">
        <v>31</v>
      </c>
      <c r="D52" s="2"/>
      <c r="E52" s="2">
        <f>D51</f>
        <v>500</v>
      </c>
      <c r="G52" s="55" t="str">
        <f>B27</f>
        <v>9-</v>
      </c>
      <c r="H52" s="2"/>
      <c r="I52" s="2">
        <f>E28</f>
        <v>400</v>
      </c>
      <c r="J52" s="2">
        <f>J51+I52-H52</f>
        <v>650</v>
      </c>
      <c r="K52" s="2"/>
      <c r="L52" s="55" t="str">
        <f>B42</f>
        <v>14-</v>
      </c>
      <c r="M52" s="2"/>
      <c r="N52" s="2">
        <f>E43</f>
        <v>1000</v>
      </c>
      <c r="O52" s="2">
        <f>O51+N52-M52</f>
        <v>1600</v>
      </c>
    </row>
    <row r="53" spans="2:15" x14ac:dyDescent="0.2">
      <c r="B53" s="2"/>
      <c r="C53" s="2"/>
      <c r="D53" s="2"/>
      <c r="E53" s="2"/>
      <c r="G53" s="55" t="str">
        <f>B51</f>
        <v>17-</v>
      </c>
      <c r="H53" s="2"/>
      <c r="I53" s="2">
        <f>E52</f>
        <v>500</v>
      </c>
      <c r="J53" s="2">
        <f>J52+I53-H53</f>
        <v>1150</v>
      </c>
      <c r="K53" s="2"/>
      <c r="L53" s="55"/>
      <c r="M53" s="2"/>
      <c r="N53" s="2"/>
      <c r="O53" s="2">
        <f>O52+N53-M53</f>
        <v>1600</v>
      </c>
    </row>
    <row r="54" spans="2:15" x14ac:dyDescent="0.2">
      <c r="B54" s="55" t="s">
        <v>85</v>
      </c>
      <c r="C54" s="2" t="s">
        <v>32</v>
      </c>
      <c r="D54" s="2">
        <v>200</v>
      </c>
      <c r="E54" s="2"/>
      <c r="G54" s="2"/>
      <c r="H54" s="2"/>
      <c r="I54" s="2"/>
      <c r="J54" s="2">
        <f>J53+I54-H54</f>
        <v>1150</v>
      </c>
      <c r="K54" s="2"/>
      <c r="L54" s="2"/>
      <c r="M54" s="2"/>
      <c r="N54" s="2"/>
      <c r="O54" s="2">
        <f>O53+N54-M54</f>
        <v>1600</v>
      </c>
    </row>
    <row r="55" spans="2:15" x14ac:dyDescent="0.2">
      <c r="B55" s="2"/>
      <c r="C55" s="2" t="s">
        <v>5</v>
      </c>
      <c r="D55" s="2"/>
      <c r="E55" s="2">
        <f>D54</f>
        <v>200</v>
      </c>
      <c r="G55" s="2"/>
      <c r="H55" s="2"/>
      <c r="I55" s="2"/>
      <c r="J55" s="2"/>
      <c r="K55" s="2"/>
      <c r="L55" s="2"/>
      <c r="M55" s="2"/>
      <c r="N55" s="2"/>
      <c r="O55" s="2"/>
    </row>
    <row r="56" spans="2:15" x14ac:dyDescent="0.2"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</row>
    <row r="57" spans="2:15" x14ac:dyDescent="0.2">
      <c r="B57" s="55" t="s">
        <v>86</v>
      </c>
      <c r="C57" s="2" t="s">
        <v>5</v>
      </c>
      <c r="D57" s="2">
        <v>500</v>
      </c>
      <c r="E57" s="2"/>
      <c r="G57" s="60" t="s">
        <v>22</v>
      </c>
      <c r="H57" s="60"/>
      <c r="I57" s="60"/>
      <c r="J57" s="60"/>
      <c r="K57" s="2"/>
      <c r="L57" s="60" t="s">
        <v>33</v>
      </c>
      <c r="M57" s="60"/>
      <c r="N57" s="60"/>
      <c r="O57" s="60"/>
    </row>
    <row r="58" spans="2:15" x14ac:dyDescent="0.2">
      <c r="B58" s="2"/>
      <c r="C58" s="2" t="s">
        <v>21</v>
      </c>
      <c r="D58" s="2"/>
      <c r="E58" s="2">
        <f>D57</f>
        <v>500</v>
      </c>
      <c r="G58" s="2" t="s">
        <v>17</v>
      </c>
      <c r="H58" s="2" t="s">
        <v>2</v>
      </c>
      <c r="I58" s="2" t="s">
        <v>3</v>
      </c>
      <c r="J58" s="2" t="s">
        <v>14</v>
      </c>
      <c r="K58" s="2"/>
      <c r="L58" s="2" t="s">
        <v>17</v>
      </c>
      <c r="M58" s="2" t="s">
        <v>2</v>
      </c>
      <c r="N58" s="2" t="s">
        <v>3</v>
      </c>
      <c r="O58" s="2" t="s">
        <v>14</v>
      </c>
    </row>
    <row r="59" spans="2:15" x14ac:dyDescent="0.2">
      <c r="B59" s="2"/>
      <c r="C59" s="2"/>
      <c r="D59" s="2"/>
      <c r="E59" s="2"/>
      <c r="G59" s="55" t="str">
        <f>B21</f>
        <v>7-</v>
      </c>
      <c r="H59" s="2">
        <f>D21</f>
        <v>500</v>
      </c>
      <c r="I59" s="2"/>
      <c r="J59" s="2">
        <f>H59</f>
        <v>500</v>
      </c>
      <c r="K59" s="2"/>
      <c r="L59" s="55" t="str">
        <f>B6</f>
        <v>2-</v>
      </c>
      <c r="M59" s="2">
        <f>D6</f>
        <v>1000</v>
      </c>
      <c r="N59" s="2"/>
      <c r="O59" s="2">
        <f>M59</f>
        <v>1000</v>
      </c>
    </row>
    <row r="60" spans="2:15" x14ac:dyDescent="0.2">
      <c r="B60" s="55" t="s">
        <v>87</v>
      </c>
      <c r="C60" s="2" t="s">
        <v>34</v>
      </c>
      <c r="D60" s="2"/>
      <c r="E60" s="2"/>
      <c r="G60" s="55" t="str">
        <f>B30</f>
        <v>10-</v>
      </c>
      <c r="H60" s="2">
        <f>D30</f>
        <v>250</v>
      </c>
      <c r="I60" s="2"/>
      <c r="J60" s="2">
        <f>J59+H60-I60</f>
        <v>750</v>
      </c>
      <c r="K60" s="2"/>
      <c r="L60" s="55"/>
      <c r="M60" s="2"/>
      <c r="N60" s="2"/>
      <c r="O60" s="2">
        <f>O59+M60-N60</f>
        <v>1000</v>
      </c>
    </row>
    <row r="61" spans="2:15" x14ac:dyDescent="0.2">
      <c r="B61" s="2"/>
      <c r="C61" s="2"/>
      <c r="D61" s="2"/>
      <c r="E61" s="2"/>
      <c r="G61" s="2"/>
      <c r="H61" s="2"/>
      <c r="I61" s="2"/>
      <c r="J61" s="2">
        <f>J60+H61-I61</f>
        <v>750</v>
      </c>
      <c r="K61" s="2"/>
      <c r="L61" s="2"/>
      <c r="M61" s="2"/>
      <c r="N61" s="2"/>
      <c r="O61" s="2">
        <f>O60+M61-N61</f>
        <v>1000</v>
      </c>
    </row>
    <row r="62" spans="2:15" x14ac:dyDescent="0.2"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</row>
    <row r="63" spans="2:15" x14ac:dyDescent="0.2">
      <c r="B63" s="55" t="s">
        <v>88</v>
      </c>
      <c r="C63" s="2" t="s">
        <v>108</v>
      </c>
      <c r="D63" s="2">
        <v>200</v>
      </c>
      <c r="E63" s="2"/>
      <c r="G63" s="2"/>
      <c r="H63" s="2"/>
      <c r="I63" s="2"/>
      <c r="J63" s="2"/>
      <c r="K63" s="2"/>
      <c r="L63" s="2"/>
      <c r="M63" s="2"/>
      <c r="N63" s="2"/>
      <c r="O63" s="2"/>
    </row>
    <row r="64" spans="2:15" x14ac:dyDescent="0.2">
      <c r="B64" s="2"/>
      <c r="C64" s="2" t="s">
        <v>5</v>
      </c>
      <c r="D64" s="2"/>
      <c r="E64" s="2">
        <f>D63</f>
        <v>200</v>
      </c>
      <c r="G64" s="2"/>
      <c r="H64" s="2"/>
      <c r="I64" s="2"/>
      <c r="J64" s="2"/>
      <c r="K64" s="2"/>
      <c r="L64" s="2"/>
      <c r="M64" s="2"/>
      <c r="N64" s="2"/>
      <c r="O64" s="2"/>
    </row>
    <row r="65" spans="2:15" x14ac:dyDescent="0.2">
      <c r="B65" s="2"/>
      <c r="C65" s="2"/>
      <c r="D65" s="2"/>
      <c r="E65" s="2"/>
      <c r="G65" s="60" t="s">
        <v>35</v>
      </c>
      <c r="H65" s="60"/>
      <c r="I65" s="60"/>
      <c r="J65" s="60"/>
      <c r="K65" s="2"/>
      <c r="L65" s="60" t="s">
        <v>36</v>
      </c>
      <c r="M65" s="60"/>
      <c r="N65" s="60"/>
      <c r="O65" s="60"/>
    </row>
    <row r="66" spans="2:15" x14ac:dyDescent="0.2">
      <c r="B66" s="55" t="s">
        <v>89</v>
      </c>
      <c r="C66" s="2" t="s">
        <v>37</v>
      </c>
      <c r="D66" s="2">
        <v>145</v>
      </c>
      <c r="E66" s="2"/>
      <c r="G66" s="2" t="s">
        <v>17</v>
      </c>
      <c r="H66" s="2" t="s">
        <v>2</v>
      </c>
      <c r="I66" s="2" t="s">
        <v>3</v>
      </c>
      <c r="J66" s="2" t="s">
        <v>14</v>
      </c>
      <c r="K66" s="2"/>
      <c r="L66" s="2" t="s">
        <v>17</v>
      </c>
      <c r="M66" s="2" t="s">
        <v>2</v>
      </c>
      <c r="N66" s="2" t="s">
        <v>3</v>
      </c>
      <c r="O66" s="2" t="s">
        <v>14</v>
      </c>
    </row>
    <row r="67" spans="2:15" x14ac:dyDescent="0.2">
      <c r="B67" s="2"/>
      <c r="C67" s="2" t="s">
        <v>5</v>
      </c>
      <c r="D67" s="2"/>
      <c r="E67" s="2">
        <f>D66</f>
        <v>145</v>
      </c>
      <c r="G67" s="55" t="str">
        <f>B45</f>
        <v>15-</v>
      </c>
      <c r="H67" s="2">
        <f>D45</f>
        <v>685</v>
      </c>
      <c r="I67" s="2"/>
      <c r="J67" s="2">
        <f>H67</f>
        <v>685</v>
      </c>
      <c r="K67" s="2"/>
      <c r="L67" s="55" t="str">
        <f>B77</f>
        <v>25-</v>
      </c>
      <c r="M67" s="2">
        <f>D77</f>
        <v>100</v>
      </c>
      <c r="N67" s="2"/>
      <c r="O67" s="2">
        <f>M67</f>
        <v>100</v>
      </c>
    </row>
    <row r="68" spans="2:15" x14ac:dyDescent="0.2">
      <c r="B68" s="2"/>
      <c r="C68" s="2"/>
      <c r="D68" s="2"/>
      <c r="E68" s="2"/>
      <c r="G68" s="55"/>
      <c r="H68" s="2"/>
      <c r="I68" s="2"/>
      <c r="J68" s="2">
        <f>J67+H68-I68</f>
        <v>685</v>
      </c>
      <c r="K68" s="2"/>
      <c r="L68" s="55"/>
      <c r="M68" s="2"/>
      <c r="N68" s="2"/>
      <c r="O68" s="2">
        <f>O67+M68-N68</f>
        <v>100</v>
      </c>
    </row>
    <row r="69" spans="2:15" x14ac:dyDescent="0.2">
      <c r="B69" s="55" t="s">
        <v>90</v>
      </c>
      <c r="C69" s="2" t="s">
        <v>38</v>
      </c>
      <c r="D69" s="2">
        <v>85</v>
      </c>
      <c r="E69" s="2"/>
      <c r="G69" s="2"/>
      <c r="H69" s="2"/>
      <c r="I69" s="2"/>
      <c r="J69" s="2">
        <f>J68+H69-I69</f>
        <v>685</v>
      </c>
      <c r="K69" s="2"/>
      <c r="L69" s="2"/>
      <c r="M69" s="2"/>
      <c r="N69" s="2"/>
      <c r="O69" s="2">
        <f>O68+M69-N69</f>
        <v>100</v>
      </c>
    </row>
    <row r="70" spans="2:15" x14ac:dyDescent="0.2">
      <c r="B70" s="2"/>
      <c r="C70" s="2" t="s">
        <v>5</v>
      </c>
      <c r="D70" s="2"/>
      <c r="E70" s="2">
        <f>D69</f>
        <v>85</v>
      </c>
      <c r="G70" s="2"/>
      <c r="H70" s="2"/>
      <c r="I70" s="2"/>
      <c r="J70" s="2"/>
      <c r="K70" s="2"/>
      <c r="L70" s="2"/>
      <c r="M70" s="2"/>
      <c r="N70" s="2"/>
      <c r="O70" s="2"/>
    </row>
    <row r="71" spans="2:15" x14ac:dyDescent="0.2"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</row>
    <row r="72" spans="2:15" x14ac:dyDescent="0.2">
      <c r="B72" s="55" t="s">
        <v>91</v>
      </c>
      <c r="C72" s="2" t="s">
        <v>39</v>
      </c>
      <c r="D72" s="2">
        <v>87</v>
      </c>
      <c r="E72" s="2"/>
      <c r="G72" s="60" t="s">
        <v>108</v>
      </c>
      <c r="H72" s="60"/>
      <c r="I72" s="60"/>
      <c r="J72" s="60"/>
      <c r="K72" s="2"/>
      <c r="L72" s="60" t="s">
        <v>40</v>
      </c>
      <c r="M72" s="60"/>
      <c r="N72" s="60"/>
      <c r="O72" s="60"/>
    </row>
    <row r="73" spans="2:15" x14ac:dyDescent="0.2">
      <c r="B73" s="2"/>
      <c r="C73" s="2" t="s">
        <v>5</v>
      </c>
      <c r="D73" s="2"/>
      <c r="E73" s="2">
        <f>D72</f>
        <v>87</v>
      </c>
      <c r="G73" s="2" t="s">
        <v>17</v>
      </c>
      <c r="H73" s="2" t="s">
        <v>2</v>
      </c>
      <c r="I73" s="2" t="s">
        <v>3</v>
      </c>
      <c r="J73" s="2" t="s">
        <v>14</v>
      </c>
      <c r="K73" s="2"/>
      <c r="L73" s="2" t="s">
        <v>17</v>
      </c>
      <c r="M73" s="2" t="s">
        <v>2</v>
      </c>
      <c r="N73" s="2" t="s">
        <v>3</v>
      </c>
      <c r="O73" s="2" t="s">
        <v>14</v>
      </c>
    </row>
    <row r="74" spans="2:15" x14ac:dyDescent="0.2">
      <c r="B74" s="2"/>
      <c r="C74" s="2"/>
      <c r="D74" s="2"/>
      <c r="E74" s="2"/>
      <c r="G74" s="55" t="str">
        <f>B63</f>
        <v>21-</v>
      </c>
      <c r="H74" s="2">
        <f>D63</f>
        <v>200</v>
      </c>
      <c r="I74" s="2"/>
      <c r="J74" s="2">
        <f>H74</f>
        <v>200</v>
      </c>
      <c r="K74" s="2"/>
      <c r="L74" s="55" t="str">
        <f>B54</f>
        <v>18-</v>
      </c>
      <c r="M74" s="2">
        <f>D54</f>
        <v>200</v>
      </c>
      <c r="N74" s="2"/>
      <c r="O74" s="2">
        <f>M74</f>
        <v>200</v>
      </c>
    </row>
    <row r="75" spans="2:15" x14ac:dyDescent="0.2">
      <c r="B75" s="2"/>
      <c r="C75" s="2" t="s">
        <v>41</v>
      </c>
      <c r="D75" s="2"/>
      <c r="E75" s="2"/>
      <c r="G75" s="55"/>
      <c r="H75" s="2"/>
      <c r="I75" s="2"/>
      <c r="J75" s="2">
        <f>J74+H75-I75</f>
        <v>200</v>
      </c>
      <c r="K75" s="2"/>
      <c r="L75" s="55"/>
      <c r="M75" s="2"/>
      <c r="N75" s="2"/>
      <c r="O75" s="2">
        <f>O74+M75-N75</f>
        <v>200</v>
      </c>
    </row>
    <row r="76" spans="2:15" x14ac:dyDescent="0.2">
      <c r="B76" s="2"/>
      <c r="C76" s="2"/>
      <c r="D76" s="2"/>
      <c r="E76" s="2"/>
      <c r="G76" s="2"/>
      <c r="H76" s="2"/>
      <c r="I76" s="2"/>
      <c r="J76" s="2">
        <f>J75+H76-I76</f>
        <v>200</v>
      </c>
      <c r="K76" s="2"/>
      <c r="L76" s="2"/>
      <c r="M76" s="2"/>
      <c r="N76" s="2"/>
      <c r="O76" s="2">
        <f>O75+M76-N76</f>
        <v>200</v>
      </c>
    </row>
    <row r="77" spans="2:15" x14ac:dyDescent="0.2">
      <c r="B77" s="55" t="s">
        <v>92</v>
      </c>
      <c r="C77" s="2" t="s">
        <v>42</v>
      </c>
      <c r="D77" s="2">
        <f>1200/12</f>
        <v>100</v>
      </c>
      <c r="E77" s="2"/>
      <c r="G77" s="2"/>
      <c r="H77" s="2"/>
      <c r="I77" s="2"/>
      <c r="J77" s="2"/>
      <c r="K77" s="2"/>
      <c r="L77" s="2"/>
      <c r="M77" s="2"/>
      <c r="N77" s="2"/>
      <c r="O77" s="2"/>
    </row>
    <row r="78" spans="2:15" x14ac:dyDescent="0.2">
      <c r="B78" s="2"/>
      <c r="C78" s="2" t="s">
        <v>16</v>
      </c>
      <c r="D78" s="2"/>
      <c r="E78" s="2">
        <f>D77</f>
        <v>100</v>
      </c>
      <c r="G78" s="2"/>
      <c r="H78" s="2"/>
      <c r="I78" s="2"/>
      <c r="J78" s="2"/>
      <c r="K78" s="2"/>
      <c r="L78" s="2"/>
      <c r="M78" s="2"/>
      <c r="N78" s="2"/>
      <c r="O78" s="2"/>
    </row>
    <row r="79" spans="2:15" x14ac:dyDescent="0.2">
      <c r="B79" s="2"/>
      <c r="C79" s="2"/>
      <c r="D79" s="2"/>
      <c r="E79" s="2"/>
      <c r="G79" s="60" t="s">
        <v>38</v>
      </c>
      <c r="H79" s="60"/>
      <c r="I79" s="60"/>
      <c r="J79" s="60"/>
      <c r="K79" s="2"/>
      <c r="L79" s="60" t="s">
        <v>37</v>
      </c>
      <c r="M79" s="60"/>
      <c r="N79" s="60"/>
      <c r="O79" s="60"/>
    </row>
    <row r="80" spans="2:15" x14ac:dyDescent="0.2">
      <c r="B80" s="55" t="s">
        <v>93</v>
      </c>
      <c r="C80" s="2" t="s">
        <v>38</v>
      </c>
      <c r="D80" s="2">
        <v>3</v>
      </c>
      <c r="E80" s="2"/>
      <c r="G80" s="2" t="s">
        <v>17</v>
      </c>
      <c r="H80" s="2" t="s">
        <v>2</v>
      </c>
      <c r="I80" s="2" t="s">
        <v>3</v>
      </c>
      <c r="J80" s="2" t="s">
        <v>14</v>
      </c>
      <c r="K80" s="2"/>
      <c r="L80" s="2" t="s">
        <v>17</v>
      </c>
      <c r="M80" s="2" t="s">
        <v>2</v>
      </c>
      <c r="N80" s="2" t="s">
        <v>3</v>
      </c>
      <c r="O80" s="2" t="s">
        <v>14</v>
      </c>
    </row>
    <row r="81" spans="2:15" x14ac:dyDescent="0.2">
      <c r="B81" s="2"/>
      <c r="C81" s="2" t="s">
        <v>105</v>
      </c>
      <c r="D81" s="2"/>
      <c r="E81" s="2">
        <f>D80</f>
        <v>3</v>
      </c>
      <c r="G81" s="55" t="str">
        <f>B69</f>
        <v>23-</v>
      </c>
      <c r="H81" s="2">
        <f>D69</f>
        <v>85</v>
      </c>
      <c r="I81" s="2"/>
      <c r="J81" s="2">
        <f>H81</f>
        <v>85</v>
      </c>
      <c r="K81" s="2"/>
      <c r="L81" s="55" t="str">
        <f>B66</f>
        <v>22-</v>
      </c>
      <c r="M81" s="2">
        <f>D66</f>
        <v>145</v>
      </c>
      <c r="N81" s="2"/>
      <c r="O81" s="2">
        <f>M81</f>
        <v>145</v>
      </c>
    </row>
    <row r="82" spans="2:15" x14ac:dyDescent="0.2">
      <c r="B82" s="2"/>
      <c r="C82" s="2"/>
      <c r="D82" s="2"/>
      <c r="E82" s="2"/>
      <c r="G82" s="55" t="str">
        <f>B80</f>
        <v>26-</v>
      </c>
      <c r="H82" s="2">
        <f>D80</f>
        <v>3</v>
      </c>
      <c r="I82" s="2"/>
      <c r="J82" s="2">
        <f>J81+H82-I82</f>
        <v>88</v>
      </c>
      <c r="K82" s="2"/>
      <c r="L82" s="55"/>
      <c r="M82" s="2"/>
      <c r="N82" s="2"/>
      <c r="O82" s="2">
        <f>O81+M82-N82</f>
        <v>145</v>
      </c>
    </row>
    <row r="83" spans="2:15" x14ac:dyDescent="0.2">
      <c r="B83" s="55" t="s">
        <v>94</v>
      </c>
      <c r="C83" s="2" t="s">
        <v>26</v>
      </c>
      <c r="D83" s="2">
        <v>125</v>
      </c>
      <c r="E83" s="2"/>
      <c r="G83" s="2"/>
      <c r="H83" s="2"/>
      <c r="I83" s="2"/>
      <c r="J83" s="2">
        <f>J82+H83-I83</f>
        <v>88</v>
      </c>
      <c r="K83" s="2"/>
      <c r="L83" s="2"/>
      <c r="M83" s="2"/>
      <c r="N83" s="2"/>
      <c r="O83" s="2">
        <f>O82+M83-N83</f>
        <v>145</v>
      </c>
    </row>
    <row r="84" spans="2:15" x14ac:dyDescent="0.2">
      <c r="B84" s="2"/>
      <c r="C84" s="2" t="s">
        <v>24</v>
      </c>
      <c r="D84" s="2"/>
      <c r="E84" s="2">
        <f>D83</f>
        <v>125</v>
      </c>
      <c r="G84" s="2"/>
      <c r="H84" s="2"/>
      <c r="I84" s="2"/>
      <c r="J84" s="2"/>
      <c r="K84" s="2"/>
      <c r="L84" s="2"/>
      <c r="M84" s="2"/>
      <c r="N84" s="2"/>
      <c r="O84" s="2"/>
    </row>
    <row r="85" spans="2:15" x14ac:dyDescent="0.2">
      <c r="G85" s="60" t="s">
        <v>43</v>
      </c>
      <c r="H85" s="60"/>
      <c r="I85" s="60"/>
      <c r="J85" s="60"/>
      <c r="K85" s="2"/>
      <c r="L85" s="60" t="s">
        <v>44</v>
      </c>
      <c r="M85" s="60"/>
      <c r="N85" s="60"/>
      <c r="O85" s="60"/>
    </row>
    <row r="86" spans="2:15" x14ac:dyDescent="0.2">
      <c r="G86" s="2" t="s">
        <v>17</v>
      </c>
      <c r="H86" s="2" t="s">
        <v>2</v>
      </c>
      <c r="I86" s="2" t="s">
        <v>3</v>
      </c>
      <c r="J86" s="2" t="s">
        <v>14</v>
      </c>
      <c r="K86" s="2"/>
      <c r="L86" s="2" t="s">
        <v>17</v>
      </c>
      <c r="M86" s="2" t="s">
        <v>2</v>
      </c>
      <c r="N86" s="2" t="s">
        <v>3</v>
      </c>
      <c r="O86" s="2" t="s">
        <v>14</v>
      </c>
    </row>
    <row r="87" spans="2:15" x14ac:dyDescent="0.2">
      <c r="G87" s="55" t="str">
        <f>B39</f>
        <v>13-</v>
      </c>
      <c r="H87" s="2">
        <f>D39</f>
        <v>120</v>
      </c>
      <c r="I87" s="2"/>
      <c r="J87" s="2">
        <f>H87</f>
        <v>120</v>
      </c>
      <c r="K87" s="2"/>
      <c r="L87" s="55" t="str">
        <f>B48</f>
        <v>16-</v>
      </c>
      <c r="M87" s="2">
        <f>E49</f>
        <v>100</v>
      </c>
      <c r="N87" s="2"/>
      <c r="O87" s="2">
        <f>M87</f>
        <v>100</v>
      </c>
    </row>
    <row r="88" spans="2:15" x14ac:dyDescent="0.2">
      <c r="G88" s="55" t="str">
        <f>B72</f>
        <v>24-</v>
      </c>
      <c r="H88" s="2">
        <f>D72</f>
        <v>87</v>
      </c>
      <c r="I88" s="2"/>
      <c r="J88" s="2">
        <f>J87+H88-I88</f>
        <v>207</v>
      </c>
      <c r="K88" s="2"/>
      <c r="L88" s="55"/>
      <c r="M88" s="2"/>
      <c r="N88" s="2"/>
      <c r="O88" s="2">
        <f>O87+M88-N88</f>
        <v>100</v>
      </c>
    </row>
    <row r="89" spans="2:15" ht="17" thickBot="1" x14ac:dyDescent="0.25">
      <c r="G89" s="2"/>
      <c r="H89" s="2"/>
      <c r="I89" s="2"/>
      <c r="J89" s="2">
        <f>J88+H89-I89</f>
        <v>207</v>
      </c>
      <c r="K89" s="2"/>
      <c r="L89" s="2"/>
      <c r="M89" s="2"/>
      <c r="N89" s="2"/>
      <c r="O89" s="2">
        <f>O88+M89-N89</f>
        <v>100</v>
      </c>
    </row>
    <row r="90" spans="2:15" x14ac:dyDescent="0.2">
      <c r="C90" s="61" t="s">
        <v>98</v>
      </c>
      <c r="D90" s="62"/>
      <c r="E90" s="63"/>
    </row>
    <row r="91" spans="2:15" x14ac:dyDescent="0.2">
      <c r="C91" s="64" t="s">
        <v>45</v>
      </c>
      <c r="D91" s="65"/>
      <c r="E91" s="66"/>
    </row>
    <row r="92" spans="2:15" x14ac:dyDescent="0.2">
      <c r="C92" s="64" t="s">
        <v>99</v>
      </c>
      <c r="D92" s="65"/>
      <c r="E92" s="66"/>
    </row>
    <row r="93" spans="2:15" ht="17" thickBot="1" x14ac:dyDescent="0.25">
      <c r="C93" s="17" t="s">
        <v>46</v>
      </c>
      <c r="D93" s="18" t="s">
        <v>2</v>
      </c>
      <c r="E93" s="19" t="s">
        <v>3</v>
      </c>
    </row>
    <row r="94" spans="2:15" x14ac:dyDescent="0.2">
      <c r="C94" s="14" t="s">
        <v>47</v>
      </c>
      <c r="D94" s="9"/>
      <c r="E94" s="16"/>
    </row>
    <row r="95" spans="2:15" x14ac:dyDescent="0.2">
      <c r="C95" s="3" t="s">
        <v>5</v>
      </c>
      <c r="D95" s="10">
        <f>J22</f>
        <v>18628</v>
      </c>
      <c r="E95" s="11"/>
    </row>
    <row r="96" spans="2:15" x14ac:dyDescent="0.2">
      <c r="C96" s="3" t="s">
        <v>13</v>
      </c>
      <c r="D96" s="10">
        <f>O7</f>
        <v>1150</v>
      </c>
      <c r="E96" s="11"/>
    </row>
    <row r="97" spans="3:5" x14ac:dyDescent="0.2">
      <c r="C97" s="3" t="s">
        <v>19</v>
      </c>
      <c r="D97" s="10">
        <f>O12</f>
        <v>1100</v>
      </c>
      <c r="E97" s="11"/>
    </row>
    <row r="98" spans="3:5" x14ac:dyDescent="0.2">
      <c r="C98" s="3" t="s">
        <v>104</v>
      </c>
      <c r="D98" s="10">
        <f>O18</f>
        <v>9200</v>
      </c>
      <c r="E98" s="11"/>
    </row>
    <row r="99" spans="3:5" x14ac:dyDescent="0.2">
      <c r="C99" s="3" t="str">
        <f>L20</f>
        <v>Boat Engines</v>
      </c>
      <c r="D99" s="10">
        <f>O23</f>
        <v>0</v>
      </c>
      <c r="E99" s="11"/>
    </row>
    <row r="100" spans="3:5" x14ac:dyDescent="0.2">
      <c r="C100" s="3" t="s">
        <v>9</v>
      </c>
      <c r="D100" s="10">
        <f>J29</f>
        <v>1200</v>
      </c>
      <c r="E100" s="11"/>
    </row>
    <row r="101" spans="3:5" x14ac:dyDescent="0.2">
      <c r="C101" s="3" t="s">
        <v>20</v>
      </c>
      <c r="D101" s="10">
        <f>O28</f>
        <v>0</v>
      </c>
      <c r="E101" s="11"/>
    </row>
    <row r="102" spans="3:5" x14ac:dyDescent="0.2">
      <c r="C102" s="3"/>
      <c r="D102" s="10"/>
      <c r="E102" s="11"/>
    </row>
    <row r="103" spans="3:5" x14ac:dyDescent="0.2">
      <c r="C103" s="3" t="s">
        <v>48</v>
      </c>
      <c r="D103" s="10"/>
      <c r="E103" s="11"/>
    </row>
    <row r="104" spans="3:5" x14ac:dyDescent="0.2">
      <c r="C104" s="3" t="s">
        <v>106</v>
      </c>
      <c r="D104" s="10"/>
      <c r="E104" s="11">
        <f>J35</f>
        <v>3</v>
      </c>
    </row>
    <row r="105" spans="3:5" x14ac:dyDescent="0.2">
      <c r="C105" s="3" t="s">
        <v>24</v>
      </c>
      <c r="D105" s="10"/>
      <c r="E105" s="11">
        <f>O35</f>
        <v>125</v>
      </c>
    </row>
    <row r="106" spans="3:5" x14ac:dyDescent="0.2">
      <c r="C106" s="3" t="s">
        <v>10</v>
      </c>
      <c r="D106" s="10"/>
      <c r="E106" s="11">
        <f>J41</f>
        <v>7000</v>
      </c>
    </row>
    <row r="107" spans="3:5" x14ac:dyDescent="0.2">
      <c r="C107" s="3"/>
      <c r="D107" s="10"/>
      <c r="E107" s="11"/>
    </row>
    <row r="108" spans="3:5" x14ac:dyDescent="0.2">
      <c r="C108" s="3" t="s">
        <v>49</v>
      </c>
      <c r="D108" s="10"/>
      <c r="E108" s="11"/>
    </row>
    <row r="109" spans="3:5" x14ac:dyDescent="0.2">
      <c r="C109" s="3" t="s">
        <v>6</v>
      </c>
      <c r="D109" s="10"/>
      <c r="E109" s="11">
        <f>O41</f>
        <v>25000</v>
      </c>
    </row>
    <row r="110" spans="3:5" x14ac:dyDescent="0.2">
      <c r="C110" s="3" t="s">
        <v>26</v>
      </c>
      <c r="D110" s="10">
        <f>J46</f>
        <v>125</v>
      </c>
      <c r="E110" s="11"/>
    </row>
    <row r="111" spans="3:5" x14ac:dyDescent="0.2">
      <c r="C111" s="3" t="s">
        <v>50</v>
      </c>
      <c r="D111" s="10"/>
      <c r="E111" s="11">
        <f>O46</f>
        <v>0</v>
      </c>
    </row>
    <row r="112" spans="3:5" x14ac:dyDescent="0.2">
      <c r="C112" s="3"/>
      <c r="D112" s="10"/>
      <c r="E112" s="11"/>
    </row>
    <row r="113" spans="3:5" x14ac:dyDescent="0.2">
      <c r="C113" s="3" t="s">
        <v>51</v>
      </c>
      <c r="D113" s="10"/>
      <c r="E113" s="11"/>
    </row>
    <row r="114" spans="3:5" x14ac:dyDescent="0.2">
      <c r="C114" s="3" t="s">
        <v>102</v>
      </c>
      <c r="D114" s="10"/>
      <c r="E114" s="11">
        <f>J54</f>
        <v>1150</v>
      </c>
    </row>
    <row r="115" spans="3:5" x14ac:dyDescent="0.2">
      <c r="C115" s="3" t="s">
        <v>109</v>
      </c>
      <c r="D115" s="10"/>
      <c r="E115" s="11">
        <f>O54</f>
        <v>1600</v>
      </c>
    </row>
    <row r="116" spans="3:5" x14ac:dyDescent="0.2">
      <c r="C116" s="3"/>
      <c r="D116" s="10"/>
      <c r="E116" s="11"/>
    </row>
    <row r="117" spans="3:5" x14ac:dyDescent="0.2">
      <c r="C117" s="3" t="s">
        <v>52</v>
      </c>
      <c r="D117" s="10"/>
      <c r="E117" s="11"/>
    </row>
    <row r="118" spans="3:5" x14ac:dyDescent="0.2">
      <c r="C118" s="3" t="s">
        <v>22</v>
      </c>
      <c r="D118" s="10">
        <f>J61</f>
        <v>750</v>
      </c>
      <c r="E118" s="11"/>
    </row>
    <row r="119" spans="3:5" x14ac:dyDescent="0.2">
      <c r="C119" s="3" t="s">
        <v>33</v>
      </c>
      <c r="D119" s="10">
        <f>O61</f>
        <v>1000</v>
      </c>
      <c r="E119" s="11"/>
    </row>
    <row r="120" spans="3:5" x14ac:dyDescent="0.2">
      <c r="C120" s="3" t="s">
        <v>53</v>
      </c>
      <c r="D120" s="10">
        <f>J69</f>
        <v>685</v>
      </c>
      <c r="E120" s="11"/>
    </row>
    <row r="121" spans="3:5" x14ac:dyDescent="0.2">
      <c r="C121" s="3" t="s">
        <v>36</v>
      </c>
      <c r="D121" s="10">
        <f>O69</f>
        <v>100</v>
      </c>
      <c r="E121" s="11"/>
    </row>
    <row r="122" spans="3:5" x14ac:dyDescent="0.2">
      <c r="C122" s="3" t="s">
        <v>108</v>
      </c>
      <c r="D122" s="10">
        <f>J76</f>
        <v>200</v>
      </c>
      <c r="E122" s="11"/>
    </row>
    <row r="123" spans="3:5" x14ac:dyDescent="0.2">
      <c r="C123" s="3" t="s">
        <v>32</v>
      </c>
      <c r="D123" s="10">
        <f>O76</f>
        <v>200</v>
      </c>
      <c r="E123" s="11"/>
    </row>
    <row r="124" spans="3:5" x14ac:dyDescent="0.2">
      <c r="C124" s="3" t="s">
        <v>38</v>
      </c>
      <c r="D124" s="10">
        <f>J83</f>
        <v>88</v>
      </c>
      <c r="E124" s="11"/>
    </row>
    <row r="125" spans="3:5" x14ac:dyDescent="0.2">
      <c r="C125" s="3" t="s">
        <v>37</v>
      </c>
      <c r="D125" s="10">
        <f>O83</f>
        <v>145</v>
      </c>
      <c r="E125" s="11"/>
    </row>
    <row r="126" spans="3:5" x14ac:dyDescent="0.2">
      <c r="C126" s="3" t="s">
        <v>43</v>
      </c>
      <c r="D126" s="10">
        <f>J89</f>
        <v>207</v>
      </c>
      <c r="E126" s="11"/>
    </row>
    <row r="127" spans="3:5" x14ac:dyDescent="0.2">
      <c r="C127" s="3" t="s">
        <v>44</v>
      </c>
      <c r="D127" s="10">
        <f>O89</f>
        <v>100</v>
      </c>
      <c r="E127" s="11"/>
    </row>
    <row r="128" spans="3:5" x14ac:dyDescent="0.2">
      <c r="C128" s="3"/>
      <c r="D128" s="10"/>
      <c r="E128" s="11"/>
    </row>
    <row r="129" spans="3:5" ht="17" thickBot="1" x14ac:dyDescent="0.25">
      <c r="C129" s="4" t="s">
        <v>54</v>
      </c>
      <c r="D129" s="12">
        <f>SUM(D94:D128)</f>
        <v>34878</v>
      </c>
      <c r="E129" s="13">
        <f>SUM(E94:E128)</f>
        <v>34878</v>
      </c>
    </row>
    <row r="130" spans="3:5" ht="17" thickBot="1" x14ac:dyDescent="0.25"/>
    <row r="131" spans="3:5" x14ac:dyDescent="0.2">
      <c r="C131" s="61" t="s">
        <v>98</v>
      </c>
      <c r="D131" s="62"/>
      <c r="E131" s="63"/>
    </row>
    <row r="132" spans="3:5" x14ac:dyDescent="0.2">
      <c r="C132" s="64" t="s">
        <v>55</v>
      </c>
      <c r="D132" s="65"/>
      <c r="E132" s="66"/>
    </row>
    <row r="133" spans="3:5" ht="17" thickBot="1" x14ac:dyDescent="0.25">
      <c r="C133" s="67" t="s">
        <v>99</v>
      </c>
      <c r="D133" s="68"/>
      <c r="E133" s="69"/>
    </row>
    <row r="134" spans="3:5" x14ac:dyDescent="0.2">
      <c r="C134" s="14" t="s">
        <v>56</v>
      </c>
      <c r="D134" s="5" t="s">
        <v>57</v>
      </c>
      <c r="E134" s="15" t="s">
        <v>57</v>
      </c>
    </row>
    <row r="135" spans="3:5" x14ac:dyDescent="0.2">
      <c r="C135" s="3" t="s">
        <v>51</v>
      </c>
      <c r="D135" s="10"/>
      <c r="E135" s="11"/>
    </row>
    <row r="136" spans="3:5" x14ac:dyDescent="0.2">
      <c r="C136" s="3" t="str">
        <f>C114</f>
        <v>Sales Revenue</v>
      </c>
      <c r="D136" s="10">
        <f>E114</f>
        <v>1150</v>
      </c>
      <c r="E136" s="11"/>
    </row>
    <row r="137" spans="3:5" x14ac:dyDescent="0.2">
      <c r="C137" s="3" t="str">
        <f>C115</f>
        <v>Service Revenue</v>
      </c>
      <c r="D137" s="10">
        <f>E115</f>
        <v>1600</v>
      </c>
      <c r="E137" s="11"/>
    </row>
    <row r="138" spans="3:5" x14ac:dyDescent="0.2">
      <c r="C138" s="3" t="s">
        <v>58</v>
      </c>
      <c r="D138" s="10"/>
      <c r="E138" s="11">
        <f>D136+D137</f>
        <v>2750</v>
      </c>
    </row>
    <row r="139" spans="3:5" x14ac:dyDescent="0.2">
      <c r="C139" s="3" t="s">
        <v>52</v>
      </c>
      <c r="D139" s="10"/>
      <c r="E139" s="11"/>
    </row>
    <row r="140" spans="3:5" x14ac:dyDescent="0.2">
      <c r="C140" s="3" t="str">
        <f t="shared" ref="C140:D149" si="2">C118</f>
        <v>Marketing Expense</v>
      </c>
      <c r="D140" s="10">
        <f t="shared" si="2"/>
        <v>750</v>
      </c>
      <c r="E140" s="11"/>
    </row>
    <row r="141" spans="3:5" x14ac:dyDescent="0.2">
      <c r="C141" s="3" t="str">
        <f t="shared" si="2"/>
        <v>Rent Expense</v>
      </c>
      <c r="D141" s="10">
        <f t="shared" si="2"/>
        <v>1000</v>
      </c>
      <c r="E141" s="11"/>
    </row>
    <row r="142" spans="3:5" x14ac:dyDescent="0.2">
      <c r="C142" s="3" t="str">
        <f t="shared" si="2"/>
        <v>Office Supplies Expense</v>
      </c>
      <c r="D142" s="10">
        <f t="shared" si="2"/>
        <v>685</v>
      </c>
      <c r="E142" s="11"/>
    </row>
    <row r="143" spans="3:5" x14ac:dyDescent="0.2">
      <c r="C143" s="3" t="str">
        <f t="shared" si="2"/>
        <v>Insurance Expense</v>
      </c>
      <c r="D143" s="10">
        <f t="shared" si="2"/>
        <v>100</v>
      </c>
      <c r="E143" s="11"/>
    </row>
    <row r="144" spans="3:5" x14ac:dyDescent="0.2">
      <c r="C144" s="3" t="str">
        <f t="shared" si="2"/>
        <v>Salaries Expense</v>
      </c>
      <c r="D144" s="10">
        <f t="shared" si="2"/>
        <v>200</v>
      </c>
      <c r="E144" s="11"/>
    </row>
    <row r="145" spans="3:5" x14ac:dyDescent="0.2">
      <c r="C145" s="3" t="str">
        <f t="shared" si="2"/>
        <v>License &amp; Tax Expense</v>
      </c>
      <c r="D145" s="10">
        <f t="shared" si="2"/>
        <v>200</v>
      </c>
      <c r="E145" s="11"/>
    </row>
    <row r="146" spans="3:5" x14ac:dyDescent="0.2">
      <c r="C146" s="3" t="str">
        <f t="shared" si="2"/>
        <v>Banking Expense</v>
      </c>
      <c r="D146" s="10">
        <f t="shared" si="2"/>
        <v>88</v>
      </c>
      <c r="E146" s="11"/>
    </row>
    <row r="147" spans="3:5" x14ac:dyDescent="0.2">
      <c r="C147" s="3" t="str">
        <f t="shared" si="2"/>
        <v>Maintenance Expense</v>
      </c>
      <c r="D147" s="10">
        <f t="shared" si="2"/>
        <v>145</v>
      </c>
      <c r="E147" s="11"/>
    </row>
    <row r="148" spans="3:5" x14ac:dyDescent="0.2">
      <c r="C148" s="3" t="str">
        <f t="shared" si="2"/>
        <v>Utility Expense</v>
      </c>
      <c r="D148" s="10">
        <f t="shared" si="2"/>
        <v>207</v>
      </c>
      <c r="E148" s="11"/>
    </row>
    <row r="149" spans="3:5" x14ac:dyDescent="0.2">
      <c r="C149" s="3" t="str">
        <f t="shared" si="2"/>
        <v>Charitable Expense</v>
      </c>
      <c r="D149" s="10">
        <f t="shared" si="2"/>
        <v>100</v>
      </c>
      <c r="E149" s="11"/>
    </row>
    <row r="150" spans="3:5" x14ac:dyDescent="0.2">
      <c r="C150" s="3" t="s">
        <v>59</v>
      </c>
      <c r="D150" s="10"/>
      <c r="E150" s="11">
        <f>SUM(D140:D149)</f>
        <v>3475</v>
      </c>
    </row>
    <row r="151" spans="3:5" ht="17" thickBot="1" x14ac:dyDescent="0.25">
      <c r="C151" s="4" t="s">
        <v>60</v>
      </c>
      <c r="D151" s="12"/>
      <c r="E151" s="13">
        <f>E138-E150</f>
        <v>-725</v>
      </c>
    </row>
    <row r="152" spans="3:5" ht="17" thickBot="1" x14ac:dyDescent="0.25"/>
    <row r="153" spans="3:5" x14ac:dyDescent="0.2">
      <c r="C153" s="61" t="s">
        <v>100</v>
      </c>
      <c r="D153" s="62"/>
      <c r="E153" s="63"/>
    </row>
    <row r="154" spans="3:5" x14ac:dyDescent="0.2">
      <c r="C154" s="64" t="s">
        <v>61</v>
      </c>
      <c r="D154" s="65"/>
      <c r="E154" s="66"/>
    </row>
    <row r="155" spans="3:5" x14ac:dyDescent="0.2">
      <c r="C155" s="64" t="s">
        <v>101</v>
      </c>
      <c r="D155" s="65"/>
      <c r="E155" s="66"/>
    </row>
    <row r="156" spans="3:5" ht="17" thickBot="1" x14ac:dyDescent="0.25">
      <c r="C156" s="6" t="s">
        <v>56</v>
      </c>
      <c r="D156" s="7" t="s">
        <v>57</v>
      </c>
      <c r="E156" s="8" t="s">
        <v>57</v>
      </c>
    </row>
    <row r="157" spans="3:5" x14ac:dyDescent="0.2">
      <c r="C157" s="5" t="s">
        <v>62</v>
      </c>
      <c r="D157" s="9"/>
      <c r="E157" s="9"/>
    </row>
    <row r="158" spans="3:5" x14ac:dyDescent="0.2">
      <c r="C158" s="2" t="str">
        <f t="shared" ref="C158:D159" si="3">C95</f>
        <v>Cash</v>
      </c>
      <c r="D158" s="10">
        <f t="shared" si="3"/>
        <v>18628</v>
      </c>
      <c r="E158" s="10"/>
    </row>
    <row r="159" spans="3:5" x14ac:dyDescent="0.2">
      <c r="C159" s="2" t="str">
        <f t="shared" si="3"/>
        <v>Accounts Receivable</v>
      </c>
      <c r="D159" s="10">
        <f t="shared" si="3"/>
        <v>1150</v>
      </c>
      <c r="E159" s="10"/>
    </row>
    <row r="160" spans="3:5" x14ac:dyDescent="0.2">
      <c r="C160" s="2" t="s">
        <v>9</v>
      </c>
      <c r="D160" s="10">
        <v>1200</v>
      </c>
      <c r="E160" s="10"/>
    </row>
    <row r="161" spans="3:5" x14ac:dyDescent="0.2">
      <c r="C161" s="2" t="str">
        <f>C97</f>
        <v>Prepaid insurance</v>
      </c>
      <c r="D161" s="10">
        <f>D97</f>
        <v>1100</v>
      </c>
      <c r="E161" s="10"/>
    </row>
    <row r="162" spans="3:5" x14ac:dyDescent="0.2">
      <c r="C162" s="2" t="s">
        <v>63</v>
      </c>
      <c r="D162" s="10"/>
      <c r="E162" s="10">
        <f>SUM(D158:D161)</f>
        <v>22078</v>
      </c>
    </row>
    <row r="163" spans="3:5" x14ac:dyDescent="0.2">
      <c r="C163" s="2" t="s">
        <v>64</v>
      </c>
      <c r="D163" s="10"/>
      <c r="E163" s="10"/>
    </row>
    <row r="164" spans="3:5" x14ac:dyDescent="0.2">
      <c r="C164" s="2" t="str">
        <f t="shared" ref="C164:D165" si="4">C98</f>
        <v>Auto Mobile Engines</v>
      </c>
      <c r="D164" s="10">
        <f t="shared" si="4"/>
        <v>9200</v>
      </c>
      <c r="E164" s="10"/>
    </row>
    <row r="165" spans="3:5" x14ac:dyDescent="0.2">
      <c r="C165" s="2" t="str">
        <f t="shared" si="4"/>
        <v>Boat Engines</v>
      </c>
      <c r="D165" s="10">
        <f t="shared" si="4"/>
        <v>0</v>
      </c>
      <c r="E165" s="10"/>
    </row>
    <row r="166" spans="3:5" x14ac:dyDescent="0.2">
      <c r="C166" s="2" t="str">
        <f>C101</f>
        <v>Leasehold improvements</v>
      </c>
      <c r="D166" s="10">
        <f>D101</f>
        <v>0</v>
      </c>
      <c r="E166" s="10"/>
    </row>
    <row r="167" spans="3:5" x14ac:dyDescent="0.2">
      <c r="C167" s="2" t="s">
        <v>65</v>
      </c>
      <c r="D167" s="10"/>
      <c r="E167" s="10">
        <f>SUM(D164:D166)</f>
        <v>9200</v>
      </c>
    </row>
    <row r="168" spans="3:5" x14ac:dyDescent="0.2">
      <c r="C168" s="2"/>
      <c r="D168" s="10"/>
      <c r="E168" s="10"/>
    </row>
    <row r="169" spans="3:5" x14ac:dyDescent="0.2">
      <c r="C169" s="2" t="s">
        <v>66</v>
      </c>
      <c r="D169" s="10"/>
      <c r="E169" s="10">
        <f>E162+E167</f>
        <v>31278</v>
      </c>
    </row>
    <row r="170" spans="3:5" x14ac:dyDescent="0.2">
      <c r="C170" s="2"/>
      <c r="D170" s="10"/>
      <c r="E170" s="10"/>
    </row>
    <row r="171" spans="3:5" x14ac:dyDescent="0.2">
      <c r="C171" s="2" t="s">
        <v>48</v>
      </c>
      <c r="D171" s="10"/>
      <c r="E171" s="10"/>
    </row>
    <row r="172" spans="3:5" x14ac:dyDescent="0.2">
      <c r="C172" s="2" t="s">
        <v>107</v>
      </c>
      <c r="D172" s="10">
        <f>E104</f>
        <v>3</v>
      </c>
      <c r="E172" s="10"/>
    </row>
    <row r="173" spans="3:5" x14ac:dyDescent="0.2">
      <c r="C173" s="2" t="str">
        <f>C105</f>
        <v>Dividends Payable</v>
      </c>
      <c r="D173" s="10">
        <f>E105</f>
        <v>125</v>
      </c>
      <c r="E173" s="10"/>
    </row>
    <row r="174" spans="3:5" x14ac:dyDescent="0.2">
      <c r="C174" s="2" t="str">
        <f>C106</f>
        <v>Accounts Payable</v>
      </c>
      <c r="D174" s="10">
        <f>E106</f>
        <v>7000</v>
      </c>
      <c r="E174" s="10"/>
    </row>
    <row r="175" spans="3:5" x14ac:dyDescent="0.2">
      <c r="C175" s="2"/>
      <c r="D175" s="10"/>
      <c r="E175" s="10"/>
    </row>
    <row r="176" spans="3:5" x14ac:dyDescent="0.2">
      <c r="C176" s="2" t="s">
        <v>67</v>
      </c>
      <c r="D176" s="10"/>
      <c r="E176" s="10">
        <f>D172+D173+D174</f>
        <v>7128</v>
      </c>
    </row>
    <row r="177" spans="3:5" x14ac:dyDescent="0.2">
      <c r="C177" s="2"/>
      <c r="D177" s="10"/>
      <c r="E177" s="10"/>
    </row>
    <row r="178" spans="3:5" x14ac:dyDescent="0.2">
      <c r="C178" s="2" t="s">
        <v>49</v>
      </c>
      <c r="D178" s="10"/>
      <c r="E178" s="10"/>
    </row>
    <row r="179" spans="3:5" x14ac:dyDescent="0.2">
      <c r="C179" s="2" t="s">
        <v>68</v>
      </c>
      <c r="D179" s="10"/>
      <c r="E179" s="10">
        <f>E109</f>
        <v>25000</v>
      </c>
    </row>
    <row r="180" spans="3:5" x14ac:dyDescent="0.2">
      <c r="C180" s="2" t="s">
        <v>69</v>
      </c>
      <c r="D180" s="10"/>
      <c r="E180" s="10">
        <f>E151-125</f>
        <v>-850</v>
      </c>
    </row>
    <row r="181" spans="3:5" x14ac:dyDescent="0.2">
      <c r="C181" s="2" t="s">
        <v>70</v>
      </c>
      <c r="D181" s="10"/>
      <c r="E181" s="10">
        <f>E179+E180</f>
        <v>24150</v>
      </c>
    </row>
    <row r="182" spans="3:5" x14ac:dyDescent="0.2">
      <c r="C182" s="2"/>
      <c r="D182" s="10"/>
      <c r="E182" s="10"/>
    </row>
    <row r="183" spans="3:5" x14ac:dyDescent="0.2">
      <c r="C183" s="2" t="s">
        <v>71</v>
      </c>
      <c r="D183" s="10"/>
      <c r="E183" s="10">
        <f>E176+E181</f>
        <v>31278</v>
      </c>
    </row>
  </sheetData>
  <mergeCells count="34">
    <mergeCell ref="C153:E153"/>
    <mergeCell ref="C154:E154"/>
    <mergeCell ref="C155:E155"/>
    <mergeCell ref="C90:E90"/>
    <mergeCell ref="C91:E91"/>
    <mergeCell ref="C92:E92"/>
    <mergeCell ref="C131:E131"/>
    <mergeCell ref="C132:E132"/>
    <mergeCell ref="C133:E133"/>
    <mergeCell ref="G72:J72"/>
    <mergeCell ref="L72:O72"/>
    <mergeCell ref="G79:J79"/>
    <mergeCell ref="L79:O79"/>
    <mergeCell ref="G85:J85"/>
    <mergeCell ref="L85:O85"/>
    <mergeCell ref="G49:J49"/>
    <mergeCell ref="L49:O49"/>
    <mergeCell ref="G57:J57"/>
    <mergeCell ref="L57:O57"/>
    <mergeCell ref="G65:J65"/>
    <mergeCell ref="L65:O65"/>
    <mergeCell ref="G31:J31"/>
    <mergeCell ref="L31:O31"/>
    <mergeCell ref="G37:J37"/>
    <mergeCell ref="L37:O37"/>
    <mergeCell ref="G42:J42"/>
    <mergeCell ref="L42:O42"/>
    <mergeCell ref="G25:J25"/>
    <mergeCell ref="L25:O25"/>
    <mergeCell ref="G2:J2"/>
    <mergeCell ref="L2:O2"/>
    <mergeCell ref="L9:O9"/>
    <mergeCell ref="L15:O15"/>
    <mergeCell ref="L20:O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40"/>
  <sheetViews>
    <sheetView tabSelected="1" zoomScale="130" zoomScaleNormal="130" workbookViewId="0">
      <selection activeCell="D39" sqref="D39"/>
    </sheetView>
  </sheetViews>
  <sheetFormatPr baseColWidth="10" defaultColWidth="9.1640625" defaultRowHeight="14" x14ac:dyDescent="0.15"/>
  <cols>
    <col min="1" max="2" width="9.1640625" style="21"/>
    <col min="3" max="3" width="57.1640625" style="21" bestFit="1" customWidth="1"/>
    <col min="4" max="16384" width="9.1640625" style="21"/>
  </cols>
  <sheetData>
    <row r="2" spans="3:4" x14ac:dyDescent="0.15">
      <c r="C2" s="70" t="s">
        <v>126</v>
      </c>
      <c r="D2" s="70"/>
    </row>
    <row r="3" spans="3:4" x14ac:dyDescent="0.15">
      <c r="C3" s="30" t="s">
        <v>56</v>
      </c>
      <c r="D3" s="31">
        <v>2019</v>
      </c>
    </row>
    <row r="4" spans="3:4" x14ac:dyDescent="0.15">
      <c r="C4" s="32" t="s">
        <v>127</v>
      </c>
      <c r="D4" s="33"/>
    </row>
    <row r="5" spans="3:4" x14ac:dyDescent="0.15">
      <c r="C5" s="32" t="s">
        <v>128</v>
      </c>
      <c r="D5" s="34">
        <f>'Accounting Cycle'!E151</f>
        <v>-725</v>
      </c>
    </row>
    <row r="6" spans="3:4" x14ac:dyDescent="0.15">
      <c r="C6" s="32" t="s">
        <v>129</v>
      </c>
      <c r="D6" s="34">
        <f>'Accounting Cycle'!E138</f>
        <v>2750</v>
      </c>
    </row>
    <row r="7" spans="3:4" ht="15" thickBot="1" x14ac:dyDescent="0.2">
      <c r="C7" s="32" t="s">
        <v>130</v>
      </c>
      <c r="D7" s="35">
        <f>D5/D6</f>
        <v>-0.26363636363636361</v>
      </c>
    </row>
    <row r="8" spans="3:4" ht="15" thickTop="1" x14ac:dyDescent="0.15">
      <c r="C8" s="32"/>
      <c r="D8" s="36"/>
    </row>
    <row r="9" spans="3:4" x14ac:dyDescent="0.15">
      <c r="C9" s="32"/>
      <c r="D9" s="36"/>
    </row>
    <row r="10" spans="3:4" x14ac:dyDescent="0.15">
      <c r="C10" s="37"/>
      <c r="D10" s="37"/>
    </row>
    <row r="11" spans="3:4" x14ac:dyDescent="0.15">
      <c r="C11" s="71" t="s">
        <v>144</v>
      </c>
      <c r="D11" s="71"/>
    </row>
    <row r="12" spans="3:4" x14ac:dyDescent="0.15">
      <c r="C12" s="38" t="s">
        <v>56</v>
      </c>
      <c r="D12" s="38">
        <v>2019</v>
      </c>
    </row>
    <row r="13" spans="3:4" x14ac:dyDescent="0.15">
      <c r="C13" s="39" t="s">
        <v>132</v>
      </c>
      <c r="D13" s="39"/>
    </row>
    <row r="14" spans="3:4" x14ac:dyDescent="0.15">
      <c r="C14" s="39" t="s">
        <v>63</v>
      </c>
      <c r="D14" s="40">
        <f>'Accounting Cycle'!E162</f>
        <v>22078</v>
      </c>
    </row>
    <row r="15" spans="3:4" x14ac:dyDescent="0.15">
      <c r="C15" s="39" t="s">
        <v>133</v>
      </c>
      <c r="D15" s="40">
        <f>'Accounting Cycle'!E176</f>
        <v>7128</v>
      </c>
    </row>
    <row r="16" spans="3:4" ht="15" thickBot="1" x14ac:dyDescent="0.2">
      <c r="C16" s="39" t="s">
        <v>134</v>
      </c>
      <c r="D16" s="41">
        <f>D14/D15</f>
        <v>3.0973625140291805</v>
      </c>
    </row>
    <row r="17" spans="3:4" ht="15" thickTop="1" x14ac:dyDescent="0.15">
      <c r="C17" s="39"/>
      <c r="D17" s="42"/>
    </row>
    <row r="18" spans="3:4" x14ac:dyDescent="0.15">
      <c r="C18" s="37"/>
      <c r="D18" s="37"/>
    </row>
    <row r="19" spans="3:4" x14ac:dyDescent="0.15">
      <c r="C19" s="72" t="s">
        <v>145</v>
      </c>
      <c r="D19" s="72"/>
    </row>
    <row r="20" spans="3:4" x14ac:dyDescent="0.15">
      <c r="C20" s="43" t="s">
        <v>56</v>
      </c>
      <c r="D20" s="43">
        <v>2019</v>
      </c>
    </row>
    <row r="21" spans="3:4" x14ac:dyDescent="0.15">
      <c r="C21" s="44" t="s">
        <v>135</v>
      </c>
      <c r="D21" s="44"/>
    </row>
    <row r="22" spans="3:4" x14ac:dyDescent="0.15">
      <c r="C22" s="44" t="s">
        <v>136</v>
      </c>
      <c r="D22" s="45">
        <f>D6</f>
        <v>2750</v>
      </c>
    </row>
    <row r="23" spans="3:4" x14ac:dyDescent="0.15">
      <c r="C23" s="44" t="s">
        <v>66</v>
      </c>
      <c r="D23" s="46">
        <f>'Accounting Cycle'!E169</f>
        <v>31278</v>
      </c>
    </row>
    <row r="24" spans="3:4" ht="15" thickBot="1" x14ac:dyDescent="0.2">
      <c r="C24" s="44" t="s">
        <v>137</v>
      </c>
      <c r="D24" s="47">
        <f>D22/D23</f>
        <v>8.7921222584564224E-2</v>
      </c>
    </row>
    <row r="25" spans="3:4" ht="15" thickTop="1" x14ac:dyDescent="0.15">
      <c r="C25" s="44"/>
      <c r="D25" s="48"/>
    </row>
    <row r="26" spans="3:4" x14ac:dyDescent="0.15">
      <c r="C26" s="43" t="s">
        <v>56</v>
      </c>
      <c r="D26" s="43">
        <v>2019</v>
      </c>
    </row>
    <row r="27" spans="3:4" x14ac:dyDescent="0.15">
      <c r="C27" s="44" t="s">
        <v>138</v>
      </c>
      <c r="D27" s="44"/>
    </row>
    <row r="28" spans="3:4" x14ac:dyDescent="0.15">
      <c r="C28" s="44" t="s">
        <v>136</v>
      </c>
      <c r="D28" s="45">
        <f>D6</f>
        <v>2750</v>
      </c>
    </row>
    <row r="29" spans="3:4" x14ac:dyDescent="0.15">
      <c r="C29" s="44" t="s">
        <v>139</v>
      </c>
      <c r="D29" s="46">
        <f>'Accounting Cycle'!D159</f>
        <v>1150</v>
      </c>
    </row>
    <row r="30" spans="3:4" ht="15" thickBot="1" x14ac:dyDescent="0.2">
      <c r="C30" s="44" t="s">
        <v>140</v>
      </c>
      <c r="D30" s="47">
        <f>D28/D29</f>
        <v>2.3913043478260869</v>
      </c>
    </row>
    <row r="31" spans="3:4" ht="15" thickTop="1" x14ac:dyDescent="0.15">
      <c r="C31" s="44"/>
      <c r="D31" s="48"/>
    </row>
    <row r="32" spans="3:4" x14ac:dyDescent="0.15">
      <c r="C32" s="37"/>
      <c r="D32" s="37"/>
    </row>
    <row r="33" spans="3:4" x14ac:dyDescent="0.15">
      <c r="C33" s="73" t="s">
        <v>146</v>
      </c>
      <c r="D33" s="73"/>
    </row>
    <row r="34" spans="3:4" x14ac:dyDescent="0.15">
      <c r="C34" s="50"/>
      <c r="D34" s="53"/>
    </row>
    <row r="35" spans="3:4" x14ac:dyDescent="0.15">
      <c r="C35" s="49" t="s">
        <v>56</v>
      </c>
      <c r="D35" s="49">
        <v>2019</v>
      </c>
    </row>
    <row r="36" spans="3:4" x14ac:dyDescent="0.15">
      <c r="C36" s="50" t="s">
        <v>141</v>
      </c>
      <c r="D36" s="50"/>
    </row>
    <row r="37" spans="3:4" x14ac:dyDescent="0.15">
      <c r="C37" s="50" t="s">
        <v>142</v>
      </c>
      <c r="D37" s="51">
        <f>'Accounting Cycle'!E176</f>
        <v>7128</v>
      </c>
    </row>
    <row r="38" spans="3:4" x14ac:dyDescent="0.15">
      <c r="C38" s="50" t="s">
        <v>131</v>
      </c>
      <c r="D38" s="51">
        <f>'Accounting Cycle'!E181</f>
        <v>24150</v>
      </c>
    </row>
    <row r="39" spans="3:4" ht="15" thickBot="1" x14ac:dyDescent="0.2">
      <c r="C39" s="50" t="s">
        <v>143</v>
      </c>
      <c r="D39" s="52">
        <f>D37/D38</f>
        <v>0.29515527950310561</v>
      </c>
    </row>
    <row r="40" spans="3:4" ht="15" thickTop="1" x14ac:dyDescent="0.15"/>
  </sheetData>
  <mergeCells count="4">
    <mergeCell ref="C2:D2"/>
    <mergeCell ref="C11:D11"/>
    <mergeCell ref="C19:D19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0"/>
  <sheetViews>
    <sheetView topLeftCell="C17" zoomScale="90" zoomScaleNormal="90" workbookViewId="0">
      <selection activeCell="B22" sqref="B22:M40"/>
    </sheetView>
  </sheetViews>
  <sheetFormatPr baseColWidth="10" defaultColWidth="9.1640625" defaultRowHeight="14" x14ac:dyDescent="0.15"/>
  <cols>
    <col min="1" max="1" width="9.1640625" style="21"/>
    <col min="2" max="2" width="47.83203125" style="21" customWidth="1"/>
    <col min="3" max="3" width="17.83203125" style="21" bestFit="1" customWidth="1"/>
    <col min="4" max="13" width="15.6640625" style="21" bestFit="1" customWidth="1"/>
    <col min="14" max="16384" width="9.1640625" style="21"/>
  </cols>
  <sheetData>
    <row r="2" spans="2:13" x14ac:dyDescent="0.15">
      <c r="B2" s="21" t="s">
        <v>110</v>
      </c>
    </row>
    <row r="3" spans="2:13" x14ac:dyDescent="0.15">
      <c r="B3" s="22" t="s">
        <v>56</v>
      </c>
      <c r="C3" s="23">
        <v>0</v>
      </c>
      <c r="D3" s="23">
        <v>1</v>
      </c>
      <c r="E3" s="23">
        <v>2</v>
      </c>
      <c r="F3" s="23">
        <v>3</v>
      </c>
      <c r="G3" s="23">
        <v>4</v>
      </c>
      <c r="H3" s="23">
        <v>5</v>
      </c>
      <c r="I3" s="23">
        <v>6</v>
      </c>
      <c r="J3" s="23">
        <v>7</v>
      </c>
      <c r="K3" s="23">
        <v>8</v>
      </c>
      <c r="L3" s="23">
        <v>9</v>
      </c>
      <c r="M3" s="23">
        <v>10</v>
      </c>
    </row>
    <row r="4" spans="2:13" x14ac:dyDescent="0.15">
      <c r="B4" s="21" t="s">
        <v>111</v>
      </c>
      <c r="C4" s="24">
        <v>-2000000</v>
      </c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2:13" x14ac:dyDescent="0.15">
      <c r="B5" s="21" t="s">
        <v>112</v>
      </c>
      <c r="C5" s="24">
        <v>-200000</v>
      </c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2:13" x14ac:dyDescent="0.15">
      <c r="B6" s="21" t="s">
        <v>113</v>
      </c>
      <c r="C6" s="24"/>
      <c r="D6" s="24">
        <v>2750000</v>
      </c>
      <c r="E6" s="24">
        <f>D6*1.05</f>
        <v>2887500</v>
      </c>
      <c r="F6" s="24">
        <f t="shared" ref="F6:M6" si="0">E6*1.05</f>
        <v>3031875</v>
      </c>
      <c r="G6" s="24">
        <f t="shared" si="0"/>
        <v>3183468.75</v>
      </c>
      <c r="H6" s="24">
        <f t="shared" si="0"/>
        <v>3342642.1875</v>
      </c>
      <c r="I6" s="24">
        <f t="shared" si="0"/>
        <v>3509774.296875</v>
      </c>
      <c r="J6" s="24">
        <f t="shared" si="0"/>
        <v>3685263.01171875</v>
      </c>
      <c r="K6" s="24">
        <f t="shared" si="0"/>
        <v>3869526.1623046878</v>
      </c>
      <c r="L6" s="24">
        <f t="shared" si="0"/>
        <v>4063002.4704199224</v>
      </c>
      <c r="M6" s="24">
        <f t="shared" si="0"/>
        <v>4266152.5939409183</v>
      </c>
    </row>
    <row r="7" spans="2:13" x14ac:dyDescent="0.15">
      <c r="B7" s="21" t="s">
        <v>114</v>
      </c>
      <c r="C7" s="24"/>
      <c r="D7" s="25">
        <f>D6*0.8</f>
        <v>2200000</v>
      </c>
      <c r="E7" s="25">
        <f t="shared" ref="E7:M7" si="1">E6*0.8</f>
        <v>2310000</v>
      </c>
      <c r="F7" s="25">
        <f t="shared" si="1"/>
        <v>2425500</v>
      </c>
      <c r="G7" s="25">
        <f t="shared" si="1"/>
        <v>2546775</v>
      </c>
      <c r="H7" s="25">
        <f t="shared" si="1"/>
        <v>2674113.75</v>
      </c>
      <c r="I7" s="25">
        <f t="shared" si="1"/>
        <v>2807819.4375</v>
      </c>
      <c r="J7" s="25">
        <f t="shared" si="1"/>
        <v>2948210.4093750003</v>
      </c>
      <c r="K7" s="25">
        <f t="shared" si="1"/>
        <v>3095620.9298437503</v>
      </c>
      <c r="L7" s="25">
        <f t="shared" si="1"/>
        <v>3250401.9763359381</v>
      </c>
      <c r="M7" s="25">
        <f t="shared" si="1"/>
        <v>3412922.0751527348</v>
      </c>
    </row>
    <row r="8" spans="2:13" x14ac:dyDescent="0.15">
      <c r="B8" s="21" t="s">
        <v>115</v>
      </c>
      <c r="C8" s="24"/>
      <c r="D8" s="24">
        <f>D6-D7</f>
        <v>550000</v>
      </c>
      <c r="E8" s="24">
        <f t="shared" ref="E8:M8" si="2">E6-E7</f>
        <v>577500</v>
      </c>
      <c r="F8" s="24">
        <f t="shared" si="2"/>
        <v>606375</v>
      </c>
      <c r="G8" s="24">
        <f t="shared" si="2"/>
        <v>636693.75</v>
      </c>
      <c r="H8" s="24">
        <f t="shared" si="2"/>
        <v>668528.4375</v>
      </c>
      <c r="I8" s="24">
        <f t="shared" si="2"/>
        <v>701954.859375</v>
      </c>
      <c r="J8" s="24">
        <f t="shared" si="2"/>
        <v>737052.60234374972</v>
      </c>
      <c r="K8" s="24">
        <f t="shared" si="2"/>
        <v>773905.23246093746</v>
      </c>
      <c r="L8" s="24">
        <f t="shared" si="2"/>
        <v>812600.49408398429</v>
      </c>
      <c r="M8" s="24">
        <f t="shared" si="2"/>
        <v>853230.51878818357</v>
      </c>
    </row>
    <row r="9" spans="2:13" x14ac:dyDescent="0.15">
      <c r="B9" s="21" t="s">
        <v>116</v>
      </c>
      <c r="C9" s="24"/>
      <c r="D9" s="25">
        <f>6000000/10</f>
        <v>600000</v>
      </c>
      <c r="E9" s="25">
        <f t="shared" ref="E9:M9" si="3">6000000/10</f>
        <v>600000</v>
      </c>
      <c r="F9" s="25">
        <f t="shared" si="3"/>
        <v>600000</v>
      </c>
      <c r="G9" s="25">
        <f t="shared" si="3"/>
        <v>600000</v>
      </c>
      <c r="H9" s="25">
        <f t="shared" si="3"/>
        <v>600000</v>
      </c>
      <c r="I9" s="25">
        <f t="shared" si="3"/>
        <v>600000</v>
      </c>
      <c r="J9" s="25">
        <f t="shared" si="3"/>
        <v>600000</v>
      </c>
      <c r="K9" s="25">
        <f t="shared" si="3"/>
        <v>600000</v>
      </c>
      <c r="L9" s="25">
        <f t="shared" si="3"/>
        <v>600000</v>
      </c>
      <c r="M9" s="25">
        <f t="shared" si="3"/>
        <v>600000</v>
      </c>
    </row>
    <row r="10" spans="2:13" x14ac:dyDescent="0.15">
      <c r="B10" s="21" t="s">
        <v>117</v>
      </c>
      <c r="C10" s="24"/>
      <c r="D10" s="24">
        <f>D8-D9</f>
        <v>-50000</v>
      </c>
      <c r="E10" s="24">
        <f t="shared" ref="E10:M10" si="4">E8-E9</f>
        <v>-22500</v>
      </c>
      <c r="F10" s="24">
        <f t="shared" si="4"/>
        <v>6375</v>
      </c>
      <c r="G10" s="24">
        <f t="shared" si="4"/>
        <v>36693.75</v>
      </c>
      <c r="H10" s="24">
        <f t="shared" si="4"/>
        <v>68528.4375</v>
      </c>
      <c r="I10" s="24">
        <f t="shared" si="4"/>
        <v>101954.859375</v>
      </c>
      <c r="J10" s="24">
        <f t="shared" si="4"/>
        <v>137052.60234374972</v>
      </c>
      <c r="K10" s="24">
        <f t="shared" si="4"/>
        <v>173905.23246093746</v>
      </c>
      <c r="L10" s="24">
        <f t="shared" si="4"/>
        <v>212600.49408398429</v>
      </c>
      <c r="M10" s="24">
        <f t="shared" si="4"/>
        <v>253230.51878818357</v>
      </c>
    </row>
    <row r="11" spans="2:13" x14ac:dyDescent="0.15">
      <c r="B11" s="21" t="s">
        <v>118</v>
      </c>
      <c r="C11" s="24"/>
      <c r="D11" s="24">
        <f>D10*0.4</f>
        <v>-20000</v>
      </c>
      <c r="E11" s="24">
        <f t="shared" ref="E11:M11" si="5">E10*0.4</f>
        <v>-9000</v>
      </c>
      <c r="F11" s="24">
        <f t="shared" si="5"/>
        <v>2550</v>
      </c>
      <c r="G11" s="24">
        <f t="shared" si="5"/>
        <v>14677.5</v>
      </c>
      <c r="H11" s="24">
        <f t="shared" si="5"/>
        <v>27411.375</v>
      </c>
      <c r="I11" s="24">
        <f t="shared" si="5"/>
        <v>40781.943750000006</v>
      </c>
      <c r="J11" s="24">
        <f t="shared" si="5"/>
        <v>54821.040937499893</v>
      </c>
      <c r="K11" s="24">
        <f t="shared" si="5"/>
        <v>69562.092984374991</v>
      </c>
      <c r="L11" s="24">
        <f t="shared" si="5"/>
        <v>85040.197633593722</v>
      </c>
      <c r="M11" s="24">
        <f t="shared" si="5"/>
        <v>101292.20751527343</v>
      </c>
    </row>
    <row r="12" spans="2:13" ht="15" thickBot="1" x14ac:dyDescent="0.2">
      <c r="B12" s="21" t="s">
        <v>60</v>
      </c>
      <c r="C12" s="24"/>
      <c r="D12" s="26">
        <f>D10-D11</f>
        <v>-30000</v>
      </c>
      <c r="E12" s="26">
        <f t="shared" ref="E12:M12" si="6">E10-E11</f>
        <v>-13500</v>
      </c>
      <c r="F12" s="26">
        <f t="shared" si="6"/>
        <v>3825</v>
      </c>
      <c r="G12" s="26">
        <f t="shared" si="6"/>
        <v>22016.25</v>
      </c>
      <c r="H12" s="26">
        <f t="shared" si="6"/>
        <v>41117.0625</v>
      </c>
      <c r="I12" s="26">
        <f t="shared" si="6"/>
        <v>61172.915624999994</v>
      </c>
      <c r="J12" s="26">
        <f t="shared" si="6"/>
        <v>82231.561406249821</v>
      </c>
      <c r="K12" s="26">
        <f t="shared" si="6"/>
        <v>104343.13947656247</v>
      </c>
      <c r="L12" s="26">
        <f t="shared" si="6"/>
        <v>127560.29645039057</v>
      </c>
      <c r="M12" s="26">
        <f t="shared" si="6"/>
        <v>151938.31127291016</v>
      </c>
    </row>
    <row r="13" spans="2:13" ht="15" thickTop="1" x14ac:dyDescent="0.15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2:13" x14ac:dyDescent="0.15">
      <c r="B14" s="21" t="s">
        <v>119</v>
      </c>
      <c r="C14" s="24">
        <f>C4+C5</f>
        <v>-2200000</v>
      </c>
      <c r="D14" s="24">
        <f>D9+D12</f>
        <v>570000</v>
      </c>
      <c r="E14" s="24">
        <f t="shared" ref="E14:M14" si="7">E9+E12</f>
        <v>586500</v>
      </c>
      <c r="F14" s="24">
        <f t="shared" si="7"/>
        <v>603825</v>
      </c>
      <c r="G14" s="24">
        <f t="shared" si="7"/>
        <v>622016.25</v>
      </c>
      <c r="H14" s="24">
        <f t="shared" si="7"/>
        <v>641117.0625</v>
      </c>
      <c r="I14" s="24">
        <f t="shared" si="7"/>
        <v>661172.91562500002</v>
      </c>
      <c r="J14" s="24">
        <f t="shared" si="7"/>
        <v>682231.56140624988</v>
      </c>
      <c r="K14" s="24">
        <f t="shared" si="7"/>
        <v>704343.1394765625</v>
      </c>
      <c r="L14" s="24">
        <f t="shared" si="7"/>
        <v>727560.2964503906</v>
      </c>
      <c r="M14" s="24">
        <f t="shared" si="7"/>
        <v>751938.3112729101</v>
      </c>
    </row>
    <row r="15" spans="2:13" x14ac:dyDescent="0.15">
      <c r="B15" s="21" t="s">
        <v>120</v>
      </c>
      <c r="C15" s="27">
        <f>1/(1+0.1)^C3</f>
        <v>1</v>
      </c>
      <c r="D15" s="27">
        <f t="shared" ref="D15:M15" si="8">1/(1+0.1)^D3</f>
        <v>0.90909090909090906</v>
      </c>
      <c r="E15" s="27">
        <f t="shared" si="8"/>
        <v>0.82644628099173545</v>
      </c>
      <c r="F15" s="27">
        <f t="shared" si="8"/>
        <v>0.75131480090157754</v>
      </c>
      <c r="G15" s="27">
        <f t="shared" si="8"/>
        <v>0.68301345536507052</v>
      </c>
      <c r="H15" s="27">
        <f t="shared" si="8"/>
        <v>0.62092132305915493</v>
      </c>
      <c r="I15" s="27">
        <f t="shared" si="8"/>
        <v>0.56447393005377722</v>
      </c>
      <c r="J15" s="27">
        <f t="shared" si="8"/>
        <v>0.51315811823070645</v>
      </c>
      <c r="K15" s="27">
        <f t="shared" si="8"/>
        <v>0.46650738020973315</v>
      </c>
      <c r="L15" s="27">
        <f t="shared" si="8"/>
        <v>0.42409761837248466</v>
      </c>
      <c r="M15" s="27">
        <f t="shared" si="8"/>
        <v>0.38554328942953148</v>
      </c>
    </row>
    <row r="16" spans="2:13" ht="15" thickBot="1" x14ac:dyDescent="0.2">
      <c r="B16" s="21" t="s">
        <v>121</v>
      </c>
      <c r="C16" s="28">
        <f>C14*C15</f>
        <v>-2200000</v>
      </c>
      <c r="D16" s="28">
        <f t="shared" ref="D16:M16" si="9">D14*D15</f>
        <v>518181.81818181818</v>
      </c>
      <c r="E16" s="28">
        <f t="shared" si="9"/>
        <v>484710.74380165286</v>
      </c>
      <c r="F16" s="28">
        <f t="shared" si="9"/>
        <v>453662.65965439507</v>
      </c>
      <c r="G16" s="28">
        <f t="shared" si="9"/>
        <v>424845.46820572356</v>
      </c>
      <c r="H16" s="28">
        <f t="shared" si="9"/>
        <v>398083.25468329893</v>
      </c>
      <c r="I16" s="28">
        <f t="shared" si="9"/>
        <v>373214.8741279582</v>
      </c>
      <c r="J16" s="28">
        <f t="shared" si="9"/>
        <v>350092.66424882784</v>
      </c>
      <c r="K16" s="28">
        <f t="shared" si="9"/>
        <v>328581.27276590985</v>
      </c>
      <c r="L16" s="28">
        <f t="shared" si="9"/>
        <v>308556.58894698956</v>
      </c>
      <c r="M16" s="28">
        <f t="shared" si="9"/>
        <v>289904.76997624472</v>
      </c>
    </row>
    <row r="17" spans="2:13" ht="15" thickTop="1" x14ac:dyDescent="0.15">
      <c r="C17" s="24">
        <f>C14</f>
        <v>-2200000</v>
      </c>
      <c r="D17" s="24">
        <f>C17+D14</f>
        <v>-1630000</v>
      </c>
      <c r="E17" s="24">
        <f>D17+E14</f>
        <v>-1043500</v>
      </c>
      <c r="F17" s="24">
        <f t="shared" ref="F17" si="10">E17+F14</f>
        <v>-439675</v>
      </c>
      <c r="G17" s="29">
        <f>F17/G14</f>
        <v>-0.70685452349516598</v>
      </c>
      <c r="H17" s="24"/>
      <c r="I17" s="24"/>
      <c r="J17" s="24"/>
      <c r="K17" s="24"/>
      <c r="L17" s="24"/>
      <c r="M17" s="24"/>
    </row>
    <row r="18" spans="2:13" x14ac:dyDescent="0.15">
      <c r="B18" s="56" t="s">
        <v>122</v>
      </c>
      <c r="C18" s="57">
        <f>SUM(C16:M16)</f>
        <v>1729834.1145928188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2:13" x14ac:dyDescent="0.15">
      <c r="B19" s="56" t="s">
        <v>123</v>
      </c>
      <c r="C19" s="58">
        <f>IRR(C14:M14)</f>
        <v>0.25259978906799341</v>
      </c>
    </row>
    <row r="20" spans="2:13" x14ac:dyDescent="0.15">
      <c r="B20" s="56" t="s">
        <v>124</v>
      </c>
      <c r="C20" s="59">
        <v>3.71</v>
      </c>
    </row>
    <row r="22" spans="2:13" x14ac:dyDescent="0.15">
      <c r="B22" s="21" t="s">
        <v>125</v>
      </c>
    </row>
    <row r="23" spans="2:13" x14ac:dyDescent="0.15">
      <c r="B23" s="22" t="s">
        <v>56</v>
      </c>
      <c r="C23" s="23">
        <v>0</v>
      </c>
      <c r="D23" s="23">
        <v>1</v>
      </c>
      <c r="E23" s="23">
        <v>2</v>
      </c>
      <c r="F23" s="23">
        <v>3</v>
      </c>
      <c r="G23" s="23">
        <v>4</v>
      </c>
      <c r="H23" s="23">
        <v>5</v>
      </c>
      <c r="I23" s="23">
        <v>6</v>
      </c>
      <c r="J23" s="23">
        <v>7</v>
      </c>
      <c r="K23" s="23">
        <v>8</v>
      </c>
      <c r="L23" s="23">
        <v>9</v>
      </c>
      <c r="M23" s="23">
        <v>10</v>
      </c>
    </row>
    <row r="24" spans="2:13" x14ac:dyDescent="0.15">
      <c r="B24" s="21" t="s">
        <v>111</v>
      </c>
      <c r="C24" s="24">
        <v>-20000000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2:13" x14ac:dyDescent="0.15">
      <c r="B25" s="21" t="s">
        <v>112</v>
      </c>
      <c r="C25" s="24">
        <v>-2000000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2:13" x14ac:dyDescent="0.15">
      <c r="B26" s="21" t="s">
        <v>113</v>
      </c>
      <c r="C26" s="24"/>
      <c r="D26" s="24">
        <v>30000000</v>
      </c>
      <c r="E26" s="24">
        <f>D26*1.01</f>
        <v>30300000</v>
      </c>
      <c r="F26" s="24">
        <f t="shared" ref="F26:M26" si="11">E26*1.05</f>
        <v>31815000</v>
      </c>
      <c r="G26" s="24">
        <f t="shared" si="11"/>
        <v>33405750</v>
      </c>
      <c r="H26" s="24">
        <f t="shared" si="11"/>
        <v>35076037.5</v>
      </c>
      <c r="I26" s="24">
        <f t="shared" si="11"/>
        <v>36829839.375</v>
      </c>
      <c r="J26" s="24">
        <f t="shared" si="11"/>
        <v>38671331.34375</v>
      </c>
      <c r="K26" s="24">
        <f t="shared" si="11"/>
        <v>40604897.910937503</v>
      </c>
      <c r="L26" s="24">
        <f t="shared" si="11"/>
        <v>42635142.806484379</v>
      </c>
      <c r="M26" s="24">
        <f t="shared" si="11"/>
        <v>44766899.946808599</v>
      </c>
    </row>
    <row r="27" spans="2:13" x14ac:dyDescent="0.15">
      <c r="B27" s="21" t="s">
        <v>114</v>
      </c>
      <c r="C27" s="24"/>
      <c r="D27" s="25">
        <f>D26*0.8</f>
        <v>24000000</v>
      </c>
      <c r="E27" s="25">
        <f t="shared" ref="E27" si="12">E26*0.8</f>
        <v>24240000</v>
      </c>
      <c r="F27" s="25">
        <f t="shared" ref="F27" si="13">F26*0.8</f>
        <v>25452000</v>
      </c>
      <c r="G27" s="25">
        <f t="shared" ref="G27" si="14">G26*0.8</f>
        <v>26724600</v>
      </c>
      <c r="H27" s="25">
        <f t="shared" ref="H27" si="15">H26*0.8</f>
        <v>28060830</v>
      </c>
      <c r="I27" s="25">
        <f t="shared" ref="I27" si="16">I26*0.8</f>
        <v>29463871.5</v>
      </c>
      <c r="J27" s="25">
        <f t="shared" ref="J27" si="17">J26*0.8</f>
        <v>30937065.075000003</v>
      </c>
      <c r="K27" s="25">
        <f t="shared" ref="K27" si="18">K26*0.8</f>
        <v>32483918.328750003</v>
      </c>
      <c r="L27" s="25">
        <f t="shared" ref="L27" si="19">L26*0.8</f>
        <v>34108114.245187506</v>
      </c>
      <c r="M27" s="25">
        <f t="shared" ref="M27" si="20">M26*0.8</f>
        <v>35813519.957446881</v>
      </c>
    </row>
    <row r="28" spans="2:13" x14ac:dyDescent="0.15">
      <c r="B28" s="21" t="s">
        <v>115</v>
      </c>
      <c r="C28" s="24"/>
      <c r="D28" s="24">
        <f>D26-D27</f>
        <v>6000000</v>
      </c>
      <c r="E28" s="24">
        <f t="shared" ref="E28" si="21">E26-E27</f>
        <v>6060000</v>
      </c>
      <c r="F28" s="24">
        <f t="shared" ref="F28" si="22">F26-F27</f>
        <v>6363000</v>
      </c>
      <c r="G28" s="24">
        <f t="shared" ref="G28" si="23">G26-G27</f>
        <v>6681150</v>
      </c>
      <c r="H28" s="24">
        <f t="shared" ref="H28" si="24">H26-H27</f>
        <v>7015207.5</v>
      </c>
      <c r="I28" s="24">
        <f t="shared" ref="I28" si="25">I26-I27</f>
        <v>7365967.875</v>
      </c>
      <c r="J28" s="24">
        <f t="shared" ref="J28" si="26">J26-J27</f>
        <v>7734266.268749997</v>
      </c>
      <c r="K28" s="24">
        <f t="shared" ref="K28" si="27">K26-K27</f>
        <v>8120979.5821874999</v>
      </c>
      <c r="L28" s="24">
        <f t="shared" ref="L28" si="28">L26-L27</f>
        <v>8527028.5612968728</v>
      </c>
      <c r="M28" s="24">
        <f t="shared" ref="M28" si="29">M26-M27</f>
        <v>8953379.9893617183</v>
      </c>
    </row>
    <row r="29" spans="2:13" x14ac:dyDescent="0.15">
      <c r="B29" s="21" t="s">
        <v>116</v>
      </c>
      <c r="C29" s="24"/>
      <c r="D29" s="25">
        <f>6000000/10</f>
        <v>600000</v>
      </c>
      <c r="E29" s="25">
        <f t="shared" ref="E29:M29" si="30">6000000/10</f>
        <v>600000</v>
      </c>
      <c r="F29" s="25">
        <f t="shared" si="30"/>
        <v>600000</v>
      </c>
      <c r="G29" s="25">
        <f t="shared" si="30"/>
        <v>600000</v>
      </c>
      <c r="H29" s="25">
        <f t="shared" si="30"/>
        <v>600000</v>
      </c>
      <c r="I29" s="25">
        <f t="shared" si="30"/>
        <v>600000</v>
      </c>
      <c r="J29" s="25">
        <f t="shared" si="30"/>
        <v>600000</v>
      </c>
      <c r="K29" s="25">
        <f t="shared" si="30"/>
        <v>600000</v>
      </c>
      <c r="L29" s="25">
        <f t="shared" si="30"/>
        <v>600000</v>
      </c>
      <c r="M29" s="25">
        <f t="shared" si="30"/>
        <v>600000</v>
      </c>
    </row>
    <row r="30" spans="2:13" x14ac:dyDescent="0.15">
      <c r="B30" s="21" t="s">
        <v>117</v>
      </c>
      <c r="C30" s="24"/>
      <c r="D30" s="24">
        <f>D28-D29</f>
        <v>5400000</v>
      </c>
      <c r="E30" s="24">
        <f t="shared" ref="E30" si="31">E28-E29</f>
        <v>5460000</v>
      </c>
      <c r="F30" s="24">
        <f t="shared" ref="F30" si="32">F28-F29</f>
        <v>5763000</v>
      </c>
      <c r="G30" s="24">
        <f t="shared" ref="G30" si="33">G28-G29</f>
        <v>6081150</v>
      </c>
      <c r="H30" s="24">
        <f t="shared" ref="H30" si="34">H28-H29</f>
        <v>6415207.5</v>
      </c>
      <c r="I30" s="24">
        <f t="shared" ref="I30" si="35">I28-I29</f>
        <v>6765967.875</v>
      </c>
      <c r="J30" s="24">
        <f t="shared" ref="J30" si="36">J28-J29</f>
        <v>7134266.268749997</v>
      </c>
      <c r="K30" s="24">
        <f t="shared" ref="K30" si="37">K28-K29</f>
        <v>7520979.5821874999</v>
      </c>
      <c r="L30" s="24">
        <f t="shared" ref="L30" si="38">L28-L29</f>
        <v>7927028.5612968728</v>
      </c>
      <c r="M30" s="24">
        <f t="shared" ref="M30" si="39">M28-M29</f>
        <v>8353379.9893617183</v>
      </c>
    </row>
    <row r="31" spans="2:13" x14ac:dyDescent="0.15">
      <c r="B31" s="21" t="s">
        <v>118</v>
      </c>
      <c r="C31" s="24"/>
      <c r="D31" s="24">
        <f>D30*0.4</f>
        <v>2160000</v>
      </c>
      <c r="E31" s="24">
        <f t="shared" ref="E31" si="40">E30*0.4</f>
        <v>2184000</v>
      </c>
      <c r="F31" s="24">
        <f t="shared" ref="F31" si="41">F30*0.4</f>
        <v>2305200</v>
      </c>
      <c r="G31" s="24">
        <f t="shared" ref="G31" si="42">G30*0.4</f>
        <v>2432460</v>
      </c>
      <c r="H31" s="24">
        <f t="shared" ref="H31" si="43">H30*0.4</f>
        <v>2566083</v>
      </c>
      <c r="I31" s="24">
        <f t="shared" ref="I31" si="44">I30*0.4</f>
        <v>2706387.1500000004</v>
      </c>
      <c r="J31" s="24">
        <f t="shared" ref="J31" si="45">J30*0.4</f>
        <v>2853706.5074999989</v>
      </c>
      <c r="K31" s="24">
        <f t="shared" ref="K31" si="46">K30*0.4</f>
        <v>3008391.8328750003</v>
      </c>
      <c r="L31" s="24">
        <f t="shared" ref="L31" si="47">L30*0.4</f>
        <v>3170811.4245187491</v>
      </c>
      <c r="M31" s="24">
        <f t="shared" ref="M31" si="48">M30*0.4</f>
        <v>3341351.9957446875</v>
      </c>
    </row>
    <row r="32" spans="2:13" ht="15" thickBot="1" x14ac:dyDescent="0.2">
      <c r="B32" s="21" t="s">
        <v>60</v>
      </c>
      <c r="C32" s="24"/>
      <c r="D32" s="26">
        <f>D30-D31</f>
        <v>3240000</v>
      </c>
      <c r="E32" s="26">
        <f t="shared" ref="E32" si="49">E30-E31</f>
        <v>3276000</v>
      </c>
      <c r="F32" s="26">
        <f t="shared" ref="F32" si="50">F30-F31</f>
        <v>3457800</v>
      </c>
      <c r="G32" s="26">
        <f t="shared" ref="G32" si="51">G30-G31</f>
        <v>3648690</v>
      </c>
      <c r="H32" s="26">
        <f t="shared" ref="H32" si="52">H30-H31</f>
        <v>3849124.5</v>
      </c>
      <c r="I32" s="26">
        <f t="shared" ref="I32" si="53">I30-I31</f>
        <v>4059580.7249999996</v>
      </c>
      <c r="J32" s="26">
        <f t="shared" ref="J32" si="54">J30-J31</f>
        <v>4280559.7612499986</v>
      </c>
      <c r="K32" s="26">
        <f t="shared" ref="K32" si="55">K30-K31</f>
        <v>4512587.7493124995</v>
      </c>
      <c r="L32" s="26">
        <f t="shared" ref="L32" si="56">L30-L31</f>
        <v>4756217.1367781237</v>
      </c>
      <c r="M32" s="26">
        <f t="shared" ref="M32" si="57">M30-M31</f>
        <v>5012027.9936170308</v>
      </c>
    </row>
    <row r="33" spans="2:13" ht="15" thickTop="1" x14ac:dyDescent="0.15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3" x14ac:dyDescent="0.15">
      <c r="B34" s="21" t="s">
        <v>119</v>
      </c>
      <c r="C34" s="24">
        <f>C24+C25</f>
        <v>-22000000</v>
      </c>
      <c r="D34" s="24">
        <f>D29+D32</f>
        <v>3840000</v>
      </c>
      <c r="E34" s="24">
        <f t="shared" ref="E34:M34" si="58">E29+E32</f>
        <v>3876000</v>
      </c>
      <c r="F34" s="24">
        <f t="shared" si="58"/>
        <v>4057800</v>
      </c>
      <c r="G34" s="24">
        <f t="shared" si="58"/>
        <v>4248690</v>
      </c>
      <c r="H34" s="24">
        <f t="shared" si="58"/>
        <v>4449124.5</v>
      </c>
      <c r="I34" s="24">
        <f t="shared" si="58"/>
        <v>4659580.7249999996</v>
      </c>
      <c r="J34" s="24">
        <f t="shared" si="58"/>
        <v>4880559.7612499986</v>
      </c>
      <c r="K34" s="24">
        <f t="shared" si="58"/>
        <v>5112587.7493124995</v>
      </c>
      <c r="L34" s="24">
        <f t="shared" si="58"/>
        <v>5356217.1367781237</v>
      </c>
      <c r="M34" s="24">
        <f t="shared" si="58"/>
        <v>5612027.9936170308</v>
      </c>
    </row>
    <row r="35" spans="2:13" x14ac:dyDescent="0.15">
      <c r="B35" s="21" t="s">
        <v>120</v>
      </c>
      <c r="C35" s="27">
        <f>1/(1+0.1)^C23</f>
        <v>1</v>
      </c>
      <c r="D35" s="27">
        <f t="shared" ref="D35:M35" si="59">1/(1+0.1)^D23</f>
        <v>0.90909090909090906</v>
      </c>
      <c r="E35" s="27">
        <f t="shared" si="59"/>
        <v>0.82644628099173545</v>
      </c>
      <c r="F35" s="27">
        <f t="shared" si="59"/>
        <v>0.75131480090157754</v>
      </c>
      <c r="G35" s="27">
        <f t="shared" si="59"/>
        <v>0.68301345536507052</v>
      </c>
      <c r="H35" s="27">
        <f t="shared" si="59"/>
        <v>0.62092132305915493</v>
      </c>
      <c r="I35" s="27">
        <f t="shared" si="59"/>
        <v>0.56447393005377722</v>
      </c>
      <c r="J35" s="27">
        <f t="shared" si="59"/>
        <v>0.51315811823070645</v>
      </c>
      <c r="K35" s="27">
        <f t="shared" si="59"/>
        <v>0.46650738020973315</v>
      </c>
      <c r="L35" s="27">
        <f t="shared" si="59"/>
        <v>0.42409761837248466</v>
      </c>
      <c r="M35" s="27">
        <f t="shared" si="59"/>
        <v>0.38554328942953148</v>
      </c>
    </row>
    <row r="36" spans="2:13" ht="15" thickBot="1" x14ac:dyDescent="0.2">
      <c r="B36" s="21" t="s">
        <v>121</v>
      </c>
      <c r="C36" s="28">
        <f>C34*C35</f>
        <v>-22000000</v>
      </c>
      <c r="D36" s="28">
        <f t="shared" ref="D36" si="60">D34*D35</f>
        <v>3490909.0909090908</v>
      </c>
      <c r="E36" s="28">
        <f t="shared" ref="E36" si="61">E34*E35</f>
        <v>3203305.7851239666</v>
      </c>
      <c r="F36" s="28">
        <f t="shared" ref="F36" si="62">F34*F35</f>
        <v>3048685.1990984213</v>
      </c>
      <c r="G36" s="28">
        <f t="shared" ref="G36" si="63">G34*G35</f>
        <v>2901912.4376750216</v>
      </c>
      <c r="H36" s="28">
        <f t="shared" ref="H36" si="64">H34*H35</f>
        <v>2762556.2709949012</v>
      </c>
      <c r="I36" s="28">
        <f t="shared" ref="I36" si="65">I34*I35</f>
        <v>2630211.8442435781</v>
      </c>
      <c r="J36" s="28">
        <f t="shared" ref="J36" si="66">J34*J35</f>
        <v>2504498.8629955552</v>
      </c>
      <c r="K36" s="28">
        <f t="shared" ref="K36" si="67">K34*K35</f>
        <v>2385059.91702415</v>
      </c>
      <c r="L36" s="28">
        <f t="shared" ref="L36" si="68">L34*L35</f>
        <v>2271558.931193491</v>
      </c>
      <c r="M36" s="28">
        <f t="shared" ref="M36" si="69">M34*M35</f>
        <v>2163679.7330297236</v>
      </c>
    </row>
    <row r="37" spans="2:13" ht="15" thickTop="1" x14ac:dyDescent="0.15">
      <c r="C37" s="24">
        <f>C34</f>
        <v>-22000000</v>
      </c>
      <c r="D37" s="24">
        <f>C37+D34</f>
        <v>-18160000</v>
      </c>
      <c r="E37" s="24">
        <f>D37+E34</f>
        <v>-14284000</v>
      </c>
      <c r="F37" s="24">
        <f t="shared" ref="F37" si="70">E37+F34</f>
        <v>-10226200</v>
      </c>
      <c r="G37" s="29">
        <f>F37+G34</f>
        <v>-5977510</v>
      </c>
      <c r="H37" s="29">
        <f>G37+H34</f>
        <v>-1528385.5</v>
      </c>
      <c r="I37" s="29">
        <f>H37/I34</f>
        <v>-0.32800923306248764</v>
      </c>
      <c r="J37" s="24"/>
      <c r="K37" s="24"/>
      <c r="L37" s="24"/>
      <c r="M37" s="24"/>
    </row>
    <row r="38" spans="2:13" x14ac:dyDescent="0.15">
      <c r="B38" s="56" t="s">
        <v>122</v>
      </c>
      <c r="C38" s="57">
        <f>SUM(C36:M36)</f>
        <v>5362378.0722878985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2:13" x14ac:dyDescent="0.15">
      <c r="B39" s="56" t="s">
        <v>123</v>
      </c>
      <c r="C39" s="58">
        <f>IRR(C34:M34)</f>
        <v>0.15010586319741304</v>
      </c>
    </row>
    <row r="40" spans="2:13" x14ac:dyDescent="0.15">
      <c r="B40" s="56" t="s">
        <v>124</v>
      </c>
      <c r="C40" s="59">
        <v>5.33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Accounting Cycle</vt:lpstr>
      <vt:lpstr>Ratio Analysis</vt:lpstr>
      <vt:lpstr>Capital budgeting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Microsoft Office User</cp:lastModifiedBy>
  <dcterms:created xsi:type="dcterms:W3CDTF">2019-03-16T19:43:27Z</dcterms:created>
  <dcterms:modified xsi:type="dcterms:W3CDTF">2019-03-17T06:39:28Z</dcterms:modified>
</cp:coreProperties>
</file>