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C:\Users\jasst\BUAD5092B1BO_class_files\Assignments\M2\"/>
    </mc:Choice>
  </mc:AlternateContent>
  <xr:revisionPtr revIDLastSave="0" documentId="13_ncr:1_{94725A8A-5BA2-454A-96BF-DECFACFF448A}" xr6:coauthVersionLast="47" xr6:coauthVersionMax="47" xr10:uidLastSave="{00000000-0000-0000-0000-000000000000}"/>
  <bookViews>
    <workbookView xWindow="-120" yWindow="-120" windowWidth="29040" windowHeight="15840" activeTab="6" xr2:uid="{00000000-000D-0000-FFFF-FFFF00000000}"/>
  </bookViews>
  <sheets>
    <sheet name="Problem 3.2(a)" sheetId="1" r:id="rId1"/>
    <sheet name="Problem 3.3" sheetId="15" r:id="rId2"/>
    <sheet name="Problem 3.3_STS" sheetId="16" state="veryHidden" r:id="rId3"/>
    <sheet name="Modified Model_STS" sheetId="8" state="veryHidden" r:id="rId4"/>
    <sheet name="Model_STS" sheetId="4" state="veryHidden" r:id="rId5"/>
    <sheet name="STS_1" sheetId="19" r:id="rId6"/>
    <sheet name="Modified Lego" sheetId="18" r:id="rId7"/>
  </sheets>
  <definedNames>
    <definedName name="ChartData" localSheetId="5">STS_1!$K$5:$K$20</definedName>
    <definedName name="Hours_Available">'Problem 3.2(a)'!$D$21:$D$22</definedName>
    <definedName name="Hours_Used">'Problem 3.2(a)'!$B$21:$B$22</definedName>
    <definedName name="InputValues" localSheetId="5">STS_1!$A$5:$A$20</definedName>
    <definedName name="Maximum_sales">'Problem 3.2(a)'!$B$18:$C$18</definedName>
    <definedName name="Number_to_produce">'Problem 3.2(a)'!$B$16:$C$16</definedName>
    <definedName name="OutputAddresses" localSheetId="5">STS_1!$B$4:$E$4</definedName>
    <definedName name="OutputValues" localSheetId="5">STS_1!$B$5:$E$20</definedName>
    <definedName name="solver_adj" localSheetId="6" hidden="1">'Modified Lego'!$B$8:$D$8</definedName>
    <definedName name="solver_adj" localSheetId="0" hidden="1">'Problem 3.2(a)'!$B$16:$D$16</definedName>
    <definedName name="solver_adj" localSheetId="1" hidden="1">'Problem 3.3'!$B$16:$D$16</definedName>
    <definedName name="solver_cvg" localSheetId="6" hidden="1">0.0001</definedName>
    <definedName name="solver_cvg" localSheetId="0" hidden="1">0.0001</definedName>
    <definedName name="solver_cvg" localSheetId="1" hidden="1">0.0001</definedName>
    <definedName name="solver_drv" localSheetId="6" hidden="1">1</definedName>
    <definedName name="solver_drv" localSheetId="0" hidden="1">1</definedName>
    <definedName name="solver_drv" localSheetId="1" hidden="1">1</definedName>
    <definedName name="solver_eng" localSheetId="6" hidden="1">2</definedName>
    <definedName name="solver_eng" localSheetId="0" hidden="1">2</definedName>
    <definedName name="solver_eng" localSheetId="1" hidden="1">2</definedName>
    <definedName name="solver_est" localSheetId="6" hidden="1">1</definedName>
    <definedName name="solver_est" localSheetId="0" hidden="1">1</definedName>
    <definedName name="solver_est" localSheetId="1" hidden="1">1</definedName>
    <definedName name="solver_itr" localSheetId="6" hidden="1">2147483647</definedName>
    <definedName name="solver_itr" localSheetId="0" hidden="1">2147483647</definedName>
    <definedName name="solver_itr" localSheetId="1" hidden="1">2147483647</definedName>
    <definedName name="solver_lhs1" localSheetId="6" hidden="1">'Modified Lego'!$B$11:$B$12</definedName>
    <definedName name="solver_lhs1" localSheetId="0" hidden="1">'Problem 3.2(a)'!$B$16:$D$16</definedName>
    <definedName name="solver_lhs1" localSheetId="1" hidden="1">'Problem 3.3'!$B$16:$D$16</definedName>
    <definedName name="solver_lhs2" localSheetId="0" hidden="1">'Problem 3.2(a)'!$B$21:$B$22</definedName>
    <definedName name="solver_lhs2" localSheetId="1" hidden="1">'Problem 3.3'!$B$21:$B$22</definedName>
    <definedName name="solver_lin" localSheetId="0" hidden="1">1</definedName>
    <definedName name="solver_lin" localSheetId="1" hidden="1">1</definedName>
    <definedName name="solver_mip" localSheetId="6" hidden="1">2147483647</definedName>
    <definedName name="solver_mip" localSheetId="0" hidden="1">2147483647</definedName>
    <definedName name="solver_mip" localSheetId="1" hidden="1">2147483647</definedName>
    <definedName name="solver_mni" localSheetId="6" hidden="1">30</definedName>
    <definedName name="solver_mni" localSheetId="0" hidden="1">30</definedName>
    <definedName name="solver_mni" localSheetId="1" hidden="1">30</definedName>
    <definedName name="solver_mrt" localSheetId="6" hidden="1">0.075</definedName>
    <definedName name="solver_mrt" localSheetId="0" hidden="1">0.075</definedName>
    <definedName name="solver_mrt" localSheetId="1" hidden="1">0.075</definedName>
    <definedName name="solver_msl" localSheetId="6" hidden="1">2</definedName>
    <definedName name="solver_msl" localSheetId="0" hidden="1">2</definedName>
    <definedName name="solver_msl" localSheetId="1" hidden="1">2</definedName>
    <definedName name="solver_neg" localSheetId="6" hidden="1">1</definedName>
    <definedName name="solver_neg" localSheetId="0" hidden="1">1</definedName>
    <definedName name="solver_neg" localSheetId="1" hidden="1">1</definedName>
    <definedName name="solver_nod" localSheetId="6" hidden="1">2147483647</definedName>
    <definedName name="solver_nod" localSheetId="0" hidden="1">2147483647</definedName>
    <definedName name="solver_nod" localSheetId="1" hidden="1">2147483647</definedName>
    <definedName name="solver_num" localSheetId="6" hidden="1">1</definedName>
    <definedName name="solver_num" localSheetId="0" hidden="1">2</definedName>
    <definedName name="solver_num" localSheetId="1" hidden="1">2</definedName>
    <definedName name="solver_nwt" localSheetId="6" hidden="1">1</definedName>
    <definedName name="solver_nwt" localSheetId="0" hidden="1">1</definedName>
    <definedName name="solver_nwt" localSheetId="1" hidden="1">1</definedName>
    <definedName name="solver_opt" localSheetId="6" hidden="1">'Modified Lego'!$E$15</definedName>
    <definedName name="solver_opt" localSheetId="0" hidden="1">'Problem 3.2(a)'!$E$25</definedName>
    <definedName name="solver_opt" localSheetId="1" hidden="1">'Problem 3.3'!$E$25</definedName>
    <definedName name="solver_pre" localSheetId="6" hidden="1">0.000001</definedName>
    <definedName name="solver_pre" localSheetId="0" hidden="1">0.000001</definedName>
    <definedName name="solver_pre" localSheetId="1" hidden="1">0.000001</definedName>
    <definedName name="solver_rbv" localSheetId="6" hidden="1">1</definedName>
    <definedName name="solver_rbv" localSheetId="0" hidden="1">1</definedName>
    <definedName name="solver_rbv" localSheetId="1" hidden="1">1</definedName>
    <definedName name="solver_rel1" localSheetId="6" hidden="1">1</definedName>
    <definedName name="solver_rel1" localSheetId="0" hidden="1">1</definedName>
    <definedName name="solver_rel1" localSheetId="1" hidden="1">1</definedName>
    <definedName name="solver_rel2" localSheetId="0" hidden="1">1</definedName>
    <definedName name="solver_rel2" localSheetId="1" hidden="1">1</definedName>
    <definedName name="solver_rhs1" localSheetId="6" hidden="1">'Modified Lego'!$D$11:$D$12</definedName>
    <definedName name="solver_rhs1" localSheetId="0" hidden="1">'Problem 3.2(a)'!$B$18:$D$18</definedName>
    <definedName name="solver_rhs1" localSheetId="1" hidden="1">'Problem 3.3'!$B$18:$D$18</definedName>
    <definedName name="solver_rhs2" localSheetId="0" hidden="1">Hours_Available</definedName>
    <definedName name="solver_rhs2" localSheetId="1" hidden="1">'Problem 3.3'!$D$21:$D$22</definedName>
    <definedName name="solver_rlx" localSheetId="6" hidden="1">2</definedName>
    <definedName name="solver_rlx" localSheetId="0" hidden="1">2</definedName>
    <definedName name="solver_rlx" localSheetId="1" hidden="1">2</definedName>
    <definedName name="solver_rsd" localSheetId="6" hidden="1">0</definedName>
    <definedName name="solver_rsd" localSheetId="0" hidden="1">0</definedName>
    <definedName name="solver_rsd" localSheetId="1" hidden="1">0</definedName>
    <definedName name="solver_scl" localSheetId="6" hidden="1">1</definedName>
    <definedName name="solver_scl" localSheetId="0" hidden="1">1</definedName>
    <definedName name="solver_scl" localSheetId="1" hidden="1">1</definedName>
    <definedName name="solver_sho" localSheetId="6" hidden="1">2</definedName>
    <definedName name="solver_sho" localSheetId="0" hidden="1">2</definedName>
    <definedName name="solver_sho" localSheetId="1" hidden="1">2</definedName>
    <definedName name="solver_ssz" localSheetId="6" hidden="1">100</definedName>
    <definedName name="solver_ssz" localSheetId="0" hidden="1">100</definedName>
    <definedName name="solver_ssz" localSheetId="1" hidden="1">100</definedName>
    <definedName name="solver_tim" localSheetId="6" hidden="1">2147483647</definedName>
    <definedName name="solver_tim" localSheetId="0" hidden="1">2147483647</definedName>
    <definedName name="solver_tim" localSheetId="1" hidden="1">2147483647</definedName>
    <definedName name="solver_tol" localSheetId="6" hidden="1">0.01</definedName>
    <definedName name="solver_tol" localSheetId="0" hidden="1">0.01</definedName>
    <definedName name="solver_tol" localSheetId="1" hidden="1">0.01</definedName>
    <definedName name="solver_typ" localSheetId="6" hidden="1">1</definedName>
    <definedName name="solver_typ" localSheetId="0" hidden="1">1</definedName>
    <definedName name="solver_typ" localSheetId="1" hidden="1">1</definedName>
    <definedName name="solver_val" localSheetId="6" hidden="1">0</definedName>
    <definedName name="solver_val" localSheetId="0" hidden="1">0</definedName>
    <definedName name="solver_val" localSheetId="1" hidden="1">0</definedName>
    <definedName name="solver_ver" localSheetId="6" hidden="1">3</definedName>
    <definedName name="solver_ver" localSheetId="0" hidden="1">3</definedName>
    <definedName name="solver_ver" localSheetId="1" hidden="1">3</definedName>
    <definedName name="Total_profit">'Problem 3.2(a)'!$E$25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8" l="1"/>
  <c r="D15" i="18"/>
  <c r="B15" i="18"/>
  <c r="B12" i="18"/>
  <c r="K1" i="19"/>
  <c r="K20" i="19"/>
  <c r="K19" i="19"/>
  <c r="K18" i="19"/>
  <c r="K17" i="19"/>
  <c r="K16" i="19"/>
  <c r="K15" i="19"/>
  <c r="K14" i="19"/>
  <c r="K13" i="19"/>
  <c r="K12" i="19"/>
  <c r="K11" i="19"/>
  <c r="K10" i="19"/>
  <c r="K9" i="19"/>
  <c r="K8" i="19"/>
  <c r="K7" i="19"/>
  <c r="K6" i="19"/>
  <c r="K5" i="19"/>
  <c r="J4" i="19"/>
  <c r="B22" i="15"/>
  <c r="B21" i="15"/>
  <c r="B22" i="1"/>
  <c r="B21" i="1"/>
  <c r="B11" i="18"/>
  <c r="D12" i="15"/>
  <c r="D25" i="15" s="1"/>
  <c r="C12" i="15"/>
  <c r="C25" i="15" s="1"/>
  <c r="B12" i="15"/>
  <c r="B25" i="15" s="1"/>
  <c r="D25" i="1"/>
  <c r="D12" i="1"/>
  <c r="C25" i="1"/>
  <c r="B25" i="1"/>
  <c r="C12" i="1"/>
  <c r="B12" i="1"/>
  <c r="E15" i="18" l="1"/>
  <c r="E25" i="15"/>
  <c r="E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Jason Street</author>
  </authors>
  <commentList>
    <comment ref="B5" authorId="0" shapeId="0" xr:uid="{FA962CC9-45D3-4555-88F3-8FFA56600033}">
      <text>
        <r>
          <rPr>
            <sz val="9"/>
            <color indexed="81"/>
            <rFont val="Tahoma"/>
            <family val="2"/>
          </rPr>
          <t>Solver found a solution. All constraints and optimality conditions are satisfied.</t>
        </r>
      </text>
    </comment>
    <comment ref="B6" authorId="0" shapeId="0" xr:uid="{49B8823B-A47B-403B-B2EB-721E744726E9}">
      <text>
        <r>
          <rPr>
            <sz val="9"/>
            <color indexed="81"/>
            <rFont val="Tahoma"/>
            <family val="2"/>
          </rPr>
          <t>Solver found a solution. All constraints and optimality conditions are satisfied.</t>
        </r>
      </text>
    </comment>
    <comment ref="B7" authorId="0" shapeId="0" xr:uid="{5870E6C0-B0B7-42E6-8A06-9D0B30DB3238}">
      <text>
        <r>
          <rPr>
            <sz val="9"/>
            <color indexed="81"/>
            <rFont val="Tahoma"/>
            <family val="2"/>
          </rPr>
          <t>Solver found a solution. All constraints and optimality conditions are satisfied.</t>
        </r>
      </text>
    </comment>
    <comment ref="B8" authorId="0" shapeId="0" xr:uid="{7E646A62-689D-432D-8F5E-4892D1B937C6}">
      <text>
        <r>
          <rPr>
            <sz val="9"/>
            <color indexed="81"/>
            <rFont val="Tahoma"/>
            <family val="2"/>
          </rPr>
          <t>Solver found a solution. All constraints and optimality conditions are satisfied.</t>
        </r>
      </text>
    </comment>
    <comment ref="B9" authorId="0" shapeId="0" xr:uid="{E6E8249F-4C99-4122-BB91-3679EC46BC8D}">
      <text>
        <r>
          <rPr>
            <sz val="9"/>
            <color indexed="81"/>
            <rFont val="Tahoma"/>
            <family val="2"/>
          </rPr>
          <t>Solver found a solution. All constraints and optimality conditions are satisfied.</t>
        </r>
      </text>
    </comment>
    <comment ref="B10" authorId="0" shapeId="0" xr:uid="{E6723448-7FB9-4C31-9A99-A0602C09BB8A}">
      <text>
        <r>
          <rPr>
            <sz val="9"/>
            <color indexed="81"/>
            <rFont val="Tahoma"/>
            <family val="2"/>
          </rPr>
          <t>Solver found a solution. All constraints and optimality conditions are satisfied.</t>
        </r>
      </text>
    </comment>
    <comment ref="B11" authorId="0" shapeId="0" xr:uid="{3E747760-2FA8-47FF-AACE-C1A8840B279A}">
      <text>
        <r>
          <rPr>
            <sz val="9"/>
            <color indexed="81"/>
            <rFont val="Tahoma"/>
            <family val="2"/>
          </rPr>
          <t>Solver found a solution. All constraints and optimality conditions are satisfied.</t>
        </r>
      </text>
    </comment>
    <comment ref="B12" authorId="0" shapeId="0" xr:uid="{D6B12242-EEE7-4E4A-8E7B-B13D1FB6D190}">
      <text>
        <r>
          <rPr>
            <sz val="9"/>
            <color indexed="81"/>
            <rFont val="Tahoma"/>
            <family val="2"/>
          </rPr>
          <t>Solver found a solution. All constraints and optimality conditions are satisfied.</t>
        </r>
      </text>
    </comment>
    <comment ref="B13" authorId="0" shapeId="0" xr:uid="{9CEFBA18-B6E0-4493-90F2-0E1705A77026}">
      <text>
        <r>
          <rPr>
            <sz val="9"/>
            <color indexed="81"/>
            <rFont val="Tahoma"/>
            <family val="2"/>
          </rPr>
          <t>Solver found a solution. All constraints and optimality conditions are satisfied.</t>
        </r>
      </text>
    </comment>
    <comment ref="B14" authorId="0" shapeId="0" xr:uid="{C996BEA3-44D4-4148-9DD1-6648153CDEFA}">
      <text>
        <r>
          <rPr>
            <sz val="9"/>
            <color indexed="81"/>
            <rFont val="Tahoma"/>
            <family val="2"/>
          </rPr>
          <t>Solver found a solution. All constraints and optimality conditions are satisfied.</t>
        </r>
      </text>
    </comment>
    <comment ref="B15" authorId="0" shapeId="0" xr:uid="{8D0372F8-7444-40B9-A1F4-CF7F40D713F1}">
      <text>
        <r>
          <rPr>
            <sz val="9"/>
            <color indexed="81"/>
            <rFont val="Tahoma"/>
            <family val="2"/>
          </rPr>
          <t>Solver found a solution. All constraints and optimality conditions are satisfied.</t>
        </r>
      </text>
    </comment>
    <comment ref="B16" authorId="0" shapeId="0" xr:uid="{86C2A9ED-3B28-4E92-AC66-85874CB06D7E}">
      <text>
        <r>
          <rPr>
            <sz val="9"/>
            <color indexed="81"/>
            <rFont val="Tahoma"/>
            <family val="2"/>
          </rPr>
          <t>Solver found a solution. All constraints and optimality conditions are satisfied.</t>
        </r>
      </text>
    </comment>
    <comment ref="B17" authorId="0" shapeId="0" xr:uid="{4B22CADC-BDB7-442F-97D2-21BE5CFFA649}">
      <text>
        <r>
          <rPr>
            <sz val="9"/>
            <color indexed="81"/>
            <rFont val="Tahoma"/>
            <family val="2"/>
          </rPr>
          <t>Solver found a solution. All constraints and optimality conditions are satisfied.</t>
        </r>
      </text>
    </comment>
    <comment ref="B18" authorId="0" shapeId="0" xr:uid="{2587B676-BF5A-409D-B90E-B4E13213D777}">
      <text>
        <r>
          <rPr>
            <sz val="9"/>
            <color indexed="81"/>
            <rFont val="Tahoma"/>
            <family val="2"/>
          </rPr>
          <t>Solver found a solution. All constraints and optimality conditions are satisfied.</t>
        </r>
      </text>
    </comment>
    <comment ref="B19" authorId="0" shapeId="0" xr:uid="{3F91B029-3390-4A28-9987-7DC0CF00C1D8}">
      <text>
        <r>
          <rPr>
            <sz val="9"/>
            <color indexed="81"/>
            <rFont val="Tahoma"/>
            <family val="2"/>
          </rPr>
          <t>Solver found a solution. All constraints and optimality conditions are satisfied.</t>
        </r>
      </text>
    </comment>
    <comment ref="B20" authorId="0" shapeId="0" xr:uid="{CF5642C8-9B1E-4B50-96B9-E9B1CC7E831B}">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<sst xmlns="http://schemas.openxmlformats.org/spreadsheetml/2006/main" count="137" uniqueCount="68">
  <si>
    <t>Assembling and testing computers</t>
  </si>
  <si>
    <t>Basic</t>
  </si>
  <si>
    <t>XP</t>
  </si>
  <si>
    <t>Inputs for assembling and testing a computer</t>
  </si>
  <si>
    <t>Labor hours for assembly</t>
  </si>
  <si>
    <t>Labor hours for testing</t>
  </si>
  <si>
    <t>Cost of component parts</t>
  </si>
  <si>
    <t>Selling price</t>
  </si>
  <si>
    <t>Unit margin</t>
  </si>
  <si>
    <t>Assembling, testing plan (# of computers)</t>
  </si>
  <si>
    <t>Total</t>
  </si>
  <si>
    <t>Cost per labor hour assembling</t>
  </si>
  <si>
    <t>Cost per labor hour testing</t>
  </si>
  <si>
    <t>Labor availability for assembling</t>
  </si>
  <si>
    <t>Labor availability for testing</t>
  </si>
  <si>
    <t>&lt;=</t>
  </si>
  <si>
    <t>Constraints (hours per month)</t>
  </si>
  <si>
    <t>Number to produce</t>
  </si>
  <si>
    <t>Maximum sales</t>
  </si>
  <si>
    <t>Net profit ($ this month)</t>
  </si>
  <si>
    <t>Range names used:</t>
  </si>
  <si>
    <t>=Model!$D$21:$D$22</t>
  </si>
  <si>
    <t>=Model!$B$21:$B$22</t>
  </si>
  <si>
    <t>Maximum_sales</t>
  </si>
  <si>
    <t>=Model!$B$18:$C$18</t>
  </si>
  <si>
    <t>Number_to_produce</t>
  </si>
  <si>
    <t>=Model!$B$16:$C$16</t>
  </si>
  <si>
    <t>Total_profit</t>
  </si>
  <si>
    <t>=Model!$D$25</t>
  </si>
  <si>
    <t>$B$16:$C$16,$D$25</t>
  </si>
  <si>
    <t>$D$21</t>
  </si>
  <si>
    <t/>
  </si>
  <si>
    <t>$D$22</t>
  </si>
  <si>
    <t>$G$18</t>
  </si>
  <si>
    <t>% change in max sales</t>
  </si>
  <si>
    <t>Hours used</t>
  </si>
  <si>
    <t>Hours available</t>
  </si>
  <si>
    <t>Hours_available</t>
  </si>
  <si>
    <t>Hours_used</t>
  </si>
  <si>
    <t>Assembly Hours</t>
  </si>
  <si>
    <t>Testing Hours</t>
  </si>
  <si>
    <t>$B$16</t>
  </si>
  <si>
    <t>$C$16</t>
  </si>
  <si>
    <t>Data for chart</t>
  </si>
  <si>
    <t>$B$11</t>
  </si>
  <si>
    <t>Selling Price Basic</t>
  </si>
  <si>
    <t>a.Modify the spreadsheet model to include this new product, and use Solver to find the optimal product mix.</t>
  </si>
  <si>
    <t>In PC Tech's product mix problem, assume there is another PC model, the VXP, that the company can produce in addition to Basics and XPs.
Each VXP requires eight hours for assembling, three hours for testing, $275 for component parts, and sells for $560. At most 50 VXPs can be sold.</t>
  </si>
  <si>
    <t>VXP</t>
  </si>
  <si>
    <t>Continuing the previous problem, perform a sensitivity analysis on the selling price of VXPs. Let this price vary from $500 to $650 in increments of $10, and keep track of the values in the decision variable cells and the objective cell. Discuss your findings.</t>
  </si>
  <si>
    <t>$D$11</t>
  </si>
  <si>
    <t>$B$16:$D$16,$E$25</t>
  </si>
  <si>
    <t>VXP Selling Price</t>
  </si>
  <si>
    <t>One-way analysis for Solver model in Problem 3.3 worksheet</t>
  </si>
  <si>
    <t>VXP Selling Price (cell $D$11) values along side, output cell(s) along top</t>
  </si>
  <si>
    <t>$D$16</t>
  </si>
  <si>
    <t>Small Blocks</t>
  </si>
  <si>
    <t>Blocks Available</t>
  </si>
  <si>
    <t>Constraints (Components)</t>
  </si>
  <si>
    <t>Table</t>
  </si>
  <si>
    <t>Chair</t>
  </si>
  <si>
    <t>Coffee Table</t>
  </si>
  <si>
    <t>Small Blocks Needed</t>
  </si>
  <si>
    <t>Profit</t>
  </si>
  <si>
    <t>Big Blocks Needed</t>
  </si>
  <si>
    <t>Big  Blocks</t>
  </si>
  <si>
    <t>$E$25</t>
  </si>
  <si>
    <t>blocks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</si>
</sst>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4" x14ac:knownFonts="1">
    <font>
      <sz val="11"/>
      <color theme="1"/>
      <name val="Calibri"/>
      <family val="2"/>
      <scheme val="minor"/>
    </font>
    <font>
      <b/>
      <sz val="11"/>
      <color theme="1"/>
      <name val="Calibri"/>
      <family val="2"/>
      <scheme val="minor"/>
    </font>
    <font>
      <sz val="11"/>
      <color rgb="FFFFFFFF"/>
      <name val="Calibri"/>
      <family val="2"/>
      <scheme val="minor"/>
    </font>
    <font>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9"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0" xfId="0" applyFont="1"/>
    <xf numFmtId="0" fontId="0" fillId="0" borderId="0" xfId="0" applyAlignment="1">
      <alignment horizontal="right"/>
    </xf>
    <xf numFmtId="0" fontId="0" fillId="2" borderId="0" xfId="0" applyFill="1"/>
    <xf numFmtId="0" fontId="0" fillId="3" borderId="0" xfId="0" applyFill="1"/>
    <xf numFmtId="164" fontId="0" fillId="2" borderId="0" xfId="0" applyNumberFormat="1" applyFill="1"/>
    <xf numFmtId="164" fontId="0" fillId="4" borderId="0" xfId="0" applyNumberFormat="1" applyFill="1"/>
    <xf numFmtId="0" fontId="0" fillId="0" borderId="0" xfId="0" applyAlignment="1">
      <alignment horizontal="center"/>
    </xf>
    <xf numFmtId="49" fontId="0" fillId="0" borderId="0" xfId="0" applyNumberFormat="1"/>
    <xf numFmtId="0" fontId="0" fillId="0" borderId="0" xfId="0" applyAlignment="1">
      <alignment horizontal="left"/>
    </xf>
    <xf numFmtId="164" fontId="0" fillId="0" borderId="2" xfId="0" applyNumberFormat="1" applyBorder="1"/>
    <xf numFmtId="0" fontId="0" fillId="0" borderId="1" xfId="0" applyBorder="1"/>
    <xf numFmtId="164" fontId="0" fillId="0" borderId="1" xfId="0" applyNumberFormat="1" applyBorder="1"/>
    <xf numFmtId="164" fontId="0" fillId="0" borderId="0" xfId="0" applyNumberFormat="1"/>
    <xf numFmtId="0" fontId="0" fillId="0" borderId="0" xfId="0" applyAlignment="1">
      <alignment horizontal="right" textRotation="90"/>
    </xf>
    <xf numFmtId="0" fontId="0" fillId="5" borderId="0" xfId="0" applyFill="1" applyAlignment="1">
      <alignment horizontal="right" textRotation="90"/>
    </xf>
    <xf numFmtId="0" fontId="2" fillId="0" borderId="0" xfId="0" applyFont="1"/>
    <xf numFmtId="0" fontId="0" fillId="0" borderId="3" xfId="0" applyNumberFormat="1" applyBorder="1"/>
    <xf numFmtId="0" fontId="0" fillId="0" borderId="4" xfId="0" applyNumberFormat="1" applyBorder="1"/>
    <xf numFmtId="164" fontId="0" fillId="0" borderId="5" xfId="0" applyNumberFormat="1" applyBorder="1"/>
    <xf numFmtId="0" fontId="0" fillId="0" borderId="6" xfId="0" applyNumberFormat="1" applyBorder="1"/>
    <xf numFmtId="0" fontId="0" fillId="0" borderId="0" xfId="0" applyNumberFormat="1" applyBorder="1"/>
    <xf numFmtId="164" fontId="0" fillId="0" borderId="7" xfId="0" applyNumberFormat="1" applyBorder="1"/>
    <xf numFmtId="0" fontId="0" fillId="0" borderId="8" xfId="0" applyNumberFormat="1" applyBorder="1"/>
    <xf numFmtId="0" fontId="0" fillId="0" borderId="9" xfId="0" applyNumberFormat="1" applyBorder="1"/>
    <xf numFmtId="164" fontId="0" fillId="0" borderId="10" xfId="0" applyNumberFormat="1" applyBorder="1"/>
    <xf numFmtId="0" fontId="0" fillId="0" borderId="0" xfId="0" applyAlignment="1">
      <alignment wrapText="1"/>
    </xf>
    <xf numFmtId="0" fontId="0" fillId="0" borderId="0" xfId="0"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STS_1!$K$1</c:f>
          <c:strCache>
            <c:ptCount val="1"/>
            <c:pt idx="0">
              <c:v>Sensitivity of $B$16 to VXP Selling Price</c:v>
            </c:pt>
          </c:strCache>
        </c:strRef>
      </c:tx>
      <c:overlay val="0"/>
      <c:txPr>
        <a:bodyPr/>
        <a:lstStyle/>
        <a:p>
          <a:pPr>
            <a:defRPr sz="1200"/>
          </a:pPr>
          <a:endParaRPr lang="en-US"/>
        </a:p>
      </c:txPr>
    </c:title>
    <c:autoTitleDeleted val="0"/>
    <c:plotArea>
      <c:layout/>
      <c:lineChart>
        <c:grouping val="standard"/>
        <c:varyColors val="0"/>
        <c:ser>
          <c:idx val="0"/>
          <c:order val="0"/>
          <c:cat>
            <c:numRef>
              <c:f>STS_1!$A$5:$A$20</c:f>
              <c:numCache>
                <c:formatCode>"$"#,##0</c:formatCode>
                <c:ptCount val="16"/>
                <c:pt idx="0">
                  <c:v>500</c:v>
                </c:pt>
                <c:pt idx="1">
                  <c:v>510</c:v>
                </c:pt>
                <c:pt idx="2">
                  <c:v>520</c:v>
                </c:pt>
                <c:pt idx="3">
                  <c:v>530</c:v>
                </c:pt>
                <c:pt idx="4">
                  <c:v>540</c:v>
                </c:pt>
                <c:pt idx="5">
                  <c:v>550</c:v>
                </c:pt>
                <c:pt idx="6">
                  <c:v>560</c:v>
                </c:pt>
                <c:pt idx="7">
                  <c:v>570</c:v>
                </c:pt>
                <c:pt idx="8">
                  <c:v>580</c:v>
                </c:pt>
                <c:pt idx="9">
                  <c:v>590</c:v>
                </c:pt>
                <c:pt idx="10">
                  <c:v>600</c:v>
                </c:pt>
                <c:pt idx="11">
                  <c:v>610</c:v>
                </c:pt>
                <c:pt idx="12">
                  <c:v>620</c:v>
                </c:pt>
                <c:pt idx="13">
                  <c:v>630</c:v>
                </c:pt>
                <c:pt idx="14">
                  <c:v>640</c:v>
                </c:pt>
                <c:pt idx="15">
                  <c:v>650</c:v>
                </c:pt>
              </c:numCache>
            </c:numRef>
          </c:cat>
          <c:val>
            <c:numRef>
              <c:f>STS_1!$K$5:$K$20</c:f>
              <c:numCache>
                <c:formatCode>General</c:formatCode>
                <c:ptCount val="16"/>
                <c:pt idx="0">
                  <c:v>560</c:v>
                </c:pt>
                <c:pt idx="1">
                  <c:v>560</c:v>
                </c:pt>
                <c:pt idx="2">
                  <c:v>560</c:v>
                </c:pt>
                <c:pt idx="3">
                  <c:v>560</c:v>
                </c:pt>
                <c:pt idx="4">
                  <c:v>514.28571428571422</c:v>
                </c:pt>
                <c:pt idx="5">
                  <c:v>514.28571428571422</c:v>
                </c:pt>
                <c:pt idx="6">
                  <c:v>514.28571428571422</c:v>
                </c:pt>
                <c:pt idx="7">
                  <c:v>514.28571428571433</c:v>
                </c:pt>
                <c:pt idx="8">
                  <c:v>514.28571428571433</c:v>
                </c:pt>
                <c:pt idx="9">
                  <c:v>514.28571428571433</c:v>
                </c:pt>
                <c:pt idx="10">
                  <c:v>525</c:v>
                </c:pt>
                <c:pt idx="11">
                  <c:v>525</c:v>
                </c:pt>
                <c:pt idx="12">
                  <c:v>525</c:v>
                </c:pt>
                <c:pt idx="13">
                  <c:v>525</c:v>
                </c:pt>
                <c:pt idx="14">
                  <c:v>525</c:v>
                </c:pt>
                <c:pt idx="15">
                  <c:v>525</c:v>
                </c:pt>
              </c:numCache>
            </c:numRef>
          </c:val>
          <c:smooth val="0"/>
          <c:extLst>
            <c:ext xmlns:c16="http://schemas.microsoft.com/office/drawing/2014/chart" uri="{C3380CC4-5D6E-409C-BE32-E72D297353CC}">
              <c16:uniqueId val="{00000001-8686-40CF-85E5-940907E57157}"/>
            </c:ext>
          </c:extLst>
        </c:ser>
        <c:dLbls>
          <c:showLegendKey val="0"/>
          <c:showVal val="0"/>
          <c:showCatName val="0"/>
          <c:showSerName val="0"/>
          <c:showPercent val="0"/>
          <c:showBubbleSize val="0"/>
        </c:dLbls>
        <c:marker val="1"/>
        <c:smooth val="0"/>
        <c:axId val="799094048"/>
        <c:axId val="799095488"/>
      </c:lineChart>
      <c:catAx>
        <c:axId val="799094048"/>
        <c:scaling>
          <c:orientation val="minMax"/>
        </c:scaling>
        <c:delete val="0"/>
        <c:axPos val="b"/>
        <c:title>
          <c:tx>
            <c:rich>
              <a:bodyPr/>
              <a:lstStyle/>
              <a:p>
                <a:pPr>
                  <a:defRPr/>
                </a:pPr>
                <a:r>
                  <a:rPr lang="en-US"/>
                  <a:t>VXP Selling Price ($D$11)</a:t>
                </a:r>
              </a:p>
            </c:rich>
          </c:tx>
          <c:overlay val="0"/>
        </c:title>
        <c:numFmt formatCode="&quot;$&quot;#,##0" sourceLinked="1"/>
        <c:majorTickMark val="out"/>
        <c:minorTickMark val="none"/>
        <c:tickLblPos val="nextTo"/>
        <c:crossAx val="799095488"/>
        <c:crosses val="autoZero"/>
        <c:auto val="1"/>
        <c:lblAlgn val="ctr"/>
        <c:lblOffset val="100"/>
        <c:noMultiLvlLbl val="0"/>
      </c:catAx>
      <c:valAx>
        <c:axId val="799095488"/>
        <c:scaling>
          <c:orientation val="minMax"/>
        </c:scaling>
        <c:delete val="0"/>
        <c:axPos val="l"/>
        <c:majorGridlines/>
        <c:numFmt formatCode="General" sourceLinked="1"/>
        <c:majorTickMark val="out"/>
        <c:minorTickMark val="none"/>
        <c:tickLblPos val="nextTo"/>
        <c:crossAx val="79909404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0</xdr:colOff>
      <xdr:row>21</xdr:row>
      <xdr:rowOff>0</xdr:rowOff>
    </xdr:from>
    <xdr:to>
      <xdr:col>18</xdr:col>
      <xdr:colOff>0</xdr:colOff>
      <xdr:row>36</xdr:row>
      <xdr:rowOff>0</xdr:rowOff>
    </xdr:to>
    <xdr:graphicFrame macro="">
      <xdr:nvGraphicFramePr>
        <xdr:cNvPr id="2" name="STS_1_Chart">
          <a:extLst>
            <a:ext uri="{FF2B5EF4-FFF2-40B4-BE49-F238E27FC236}">
              <a16:creationId xmlns:a16="http://schemas.microsoft.com/office/drawing/2014/main" id="{A6498733-3BD7-41CB-8B98-716D50951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0</xdr:rowOff>
    </xdr:from>
    <xdr:to>
      <xdr:col>16</xdr:col>
      <xdr:colOff>0</xdr:colOff>
      <xdr:row>5</xdr:row>
      <xdr:rowOff>152400</xdr:rowOff>
    </xdr:to>
    <xdr:sp macro="" textlink="">
      <xdr:nvSpPr>
        <xdr:cNvPr id="3" name="TextBox 2">
          <a:extLst>
            <a:ext uri="{FF2B5EF4-FFF2-40B4-BE49-F238E27FC236}">
              <a16:creationId xmlns:a16="http://schemas.microsoft.com/office/drawing/2014/main" id="{35F936BF-6454-1FD6-2BCC-9FAB44C8A47C}"/>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U25"/>
  <sheetViews>
    <sheetView zoomScaleNormal="100" workbookViewId="0">
      <selection activeCell="B21" sqref="B21:B22"/>
    </sheetView>
  </sheetViews>
  <sheetFormatPr defaultRowHeight="15" x14ac:dyDescent="0.25"/>
  <cols>
    <col min="1" max="1" width="31" customWidth="1"/>
    <col min="2" max="2" width="10.85546875" bestFit="1" customWidth="1"/>
    <col min="5" max="5" width="19.7109375" bestFit="1" customWidth="1"/>
  </cols>
  <sheetData>
    <row r="1" spans="1:8" x14ac:dyDescent="0.25">
      <c r="A1" s="1" t="s">
        <v>0</v>
      </c>
      <c r="E1" s="1" t="s">
        <v>20</v>
      </c>
    </row>
    <row r="2" spans="1:8" x14ac:dyDescent="0.25">
      <c r="E2" t="s">
        <v>37</v>
      </c>
      <c r="F2" t="s">
        <v>21</v>
      </c>
    </row>
    <row r="3" spans="1:8" x14ac:dyDescent="0.25">
      <c r="A3" t="s">
        <v>11</v>
      </c>
      <c r="B3" s="5">
        <v>11</v>
      </c>
      <c r="E3" t="s">
        <v>38</v>
      </c>
      <c r="F3" t="s">
        <v>22</v>
      </c>
    </row>
    <row r="4" spans="1:8" x14ac:dyDescent="0.25">
      <c r="A4" t="s">
        <v>12</v>
      </c>
      <c r="B4" s="5">
        <v>15</v>
      </c>
      <c r="E4" t="s">
        <v>23</v>
      </c>
      <c r="F4" t="s">
        <v>24</v>
      </c>
    </row>
    <row r="5" spans="1:8" x14ac:dyDescent="0.25">
      <c r="E5" t="s">
        <v>25</v>
      </c>
      <c r="F5" t="s">
        <v>26</v>
      </c>
    </row>
    <row r="6" spans="1:8" x14ac:dyDescent="0.25">
      <c r="A6" t="s">
        <v>3</v>
      </c>
      <c r="E6" t="s">
        <v>27</v>
      </c>
      <c r="F6" t="s">
        <v>28</v>
      </c>
    </row>
    <row r="7" spans="1:8" x14ac:dyDescent="0.25">
      <c r="B7" s="2" t="s">
        <v>1</v>
      </c>
      <c r="C7" s="2" t="s">
        <v>2</v>
      </c>
      <c r="D7" s="2" t="s">
        <v>48</v>
      </c>
    </row>
    <row r="8" spans="1:8" ht="15" customHeight="1" x14ac:dyDescent="0.25">
      <c r="A8" t="s">
        <v>4</v>
      </c>
      <c r="B8" s="3">
        <v>5</v>
      </c>
      <c r="C8" s="3">
        <v>6</v>
      </c>
      <c r="D8" s="3">
        <v>8</v>
      </c>
      <c r="E8" s="27" t="s">
        <v>47</v>
      </c>
      <c r="F8" s="27"/>
      <c r="G8" s="27"/>
      <c r="H8" s="27"/>
    </row>
    <row r="9" spans="1:8" x14ac:dyDescent="0.25">
      <c r="A9" t="s">
        <v>5</v>
      </c>
      <c r="B9" s="3">
        <v>1</v>
      </c>
      <c r="C9" s="3">
        <v>2</v>
      </c>
      <c r="D9" s="3">
        <v>3</v>
      </c>
      <c r="E9" s="27"/>
      <c r="F9" s="27"/>
      <c r="G9" s="27"/>
      <c r="H9" s="27"/>
    </row>
    <row r="10" spans="1:8" x14ac:dyDescent="0.25">
      <c r="A10" t="s">
        <v>6</v>
      </c>
      <c r="B10" s="5">
        <v>150</v>
      </c>
      <c r="C10" s="5">
        <v>225</v>
      </c>
      <c r="D10" s="5">
        <v>275</v>
      </c>
      <c r="E10" s="27"/>
      <c r="F10" s="27"/>
      <c r="G10" s="27"/>
      <c r="H10" s="27"/>
    </row>
    <row r="11" spans="1:8" ht="15.75" thickBot="1" x14ac:dyDescent="0.3">
      <c r="A11" t="s">
        <v>7</v>
      </c>
      <c r="B11" s="5">
        <v>300</v>
      </c>
      <c r="C11" s="5">
        <v>450</v>
      </c>
      <c r="D11" s="5">
        <v>560</v>
      </c>
      <c r="E11" s="27"/>
      <c r="F11" s="27"/>
      <c r="G11" s="27"/>
      <c r="H11" s="27"/>
    </row>
    <row r="12" spans="1:8" ht="15.75" thickBot="1" x14ac:dyDescent="0.3">
      <c r="A12" t="s">
        <v>8</v>
      </c>
      <c r="B12" s="12">
        <f>B11-B10-$B$3*B8-$B$4*B9</f>
        <v>80</v>
      </c>
      <c r="C12" s="12">
        <f>C11-C10-$B$3*C8-$B$4*C9</f>
        <v>129</v>
      </c>
      <c r="D12" s="12">
        <f>D11-D10-$B$3*D8-$B$4*D9</f>
        <v>152</v>
      </c>
      <c r="E12" s="27"/>
      <c r="F12" s="27"/>
      <c r="G12" s="27"/>
      <c r="H12" s="27"/>
    </row>
    <row r="13" spans="1:8" x14ac:dyDescent="0.25">
      <c r="E13" s="27"/>
      <c r="F13" s="27"/>
      <c r="G13" s="27"/>
      <c r="H13" s="27"/>
    </row>
    <row r="14" spans="1:8" x14ac:dyDescent="0.25">
      <c r="A14" t="s">
        <v>9</v>
      </c>
      <c r="E14" s="26"/>
      <c r="F14" s="26"/>
      <c r="G14" s="26"/>
      <c r="H14" s="26"/>
    </row>
    <row r="15" spans="1:8" ht="15" customHeight="1" x14ac:dyDescent="0.25">
      <c r="B15" s="2" t="s">
        <v>1</v>
      </c>
      <c r="C15" s="2" t="s">
        <v>2</v>
      </c>
      <c r="D15" s="2" t="s">
        <v>48</v>
      </c>
      <c r="E15" s="27" t="s">
        <v>46</v>
      </c>
      <c r="F15" s="27"/>
      <c r="G15" s="27"/>
      <c r="H15" s="27"/>
    </row>
    <row r="16" spans="1:8" x14ac:dyDescent="0.25">
      <c r="A16" t="s">
        <v>17</v>
      </c>
      <c r="B16" s="4">
        <v>514.28571428571422</v>
      </c>
      <c r="C16" s="4">
        <v>1200</v>
      </c>
      <c r="D16" s="4">
        <v>28.571428571428573</v>
      </c>
      <c r="E16" s="27"/>
      <c r="F16" s="27"/>
      <c r="G16" s="27"/>
      <c r="H16" s="27"/>
    </row>
    <row r="17" spans="1:21" x14ac:dyDescent="0.25">
      <c r="B17" s="2" t="s">
        <v>15</v>
      </c>
      <c r="C17" s="2" t="s">
        <v>15</v>
      </c>
      <c r="D17" s="2" t="s">
        <v>15</v>
      </c>
      <c r="E17" s="27"/>
      <c r="F17" s="27"/>
      <c r="G17" s="27"/>
      <c r="H17" s="27"/>
    </row>
    <row r="18" spans="1:21" x14ac:dyDescent="0.25">
      <c r="A18" t="s">
        <v>18</v>
      </c>
      <c r="B18" s="3">
        <v>600</v>
      </c>
      <c r="C18" s="3">
        <v>1200</v>
      </c>
      <c r="D18" s="3">
        <v>50</v>
      </c>
    </row>
    <row r="20" spans="1:21" ht="15.75" customHeight="1" thickBot="1" x14ac:dyDescent="0.3">
      <c r="A20" t="s">
        <v>16</v>
      </c>
      <c r="B20" s="2" t="s">
        <v>35</v>
      </c>
      <c r="C20" s="2"/>
      <c r="D20" s="9" t="s">
        <v>36</v>
      </c>
      <c r="L20" s="26"/>
      <c r="M20" s="26"/>
      <c r="N20" s="26"/>
      <c r="O20" s="26"/>
      <c r="P20" s="26"/>
      <c r="Q20" s="26"/>
      <c r="R20" s="26"/>
      <c r="S20" s="26"/>
      <c r="T20" s="26"/>
      <c r="U20" s="26"/>
    </row>
    <row r="21" spans="1:21" ht="15.75" thickBot="1" x14ac:dyDescent="0.3">
      <c r="A21" t="s">
        <v>13</v>
      </c>
      <c r="B21" s="11">
        <f>SUMPRODUCT(B8:D8,$B$16:$D$16)</f>
        <v>10000</v>
      </c>
      <c r="C21" s="7" t="s">
        <v>15</v>
      </c>
      <c r="D21" s="3">
        <v>10000</v>
      </c>
      <c r="K21" s="26"/>
      <c r="L21" s="26"/>
      <c r="M21" s="26"/>
      <c r="N21" s="26"/>
      <c r="O21" s="26"/>
      <c r="P21" s="26"/>
      <c r="Q21" s="26"/>
      <c r="R21" s="26"/>
      <c r="S21" s="26"/>
      <c r="T21" s="26"/>
      <c r="U21" s="26"/>
    </row>
    <row r="22" spans="1:21" ht="15.75" thickBot="1" x14ac:dyDescent="0.3">
      <c r="A22" t="s">
        <v>14</v>
      </c>
      <c r="B22" s="11">
        <f>SUMPRODUCT(B9:D9,$B$16:$D$16)</f>
        <v>3000</v>
      </c>
      <c r="C22" s="7" t="s">
        <v>15</v>
      </c>
      <c r="D22" s="3">
        <v>3000</v>
      </c>
      <c r="K22" s="26"/>
      <c r="L22" s="26"/>
      <c r="M22" s="26"/>
      <c r="N22" s="26"/>
      <c r="O22" s="26"/>
      <c r="P22" s="26"/>
      <c r="Q22" s="26"/>
      <c r="R22" s="26"/>
      <c r="S22" s="26"/>
      <c r="T22" s="26"/>
      <c r="U22" s="26"/>
    </row>
    <row r="23" spans="1:21" x14ac:dyDescent="0.25">
      <c r="K23" s="26"/>
      <c r="L23" s="26"/>
      <c r="M23" s="26"/>
      <c r="N23" s="26"/>
      <c r="O23" s="26"/>
      <c r="P23" s="26"/>
      <c r="Q23" s="26"/>
      <c r="R23" s="26"/>
      <c r="S23" s="26"/>
      <c r="T23" s="26"/>
      <c r="U23" s="26"/>
    </row>
    <row r="24" spans="1:21" ht="15.75" thickBot="1" x14ac:dyDescent="0.3">
      <c r="A24" t="s">
        <v>19</v>
      </c>
      <c r="B24" s="2" t="s">
        <v>1</v>
      </c>
      <c r="C24" s="2" t="s">
        <v>2</v>
      </c>
      <c r="D24" s="2" t="s">
        <v>2</v>
      </c>
      <c r="E24" s="2" t="s">
        <v>10</v>
      </c>
    </row>
    <row r="25" spans="1:21" ht="15.75" thickBot="1" x14ac:dyDescent="0.3">
      <c r="B25" s="10">
        <f>B16*B12</f>
        <v>41142.857142857138</v>
      </c>
      <c r="C25" s="12">
        <f>C16*C12</f>
        <v>154800</v>
      </c>
      <c r="D25" s="12">
        <f>D16*D12</f>
        <v>4342.8571428571431</v>
      </c>
      <c r="E25" s="6">
        <f>B25+C25+D25</f>
        <v>200285.71428571426</v>
      </c>
    </row>
  </sheetData>
  <mergeCells count="2">
    <mergeCell ref="E8:H13"/>
    <mergeCell ref="E15:H17"/>
  </mergeCells>
  <printOptions headings="1" gridLines="1"/>
  <pageMargins left="0.7" right="0.7" top="0.75" bottom="0.75" header="0.3" footer="0.3"/>
  <pageSetup scale="81"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A056A-AE4B-4089-AFFB-F2349A742443}">
  <sheetPr>
    <pageSetUpPr fitToPage="1"/>
  </sheetPr>
  <dimension ref="A1:U25"/>
  <sheetViews>
    <sheetView zoomScaleNormal="100" workbookViewId="0">
      <selection activeCell="B30" sqref="B30"/>
    </sheetView>
  </sheetViews>
  <sheetFormatPr defaultRowHeight="15" x14ac:dyDescent="0.25"/>
  <cols>
    <col min="1" max="1" width="31" customWidth="1"/>
    <col min="2" max="2" width="10.85546875" bestFit="1" customWidth="1"/>
    <col min="5" max="5" width="19.7109375" bestFit="1" customWidth="1"/>
  </cols>
  <sheetData>
    <row r="1" spans="1:8" x14ac:dyDescent="0.25">
      <c r="A1" s="1" t="s">
        <v>0</v>
      </c>
      <c r="E1" s="1" t="s">
        <v>20</v>
      </c>
    </row>
    <row r="2" spans="1:8" x14ac:dyDescent="0.25">
      <c r="E2" t="s">
        <v>37</v>
      </c>
      <c r="F2" t="s">
        <v>21</v>
      </c>
    </row>
    <row r="3" spans="1:8" x14ac:dyDescent="0.25">
      <c r="A3" t="s">
        <v>11</v>
      </c>
      <c r="B3" s="5">
        <v>11</v>
      </c>
      <c r="E3" t="s">
        <v>38</v>
      </c>
      <c r="F3" t="s">
        <v>22</v>
      </c>
    </row>
    <row r="4" spans="1:8" x14ac:dyDescent="0.25">
      <c r="A4" t="s">
        <v>12</v>
      </c>
      <c r="B4" s="5">
        <v>15</v>
      </c>
      <c r="E4" t="s">
        <v>23</v>
      </c>
      <c r="F4" t="s">
        <v>24</v>
      </c>
    </row>
    <row r="5" spans="1:8" x14ac:dyDescent="0.25">
      <c r="E5" t="s">
        <v>25</v>
      </c>
      <c r="F5" t="s">
        <v>26</v>
      </c>
    </row>
    <row r="6" spans="1:8" x14ac:dyDescent="0.25">
      <c r="A6" t="s">
        <v>3</v>
      </c>
      <c r="E6" t="s">
        <v>27</v>
      </c>
      <c r="F6" t="s">
        <v>28</v>
      </c>
    </row>
    <row r="7" spans="1:8" x14ac:dyDescent="0.25">
      <c r="B7" s="2" t="s">
        <v>1</v>
      </c>
      <c r="C7" s="2" t="s">
        <v>2</v>
      </c>
      <c r="D7" s="2" t="s">
        <v>48</v>
      </c>
    </row>
    <row r="8" spans="1:8" ht="15" customHeight="1" x14ac:dyDescent="0.25">
      <c r="A8" t="s">
        <v>4</v>
      </c>
      <c r="B8" s="3">
        <v>5</v>
      </c>
      <c r="C8" s="3">
        <v>6</v>
      </c>
      <c r="D8" s="3">
        <v>8</v>
      </c>
      <c r="E8" s="27" t="s">
        <v>49</v>
      </c>
      <c r="F8" s="27"/>
      <c r="G8" s="27"/>
      <c r="H8" s="27"/>
    </row>
    <row r="9" spans="1:8" x14ac:dyDescent="0.25">
      <c r="A9" t="s">
        <v>5</v>
      </c>
      <c r="B9" s="3">
        <v>1</v>
      </c>
      <c r="C9" s="3">
        <v>2</v>
      </c>
      <c r="D9" s="3">
        <v>3</v>
      </c>
      <c r="E9" s="27"/>
      <c r="F9" s="27"/>
      <c r="G9" s="27"/>
      <c r="H9" s="27"/>
    </row>
    <row r="10" spans="1:8" x14ac:dyDescent="0.25">
      <c r="A10" t="s">
        <v>6</v>
      </c>
      <c r="B10" s="5">
        <v>150</v>
      </c>
      <c r="C10" s="5">
        <v>225</v>
      </c>
      <c r="D10" s="5">
        <v>275</v>
      </c>
      <c r="E10" s="27"/>
      <c r="F10" s="27"/>
      <c r="G10" s="27"/>
      <c r="H10" s="27"/>
    </row>
    <row r="11" spans="1:8" ht="15.75" thickBot="1" x14ac:dyDescent="0.3">
      <c r="A11" t="s">
        <v>7</v>
      </c>
      <c r="B11" s="5">
        <v>300</v>
      </c>
      <c r="C11" s="5">
        <v>450</v>
      </c>
      <c r="D11" s="5">
        <v>560</v>
      </c>
      <c r="E11" s="27"/>
      <c r="F11" s="27"/>
      <c r="G11" s="27"/>
      <c r="H11" s="27"/>
    </row>
    <row r="12" spans="1:8" ht="15.75" thickBot="1" x14ac:dyDescent="0.3">
      <c r="A12" t="s">
        <v>8</v>
      </c>
      <c r="B12" s="12">
        <f>B11-B10-$B$3*B8-$B$4*B9</f>
        <v>80</v>
      </c>
      <c r="C12" s="12">
        <f>C11-C10-$B$3*C8-$B$4*C9</f>
        <v>129</v>
      </c>
      <c r="D12" s="12">
        <f>D11-D10-$B$3*D8-$B$4*D9</f>
        <v>152</v>
      </c>
      <c r="E12" s="27"/>
      <c r="F12" s="27"/>
      <c r="G12" s="27"/>
      <c r="H12" s="27"/>
    </row>
    <row r="13" spans="1:8" x14ac:dyDescent="0.25">
      <c r="E13" s="27"/>
      <c r="F13" s="27"/>
      <c r="G13" s="27"/>
      <c r="H13" s="27"/>
    </row>
    <row r="14" spans="1:8" x14ac:dyDescent="0.25">
      <c r="A14" t="s">
        <v>9</v>
      </c>
      <c r="E14" s="26"/>
      <c r="F14" s="26"/>
      <c r="G14" s="26"/>
      <c r="H14" s="26"/>
    </row>
    <row r="15" spans="1:8" ht="15" customHeight="1" x14ac:dyDescent="0.25">
      <c r="B15" s="2" t="s">
        <v>1</v>
      </c>
      <c r="C15" s="2" t="s">
        <v>2</v>
      </c>
      <c r="D15" s="2" t="s">
        <v>48</v>
      </c>
      <c r="E15" s="26"/>
      <c r="F15" s="26"/>
      <c r="G15" s="26"/>
      <c r="H15" s="26"/>
    </row>
    <row r="16" spans="1:8" x14ac:dyDescent="0.25">
      <c r="A16" t="s">
        <v>17</v>
      </c>
      <c r="B16" s="4">
        <v>514.28570556640625</v>
      </c>
      <c r="C16" s="4">
        <v>1200</v>
      </c>
      <c r="D16" s="4">
        <v>28.571428298950195</v>
      </c>
      <c r="E16" s="26"/>
      <c r="F16" s="26"/>
      <c r="G16" s="26"/>
      <c r="H16" s="26"/>
    </row>
    <row r="17" spans="1:21" x14ac:dyDescent="0.25">
      <c r="B17" s="2" t="s">
        <v>15</v>
      </c>
      <c r="C17" s="2" t="s">
        <v>15</v>
      </c>
      <c r="D17" s="2" t="s">
        <v>15</v>
      </c>
      <c r="E17" s="26"/>
      <c r="F17" s="26"/>
      <c r="G17" s="26"/>
      <c r="H17" s="26"/>
    </row>
    <row r="18" spans="1:21" x14ac:dyDescent="0.25">
      <c r="A18" t="s">
        <v>18</v>
      </c>
      <c r="B18" s="3">
        <v>600</v>
      </c>
      <c r="C18" s="3">
        <v>1200</v>
      </c>
      <c r="D18" s="3">
        <v>50</v>
      </c>
    </row>
    <row r="20" spans="1:21" ht="15.75" customHeight="1" thickBot="1" x14ac:dyDescent="0.3">
      <c r="A20" t="s">
        <v>16</v>
      </c>
      <c r="B20" s="2" t="s">
        <v>35</v>
      </c>
      <c r="C20" s="2"/>
      <c r="D20" s="9" t="s">
        <v>36</v>
      </c>
      <c r="L20" s="26"/>
      <c r="M20" s="26"/>
      <c r="N20" s="26"/>
      <c r="O20" s="26"/>
      <c r="P20" s="26"/>
      <c r="Q20" s="26"/>
      <c r="R20" s="26"/>
      <c r="S20" s="26"/>
      <c r="T20" s="26"/>
      <c r="U20" s="26"/>
    </row>
    <row r="21" spans="1:21" ht="15.75" thickBot="1" x14ac:dyDescent="0.3">
      <c r="A21" t="s">
        <v>13</v>
      </c>
      <c r="B21" s="11">
        <f>SUMPRODUCT(B8:D8,$B$16:$D$16)</f>
        <v>9999.9999542236328</v>
      </c>
      <c r="C21" s="7" t="s">
        <v>15</v>
      </c>
      <c r="D21" s="3">
        <v>10000</v>
      </c>
      <c r="K21" s="26"/>
      <c r="L21" s="26"/>
      <c r="M21" s="26"/>
      <c r="N21" s="26"/>
      <c r="O21" s="26"/>
      <c r="P21" s="26"/>
      <c r="Q21" s="26"/>
      <c r="R21" s="26"/>
      <c r="S21" s="26"/>
      <c r="T21" s="26"/>
      <c r="U21" s="26"/>
    </row>
    <row r="22" spans="1:21" ht="15.75" thickBot="1" x14ac:dyDescent="0.3">
      <c r="A22" t="s">
        <v>14</v>
      </c>
      <c r="B22" s="11">
        <f>SUMPRODUCT(B9:D9,$B$16:$D$16)</f>
        <v>2999.9999904632568</v>
      </c>
      <c r="C22" s="7" t="s">
        <v>15</v>
      </c>
      <c r="D22" s="3">
        <v>3000</v>
      </c>
      <c r="K22" s="26"/>
      <c r="L22" s="26"/>
      <c r="M22" s="26"/>
      <c r="N22" s="26"/>
      <c r="O22" s="26"/>
      <c r="P22" s="26"/>
      <c r="Q22" s="26"/>
      <c r="R22" s="26"/>
      <c r="S22" s="26"/>
      <c r="T22" s="26"/>
      <c r="U22" s="26"/>
    </row>
    <row r="23" spans="1:21" x14ac:dyDescent="0.25">
      <c r="K23" s="26"/>
      <c r="L23" s="26"/>
      <c r="M23" s="26"/>
      <c r="N23" s="26"/>
      <c r="O23" s="26"/>
      <c r="P23" s="26"/>
      <c r="Q23" s="26"/>
      <c r="R23" s="26"/>
      <c r="S23" s="26"/>
      <c r="T23" s="26"/>
      <c r="U23" s="26"/>
    </row>
    <row r="24" spans="1:21" ht="15.75" thickBot="1" x14ac:dyDescent="0.3">
      <c r="A24" t="s">
        <v>19</v>
      </c>
      <c r="B24" s="2" t="s">
        <v>1</v>
      </c>
      <c r="C24" s="2" t="s">
        <v>2</v>
      </c>
      <c r="D24" s="2" t="s">
        <v>2</v>
      </c>
      <c r="E24" s="2" t="s">
        <v>10</v>
      </c>
    </row>
    <row r="25" spans="1:21" ht="15.75" thickBot="1" x14ac:dyDescent="0.3">
      <c r="B25" s="10">
        <f>B16*B12</f>
        <v>41142.8564453125</v>
      </c>
      <c r="C25" s="12">
        <f>C16*C12</f>
        <v>154800</v>
      </c>
      <c r="D25" s="12">
        <f>D16*D12</f>
        <v>4342.8571014404297</v>
      </c>
      <c r="E25" s="6">
        <f>B25+C25+D25</f>
        <v>200285.71354675293</v>
      </c>
    </row>
  </sheetData>
  <mergeCells count="1">
    <mergeCell ref="E8:H13"/>
  </mergeCells>
  <printOptions headings="1" gridLines="1"/>
  <pageMargins left="0.7" right="0.7" top="0.75" bottom="0.75" header="0.3" footer="0.3"/>
  <pageSetup scale="81"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8ABE2-1EE3-422D-AF58-0D845108826C}">
  <dimension ref="A1:B15"/>
  <sheetViews>
    <sheetView workbookViewId="0"/>
  </sheetViews>
  <sheetFormatPr defaultRowHeight="15" x14ac:dyDescent="0.25"/>
  <sheetData>
    <row r="1" spans="1:2" x14ac:dyDescent="0.25">
      <c r="A1">
        <v>1</v>
      </c>
    </row>
    <row r="2" spans="1:2" x14ac:dyDescent="0.25">
      <c r="A2" t="s">
        <v>50</v>
      </c>
    </row>
    <row r="3" spans="1:2" x14ac:dyDescent="0.25">
      <c r="A3">
        <v>1</v>
      </c>
    </row>
    <row r="4" spans="1:2" x14ac:dyDescent="0.25">
      <c r="A4">
        <v>500</v>
      </c>
    </row>
    <row r="5" spans="1:2" x14ac:dyDescent="0.25">
      <c r="A5">
        <v>650</v>
      </c>
    </row>
    <row r="6" spans="1:2" x14ac:dyDescent="0.25">
      <c r="A6">
        <v>10</v>
      </c>
    </row>
    <row r="8" spans="1:2" x14ac:dyDescent="0.25">
      <c r="A8" s="8"/>
      <c r="B8" s="8"/>
    </row>
    <row r="9" spans="1:2" x14ac:dyDescent="0.25">
      <c r="A9" t="s">
        <v>51</v>
      </c>
    </row>
    <row r="10" spans="1:2" x14ac:dyDescent="0.25">
      <c r="A10" t="s">
        <v>52</v>
      </c>
    </row>
    <row r="15" spans="1:2" x14ac:dyDescent="0.25">
      <c r="B1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B15"/>
  <sheetViews>
    <sheetView workbookViewId="0"/>
  </sheetViews>
  <sheetFormatPr defaultRowHeight="15" x14ac:dyDescent="0.25"/>
  <sheetData>
    <row r="1" spans="1:2" x14ac:dyDescent="0.25">
      <c r="A1">
        <v>1</v>
      </c>
    </row>
    <row r="2" spans="1:2" x14ac:dyDescent="0.25">
      <c r="A2" t="s">
        <v>33</v>
      </c>
    </row>
    <row r="3" spans="1:2" x14ac:dyDescent="0.25">
      <c r="A3">
        <v>1</v>
      </c>
    </row>
    <row r="4" spans="1:2" x14ac:dyDescent="0.25">
      <c r="A4">
        <v>-0.3</v>
      </c>
    </row>
    <row r="5" spans="1:2" x14ac:dyDescent="0.25">
      <c r="A5">
        <v>0.3</v>
      </c>
    </row>
    <row r="6" spans="1:2" x14ac:dyDescent="0.25">
      <c r="A6">
        <v>0.1</v>
      </c>
    </row>
    <row r="8" spans="1:2" x14ac:dyDescent="0.25">
      <c r="A8" s="8"/>
      <c r="B8" s="8"/>
    </row>
    <row r="9" spans="1:2" x14ac:dyDescent="0.25">
      <c r="A9" t="s">
        <v>29</v>
      </c>
    </row>
    <row r="10" spans="1:2" x14ac:dyDescent="0.25">
      <c r="A10" t="s">
        <v>34</v>
      </c>
    </row>
    <row r="15" spans="1:2" x14ac:dyDescent="0.25">
      <c r="B15"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B18"/>
  <sheetViews>
    <sheetView workbookViewId="0"/>
  </sheetViews>
  <sheetFormatPr defaultRowHeight="15" x14ac:dyDescent="0.25"/>
  <sheetData>
    <row r="1" spans="1:2" x14ac:dyDescent="0.25">
      <c r="A1">
        <v>1</v>
      </c>
      <c r="B1">
        <v>1</v>
      </c>
    </row>
    <row r="2" spans="1:2" x14ac:dyDescent="0.25">
      <c r="A2" t="s">
        <v>44</v>
      </c>
      <c r="B2" t="s">
        <v>30</v>
      </c>
    </row>
    <row r="3" spans="1:2" x14ac:dyDescent="0.25">
      <c r="A3">
        <v>1</v>
      </c>
      <c r="B3">
        <v>1</v>
      </c>
    </row>
    <row r="4" spans="1:2" x14ac:dyDescent="0.25">
      <c r="A4">
        <v>0</v>
      </c>
      <c r="B4">
        <v>8000</v>
      </c>
    </row>
    <row r="5" spans="1:2" x14ac:dyDescent="0.25">
      <c r="A5">
        <v>10000</v>
      </c>
      <c r="B5">
        <v>12000</v>
      </c>
    </row>
    <row r="6" spans="1:2" x14ac:dyDescent="0.25">
      <c r="A6">
        <v>1</v>
      </c>
      <c r="B6">
        <v>1000</v>
      </c>
    </row>
    <row r="8" spans="1:2" x14ac:dyDescent="0.25">
      <c r="A8" s="8"/>
      <c r="B8" s="8" t="s">
        <v>31</v>
      </c>
    </row>
    <row r="9" spans="1:2" x14ac:dyDescent="0.25">
      <c r="A9" t="s">
        <v>29</v>
      </c>
      <c r="B9" t="s">
        <v>32</v>
      </c>
    </row>
    <row r="10" spans="1:2" x14ac:dyDescent="0.25">
      <c r="A10" t="s">
        <v>45</v>
      </c>
      <c r="B10">
        <v>1</v>
      </c>
    </row>
    <row r="11" spans="1:2" x14ac:dyDescent="0.25">
      <c r="B11">
        <v>1000</v>
      </c>
    </row>
    <row r="12" spans="1:2" x14ac:dyDescent="0.25">
      <c r="B12">
        <v>5000</v>
      </c>
    </row>
    <row r="13" spans="1:2" x14ac:dyDescent="0.25">
      <c r="B13">
        <v>1000</v>
      </c>
    </row>
    <row r="15" spans="1:2" x14ac:dyDescent="0.25">
      <c r="B15" s="8" t="s">
        <v>31</v>
      </c>
    </row>
    <row r="16" spans="1:2" x14ac:dyDescent="0.25">
      <c r="B16" t="s">
        <v>29</v>
      </c>
    </row>
    <row r="17" spans="2:2" x14ac:dyDescent="0.25">
      <c r="B17" t="s">
        <v>39</v>
      </c>
    </row>
    <row r="18" spans="2:2" x14ac:dyDescent="0.25">
      <c r="B18" t="s">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03D2-24D6-42F1-9C24-0F6E140982D0}">
  <dimension ref="A1:K20"/>
  <sheetViews>
    <sheetView workbookViewId="0">
      <selection activeCell="G31" sqref="G30:G31"/>
    </sheetView>
  </sheetViews>
  <sheetFormatPr defaultRowHeight="15" x14ac:dyDescent="0.25"/>
  <sheetData>
    <row r="1" spans="1:11" x14ac:dyDescent="0.25">
      <c r="A1" s="1" t="s">
        <v>53</v>
      </c>
      <c r="K1" s="16" t="str">
        <f>CONCATENATE("Sensitivity of ",$K$4," to ","VXP Selling Price")</f>
        <v>Sensitivity of $B$16 to VXP Selling Price</v>
      </c>
    </row>
    <row r="3" spans="1:11" x14ac:dyDescent="0.25">
      <c r="A3" t="s">
        <v>54</v>
      </c>
      <c r="K3" t="s">
        <v>43</v>
      </c>
    </row>
    <row r="4" spans="1:11" ht="33" x14ac:dyDescent="0.25">
      <c r="B4" s="14" t="s">
        <v>41</v>
      </c>
      <c r="C4" s="14" t="s">
        <v>42</v>
      </c>
      <c r="D4" s="14" t="s">
        <v>55</v>
      </c>
      <c r="E4" s="14" t="s">
        <v>66</v>
      </c>
      <c r="J4" s="16">
        <f>MATCH($K$4,OutputAddresses,0)</f>
        <v>1</v>
      </c>
      <c r="K4" s="15" t="s">
        <v>41</v>
      </c>
    </row>
    <row r="5" spans="1:11" x14ac:dyDescent="0.25">
      <c r="A5" s="13">
        <v>500</v>
      </c>
      <c r="B5" s="17">
        <v>560</v>
      </c>
      <c r="C5" s="18">
        <v>1200</v>
      </c>
      <c r="D5" s="18">
        <v>0</v>
      </c>
      <c r="E5" s="19">
        <v>199600</v>
      </c>
      <c r="K5">
        <f>INDEX(OutputValues,1,$J$4)</f>
        <v>560</v>
      </c>
    </row>
    <row r="6" spans="1:11" x14ac:dyDescent="0.25">
      <c r="A6" s="13">
        <v>510</v>
      </c>
      <c r="B6" s="20">
        <v>560</v>
      </c>
      <c r="C6" s="21">
        <v>1200</v>
      </c>
      <c r="D6" s="21">
        <v>0</v>
      </c>
      <c r="E6" s="22">
        <v>199600</v>
      </c>
      <c r="K6">
        <f>INDEX(OutputValues,2,$J$4)</f>
        <v>560</v>
      </c>
    </row>
    <row r="7" spans="1:11" x14ac:dyDescent="0.25">
      <c r="A7" s="13">
        <v>520</v>
      </c>
      <c r="B7" s="20">
        <v>560</v>
      </c>
      <c r="C7" s="21">
        <v>1200</v>
      </c>
      <c r="D7" s="21">
        <v>0</v>
      </c>
      <c r="E7" s="22">
        <v>199600</v>
      </c>
      <c r="K7">
        <f>INDEX(OutputValues,3,$J$4)</f>
        <v>560</v>
      </c>
    </row>
    <row r="8" spans="1:11" x14ac:dyDescent="0.25">
      <c r="A8" s="13">
        <v>530</v>
      </c>
      <c r="B8" s="20">
        <v>560</v>
      </c>
      <c r="C8" s="21">
        <v>1200</v>
      </c>
      <c r="D8" s="21">
        <v>0</v>
      </c>
      <c r="E8" s="22">
        <v>199600</v>
      </c>
      <c r="K8">
        <f>INDEX(OutputValues,4,$J$4)</f>
        <v>560</v>
      </c>
    </row>
    <row r="9" spans="1:11" x14ac:dyDescent="0.25">
      <c r="A9" s="13">
        <v>540</v>
      </c>
      <c r="B9" s="20">
        <v>514.28571428571422</v>
      </c>
      <c r="C9" s="21">
        <v>1200</v>
      </c>
      <c r="D9" s="21">
        <v>28.571428571428573</v>
      </c>
      <c r="E9" s="22">
        <v>199714.29</v>
      </c>
      <c r="K9">
        <f>INDEX(OutputValues,5,$J$4)</f>
        <v>514.28571428571422</v>
      </c>
    </row>
    <row r="10" spans="1:11" x14ac:dyDescent="0.25">
      <c r="A10" s="13">
        <v>550</v>
      </c>
      <c r="B10" s="20">
        <v>514.28571428571422</v>
      </c>
      <c r="C10" s="21">
        <v>1200</v>
      </c>
      <c r="D10" s="21">
        <v>28.571428571428573</v>
      </c>
      <c r="E10" s="22">
        <v>200000</v>
      </c>
      <c r="K10">
        <f>INDEX(OutputValues,6,$J$4)</f>
        <v>514.28571428571422</v>
      </c>
    </row>
    <row r="11" spans="1:11" x14ac:dyDescent="0.25">
      <c r="A11" s="13">
        <v>560</v>
      </c>
      <c r="B11" s="20">
        <v>514.28571428571422</v>
      </c>
      <c r="C11" s="21">
        <v>1200</v>
      </c>
      <c r="D11" s="21">
        <v>28.571428571428573</v>
      </c>
      <c r="E11" s="22">
        <v>200285.71</v>
      </c>
      <c r="K11">
        <f>INDEX(OutputValues,7,$J$4)</f>
        <v>514.28571428571422</v>
      </c>
    </row>
    <row r="12" spans="1:11" x14ac:dyDescent="0.25">
      <c r="A12" s="13">
        <v>570</v>
      </c>
      <c r="B12" s="20">
        <v>514.28571428571433</v>
      </c>
      <c r="C12" s="21">
        <v>1200</v>
      </c>
      <c r="D12" s="21">
        <v>28.571428571428569</v>
      </c>
      <c r="E12" s="22">
        <v>200571.43</v>
      </c>
      <c r="K12">
        <f>INDEX(OutputValues,8,$J$4)</f>
        <v>514.28571428571433</v>
      </c>
    </row>
    <row r="13" spans="1:11" x14ac:dyDescent="0.25">
      <c r="A13" s="13">
        <v>580</v>
      </c>
      <c r="B13" s="20">
        <v>514.28571428571433</v>
      </c>
      <c r="C13" s="21">
        <v>1200</v>
      </c>
      <c r="D13" s="21">
        <v>28.571428571428569</v>
      </c>
      <c r="E13" s="22">
        <v>200857.14</v>
      </c>
      <c r="K13">
        <f>INDEX(OutputValues,9,$J$4)</f>
        <v>514.28571428571433</v>
      </c>
    </row>
    <row r="14" spans="1:11" x14ac:dyDescent="0.25">
      <c r="A14" s="13">
        <v>590</v>
      </c>
      <c r="B14" s="20">
        <v>514.28571428571433</v>
      </c>
      <c r="C14" s="21">
        <v>1200</v>
      </c>
      <c r="D14" s="21">
        <v>28.571428571428569</v>
      </c>
      <c r="E14" s="22">
        <v>201142.86</v>
      </c>
      <c r="K14">
        <f>INDEX(OutputValues,10,$J$4)</f>
        <v>514.28571428571433</v>
      </c>
    </row>
    <row r="15" spans="1:11" x14ac:dyDescent="0.25">
      <c r="A15" s="13">
        <v>600</v>
      </c>
      <c r="B15" s="20">
        <v>525</v>
      </c>
      <c r="C15" s="21">
        <v>1162.5</v>
      </c>
      <c r="D15" s="21">
        <v>50</v>
      </c>
      <c r="E15" s="22">
        <v>201562.5</v>
      </c>
      <c r="K15">
        <f>INDEX(OutputValues,11,$J$4)</f>
        <v>525</v>
      </c>
    </row>
    <row r="16" spans="1:11" x14ac:dyDescent="0.25">
      <c r="A16" s="13">
        <v>610</v>
      </c>
      <c r="B16" s="20">
        <v>525</v>
      </c>
      <c r="C16" s="21">
        <v>1162.5</v>
      </c>
      <c r="D16" s="21">
        <v>50</v>
      </c>
      <c r="E16" s="22">
        <v>202062.5</v>
      </c>
      <c r="K16">
        <f>INDEX(OutputValues,12,$J$4)</f>
        <v>525</v>
      </c>
    </row>
    <row r="17" spans="1:11" x14ac:dyDescent="0.25">
      <c r="A17" s="13">
        <v>620</v>
      </c>
      <c r="B17" s="20">
        <v>525</v>
      </c>
      <c r="C17" s="21">
        <v>1162.5</v>
      </c>
      <c r="D17" s="21">
        <v>50</v>
      </c>
      <c r="E17" s="22">
        <v>202562.5</v>
      </c>
      <c r="K17">
        <f>INDEX(OutputValues,13,$J$4)</f>
        <v>525</v>
      </c>
    </row>
    <row r="18" spans="1:11" x14ac:dyDescent="0.25">
      <c r="A18" s="13">
        <v>630</v>
      </c>
      <c r="B18" s="20">
        <v>525</v>
      </c>
      <c r="C18" s="21">
        <v>1162.5</v>
      </c>
      <c r="D18" s="21">
        <v>50</v>
      </c>
      <c r="E18" s="22">
        <v>203062.5</v>
      </c>
      <c r="K18">
        <f>INDEX(OutputValues,14,$J$4)</f>
        <v>525</v>
      </c>
    </row>
    <row r="19" spans="1:11" x14ac:dyDescent="0.25">
      <c r="A19" s="13">
        <v>640</v>
      </c>
      <c r="B19" s="20">
        <v>525</v>
      </c>
      <c r="C19" s="21">
        <v>1162.5</v>
      </c>
      <c r="D19" s="21">
        <v>50</v>
      </c>
      <c r="E19" s="22">
        <v>203562.5</v>
      </c>
      <c r="K19">
        <f>INDEX(OutputValues,15,$J$4)</f>
        <v>525</v>
      </c>
    </row>
    <row r="20" spans="1:11" x14ac:dyDescent="0.25">
      <c r="A20" s="13">
        <v>650</v>
      </c>
      <c r="B20" s="23">
        <v>525</v>
      </c>
      <c r="C20" s="24">
        <v>1162.5</v>
      </c>
      <c r="D20" s="24">
        <v>50</v>
      </c>
      <c r="E20" s="25">
        <v>204062.5</v>
      </c>
      <c r="K20">
        <f>INDEX(OutputValues,16,$J$4)</f>
        <v>525</v>
      </c>
    </row>
  </sheetData>
  <dataValidations count="1">
    <dataValidation type="list" allowBlank="1" showInputMessage="1" showErrorMessage="1" sqref="K4" xr:uid="{6783B7A6-E863-4080-A556-1DCAC3839269}">
      <formula1>OutputAddresses</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C929B-A2C3-4E5A-9F2A-5DF4063EBF82}">
  <dimension ref="A2:H15"/>
  <sheetViews>
    <sheetView tabSelected="1" workbookViewId="0">
      <selection activeCell="G12" sqref="G12"/>
    </sheetView>
  </sheetViews>
  <sheetFormatPr defaultRowHeight="15" x14ac:dyDescent="0.25"/>
  <cols>
    <col min="1" max="1" width="25.42578125" customWidth="1"/>
    <col min="2" max="4" width="12.42578125" customWidth="1"/>
  </cols>
  <sheetData>
    <row r="2" spans="1:8" x14ac:dyDescent="0.25">
      <c r="B2" s="7" t="s">
        <v>60</v>
      </c>
      <c r="C2" s="7" t="s">
        <v>59</v>
      </c>
      <c r="D2" s="7" t="s">
        <v>61</v>
      </c>
    </row>
    <row r="3" spans="1:8" x14ac:dyDescent="0.25">
      <c r="A3" t="s">
        <v>64</v>
      </c>
      <c r="B3" s="3">
        <v>1</v>
      </c>
      <c r="C3" s="3">
        <v>2</v>
      </c>
      <c r="D3" s="3">
        <v>2</v>
      </c>
      <c r="E3" s="26"/>
      <c r="F3" s="26"/>
      <c r="G3" s="26"/>
      <c r="H3" s="26"/>
    </row>
    <row r="4" spans="1:8" ht="15.75" thickBot="1" x14ac:dyDescent="0.3">
      <c r="A4" t="s">
        <v>62</v>
      </c>
      <c r="B4" s="3">
        <v>2</v>
      </c>
      <c r="C4" s="3">
        <v>2</v>
      </c>
      <c r="D4" s="3">
        <v>1</v>
      </c>
      <c r="E4" s="26"/>
      <c r="F4" s="26"/>
      <c r="G4" s="26"/>
      <c r="H4" s="26"/>
    </row>
    <row r="5" spans="1:8" ht="15.75" thickBot="1" x14ac:dyDescent="0.3">
      <c r="A5" t="s">
        <v>63</v>
      </c>
      <c r="B5" s="12">
        <v>10</v>
      </c>
      <c r="C5" s="12">
        <v>16</v>
      </c>
      <c r="D5" s="12">
        <v>15</v>
      </c>
      <c r="E5" s="26"/>
      <c r="F5" s="26"/>
      <c r="G5" s="26"/>
      <c r="H5" s="26"/>
    </row>
    <row r="6" spans="1:8" x14ac:dyDescent="0.25">
      <c r="E6" s="26"/>
      <c r="F6" s="26"/>
      <c r="G6" s="26"/>
      <c r="H6" s="26"/>
    </row>
    <row r="7" spans="1:8" x14ac:dyDescent="0.25">
      <c r="B7" s="7" t="s">
        <v>60</v>
      </c>
      <c r="C7" s="7" t="s">
        <v>59</v>
      </c>
      <c r="D7" s="7" t="s">
        <v>61</v>
      </c>
      <c r="E7" s="26"/>
      <c r="F7" s="26"/>
      <c r="G7" s="26"/>
      <c r="H7" s="26"/>
    </row>
    <row r="8" spans="1:8" x14ac:dyDescent="0.25">
      <c r="A8" t="s">
        <v>17</v>
      </c>
      <c r="B8" s="4">
        <v>8</v>
      </c>
      <c r="C8" s="4">
        <v>0</v>
      </c>
      <c r="D8" s="4">
        <v>2</v>
      </c>
      <c r="E8" s="26"/>
      <c r="F8" s="26"/>
      <c r="G8" s="26"/>
      <c r="H8" s="26"/>
    </row>
    <row r="10" spans="1:8" ht="15.75" thickBot="1" x14ac:dyDescent="0.3">
      <c r="A10" t="s">
        <v>58</v>
      </c>
      <c r="B10" s="2" t="s">
        <v>67</v>
      </c>
      <c r="C10" s="2"/>
      <c r="D10" s="9" t="s">
        <v>57</v>
      </c>
    </row>
    <row r="11" spans="1:8" ht="15.75" thickBot="1" x14ac:dyDescent="0.3">
      <c r="A11" t="s">
        <v>65</v>
      </c>
      <c r="B11" s="11">
        <f>SUMPRODUCT(B3:D3,$B$8:$D$8)</f>
        <v>12</v>
      </c>
      <c r="C11" s="7" t="s">
        <v>15</v>
      </c>
      <c r="D11" s="3">
        <v>12</v>
      </c>
    </row>
    <row r="12" spans="1:8" ht="15.75" thickBot="1" x14ac:dyDescent="0.3">
      <c r="A12" t="s">
        <v>56</v>
      </c>
      <c r="B12" s="11">
        <f>SUMPRODUCT(B4:D4,$B$8:$D$8)</f>
        <v>18</v>
      </c>
      <c r="C12" s="7" t="s">
        <v>15</v>
      </c>
      <c r="D12" s="3">
        <v>18</v>
      </c>
    </row>
    <row r="14" spans="1:8" ht="15.75" thickBot="1" x14ac:dyDescent="0.3">
      <c r="A14" t="s">
        <v>19</v>
      </c>
      <c r="B14" s="7" t="s">
        <v>60</v>
      </c>
      <c r="C14" s="7" t="s">
        <v>59</v>
      </c>
      <c r="D14" s="7" t="s">
        <v>61</v>
      </c>
      <c r="E14" s="2" t="s">
        <v>10</v>
      </c>
    </row>
    <row r="15" spans="1:8" ht="15.75" thickBot="1" x14ac:dyDescent="0.3">
      <c r="B15" s="10">
        <f>B5*B8</f>
        <v>80</v>
      </c>
      <c r="C15" s="10">
        <f t="shared" ref="C15:D15" si="0">C5*C8</f>
        <v>0</v>
      </c>
      <c r="D15" s="10">
        <f t="shared" si="0"/>
        <v>30</v>
      </c>
      <c r="E15" s="6">
        <f>B15+C15+D15</f>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Problem 3.2(a)</vt:lpstr>
      <vt:lpstr>Problem 3.3</vt:lpstr>
      <vt:lpstr>STS_1</vt:lpstr>
      <vt:lpstr>Modified Lego</vt:lpstr>
      <vt:lpstr>STS_1!ChartData</vt:lpstr>
      <vt:lpstr>Hours_Available</vt:lpstr>
      <vt:lpstr>Hours_Used</vt:lpstr>
      <vt:lpstr>STS_1!InputValues</vt:lpstr>
      <vt:lpstr>Maximum_sales</vt:lpstr>
      <vt:lpstr>Number_to_produce</vt:lpstr>
      <vt:lpstr>STS_1!OutputAddresses</vt:lpstr>
      <vt:lpstr>STS_1!OutputValues</vt:lpstr>
      <vt:lpstr>Total_profit</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Jason Street</cp:lastModifiedBy>
  <cp:lastPrinted>2009-12-27T17:10:49Z</cp:lastPrinted>
  <dcterms:created xsi:type="dcterms:W3CDTF">2009-09-28T15:17:58Z</dcterms:created>
  <dcterms:modified xsi:type="dcterms:W3CDTF">2024-07-14T23:08:53Z</dcterms:modified>
</cp:coreProperties>
</file>