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st\BUAD5092B1BO_class_files\Assignments\M3\"/>
    </mc:Choice>
  </mc:AlternateContent>
  <xr:revisionPtr revIDLastSave="0" documentId="13_ncr:1_{97E8DE18-BBFC-4C25-AE34-A3C5D723F598}" xr6:coauthVersionLast="47" xr6:coauthVersionMax="47" xr10:uidLastSave="{00000000-0000-0000-0000-000000000000}"/>
  <bookViews>
    <workbookView xWindow="-120" yWindow="-120" windowWidth="29040" windowHeight="15840" activeTab="2" xr2:uid="{B9AA174A-1D0E-4829-8825-3FE9E89F9335}"/>
  </bookViews>
  <sheets>
    <sheet name="Lifeguard" sheetId="1" r:id="rId1"/>
    <sheet name="Multiperiod" sheetId="2" r:id="rId2"/>
    <sheet name="Security" sheetId="3" r:id="rId3"/>
  </sheets>
  <definedNames>
    <definedName name="solver_adj" localSheetId="0" hidden="1">Lifeguard!$B$4:$B$10</definedName>
    <definedName name="solver_adj" localSheetId="1" hidden="1">Multiperiod!$C$2:$D$7</definedName>
    <definedName name="solver_adj" localSheetId="2" hidden="1">Security!$F$2:$F$9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Lifeguard!$B$23:$H$23</definedName>
    <definedName name="solver_lhs1" localSheetId="1" hidden="1">Multiperiod!$C$2:$C$7</definedName>
    <definedName name="solver_lhs1" localSheetId="2" hidden="1">Security!$F$12</definedName>
    <definedName name="solver_lhs2" localSheetId="0" hidden="1">Lifeguard!$B$4:$B$10</definedName>
    <definedName name="solver_lhs2" localSheetId="1" hidden="1">Multiperiod!$D$2:$D$7</definedName>
    <definedName name="solver_lhs2" localSheetId="2" hidden="1">Security!$F$13</definedName>
    <definedName name="solver_lhs3" localSheetId="1" hidden="1">Multiperiod!$E$2:$E$7</definedName>
    <definedName name="solver_lhs3" localSheetId="2" hidden="1">Security!$F$14</definedName>
    <definedName name="solver_lhs4" localSheetId="2" hidden="1">Security!$F$15</definedName>
    <definedName name="solver_lhs5" localSheetId="2" hidden="1">Security!$F$16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2</definedName>
    <definedName name="solver_num" localSheetId="1" hidden="1">3</definedName>
    <definedName name="solver_num" localSheetId="2" hidden="1">5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Lifeguard!$B$28</definedName>
    <definedName name="solver_opt" localSheetId="1" hidden="1">Multiperiod!$M$8</definedName>
    <definedName name="solver_opt" localSheetId="2" hidden="1">Security!$S$4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3</definedName>
    <definedName name="solver_rel1" localSheetId="1" hidden="1">1</definedName>
    <definedName name="solver_rel1" localSheetId="2" hidden="1">1</definedName>
    <definedName name="solver_rel2" localSheetId="0" hidden="1">4</definedName>
    <definedName name="solver_rel2" localSheetId="1" hidden="1">1</definedName>
    <definedName name="solver_rel2" localSheetId="2" hidden="1">3</definedName>
    <definedName name="solver_rel3" localSheetId="1" hidden="1">3</definedName>
    <definedName name="solver_rel3" localSheetId="2" hidden="1">3</definedName>
    <definedName name="solver_rel4" localSheetId="2" hidden="1">3</definedName>
    <definedName name="solver_rel5" localSheetId="2" hidden="1">1</definedName>
    <definedName name="solver_rhs1" localSheetId="0" hidden="1">Lifeguard!$B$25:$H$25</definedName>
    <definedName name="solver_rhs1" localSheetId="1" hidden="1">Multiperiod!$D$14</definedName>
    <definedName name="solver_rhs1" localSheetId="2" hidden="1">100000</definedName>
    <definedName name="solver_rhs2" localSheetId="0" hidden="1">"integer"</definedName>
    <definedName name="solver_rhs2" localSheetId="1" hidden="1">Multiperiod!$D$15</definedName>
    <definedName name="solver_rhs2" localSheetId="2" hidden="1">7500</definedName>
    <definedName name="solver_rhs3" localSheetId="1" hidden="1">Multiperiod!$F$2:$F$7</definedName>
    <definedName name="solver_rhs3" localSheetId="2" hidden="1">50000</definedName>
    <definedName name="solver_rhs4" localSheetId="2" hidden="1">40000</definedName>
    <definedName name="solver_rhs5" localSheetId="2" hidden="1">30000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3" l="1"/>
  <c r="I3" i="3"/>
  <c r="I4" i="3"/>
  <c r="I5" i="3"/>
  <c r="I6" i="3"/>
  <c r="I7" i="3"/>
  <c r="I8" i="3"/>
  <c r="I9" i="3"/>
  <c r="I2" i="3"/>
  <c r="H3" i="3"/>
  <c r="H4" i="3"/>
  <c r="H5" i="3"/>
  <c r="H6" i="3"/>
  <c r="H7" i="3"/>
  <c r="H8" i="3"/>
  <c r="H9" i="3"/>
  <c r="H2" i="3"/>
  <c r="F16" i="3"/>
  <c r="F15" i="3"/>
  <c r="F14" i="3"/>
  <c r="F12" i="3"/>
  <c r="XFB1048550" i="2" a="1"/>
  <c r="XFB1048550" i="2" s="1"/>
  <c r="XFB1048551" i="2" a="1"/>
  <c r="XFB1048551" i="2" s="1"/>
  <c r="XFB1048552" i="2"/>
  <c r="XFB1048553" i="2"/>
  <c r="XFB1048554" i="2"/>
  <c r="XFB1048555" i="2"/>
  <c r="E2" i="2"/>
  <c r="G2" i="2" s="1"/>
  <c r="L2" i="2" s="1"/>
  <c r="K3" i="2"/>
  <c r="K4" i="2"/>
  <c r="K5" i="2"/>
  <c r="K6" i="2"/>
  <c r="K7" i="2"/>
  <c r="K2" i="2"/>
  <c r="J3" i="2"/>
  <c r="J4" i="2"/>
  <c r="J5" i="2"/>
  <c r="J6" i="2"/>
  <c r="J7" i="2"/>
  <c r="J2" i="2"/>
  <c r="F11" i="3" l="1"/>
  <c r="F13" i="3"/>
  <c r="B3" i="2"/>
  <c r="E3" i="2" s="1"/>
  <c r="M2" i="2"/>
  <c r="G3" i="2"/>
  <c r="B4" i="2" s="1"/>
  <c r="E4" i="2" s="1"/>
  <c r="B28" i="1"/>
  <c r="D20" i="1"/>
  <c r="C20" i="1"/>
  <c r="B20" i="1"/>
  <c r="C19" i="1"/>
  <c r="B19" i="1"/>
  <c r="H19" i="1"/>
  <c r="B18" i="1"/>
  <c r="H18" i="1"/>
  <c r="G18" i="1"/>
  <c r="F17" i="1"/>
  <c r="G17" i="1"/>
  <c r="H17" i="1"/>
  <c r="E16" i="1"/>
  <c r="F16" i="1"/>
  <c r="G16" i="1"/>
  <c r="D15" i="1"/>
  <c r="E15" i="1"/>
  <c r="F15" i="1"/>
  <c r="C15" i="1"/>
  <c r="H20" i="1"/>
  <c r="G19" i="1"/>
  <c r="F18" i="1"/>
  <c r="E17" i="1"/>
  <c r="D16" i="1"/>
  <c r="C14" i="1"/>
  <c r="D14" i="1"/>
  <c r="E14" i="1"/>
  <c r="B14" i="1"/>
  <c r="L3" i="2" l="1"/>
  <c r="M3" i="2" s="1"/>
  <c r="G4" i="2"/>
  <c r="B5" i="2" s="1"/>
  <c r="E5" i="2" s="1"/>
  <c r="C23" i="1"/>
  <c r="F23" i="1"/>
  <c r="H23" i="1"/>
  <c r="B23" i="1"/>
  <c r="E23" i="1"/>
  <c r="D23" i="1"/>
  <c r="G23" i="1"/>
  <c r="G5" i="2" l="1"/>
  <c r="B6" i="2" s="1"/>
  <c r="E6" i="2" s="1"/>
  <c r="L4" i="2"/>
  <c r="M4" i="2" s="1"/>
  <c r="L5" i="2" l="1"/>
  <c r="M5" i="2" s="1"/>
  <c r="G6" i="2"/>
  <c r="B7" i="2" s="1"/>
  <c r="E7" i="2" s="1"/>
  <c r="G7" i="2" l="1"/>
  <c r="L7" i="2" s="1"/>
  <c r="M7" i="2" s="1"/>
  <c r="L6" i="2"/>
  <c r="M6" i="2" s="1"/>
  <c r="M8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<sst xmlns="http://schemas.openxmlformats.org/spreadsheetml/2006/main" count="99" uniqueCount="64">
  <si>
    <t>Mon</t>
  </si>
  <si>
    <t>Tue</t>
  </si>
  <si>
    <t>Wed</t>
  </si>
  <si>
    <t>Thu</t>
  </si>
  <si>
    <t>Fri</t>
  </si>
  <si>
    <t>Sat</t>
  </si>
  <si>
    <t>Sun</t>
  </si>
  <si>
    <t>Result of decisions: number of employees working on various days (along top) who started their shift on various days (along side)</t>
  </si>
  <si>
    <t>Employee scheduling model</t>
  </si>
  <si>
    <t>Constraint on employy availabilities</t>
  </si>
  <si>
    <t>Employees available</t>
  </si>
  <si>
    <t>Empyees required</t>
  </si>
  <si>
    <t>&gt;=</t>
  </si>
  <si>
    <t>Objective to maximize</t>
  </si>
  <si>
    <t>Total employees</t>
  </si>
  <si>
    <t>Decision variables: number of employees starting their four-day shift on the various days</t>
  </si>
  <si>
    <t>Week</t>
  </si>
  <si>
    <t>Reg Prod</t>
  </si>
  <si>
    <t>O/T Prod</t>
  </si>
  <si>
    <t>Demand</t>
  </si>
  <si>
    <t>O/T Cost</t>
  </si>
  <si>
    <t>Hold Cost</t>
  </si>
  <si>
    <t>Total Cost</t>
  </si>
  <si>
    <t>Reg Cost</t>
  </si>
  <si>
    <t>Parameters</t>
  </si>
  <si>
    <t>Reg Prod Cost</t>
  </si>
  <si>
    <t>O/T Prod Cost</t>
  </si>
  <si>
    <t>Reg Prod Capacity</t>
  </si>
  <si>
    <t>O/T Prod Capacity</t>
  </si>
  <si>
    <t>Inventory Remaining</t>
  </si>
  <si>
    <t>Carry Over</t>
  </si>
  <si>
    <t>Total end of Wk</t>
  </si>
  <si>
    <t>Total Weekly Cost</t>
  </si>
  <si>
    <t>Investment</t>
  </si>
  <si>
    <t>Expected Return</t>
  </si>
  <si>
    <t>Rating</t>
  </si>
  <si>
    <t>Liquidity</t>
  </si>
  <si>
    <t>Risk Factor</t>
  </si>
  <si>
    <t>Amount Invested</t>
  </si>
  <si>
    <t>Savings Account</t>
  </si>
  <si>
    <t>A</t>
  </si>
  <si>
    <t>Immediate</t>
  </si>
  <si>
    <t>Cert. of Deposit</t>
  </si>
  <si>
    <t>5-year</t>
  </si>
  <si>
    <t>Atlantic Lighting</t>
  </si>
  <si>
    <t>B+</t>
  </si>
  <si>
    <t>Arkansas REIT</t>
  </si>
  <si>
    <t>B</t>
  </si>
  <si>
    <t>Bedrock Insurance</t>
  </si>
  <si>
    <t>1-year</t>
  </si>
  <si>
    <t>Nocal Mining Bond</t>
  </si>
  <si>
    <t>Minicomp Systems</t>
  </si>
  <si>
    <t>Anthony Hotels</t>
  </si>
  <si>
    <t>C</t>
  </si>
  <si>
    <t>Total Risk</t>
  </si>
  <si>
    <t>Total Investment</t>
  </si>
  <si>
    <t>A-Rated Investments</t>
  </si>
  <si>
    <t>Savings Accounts &amp; CDs</t>
  </si>
  <si>
    <t>Immediate Liquidity</t>
  </si>
  <si>
    <t>&lt;=</t>
  </si>
  <si>
    <t>Objective: Minimize Risk</t>
  </si>
  <si>
    <t>=</t>
  </si>
  <si>
    <t>Expected Return for invested</t>
  </si>
  <si>
    <t>total risk for invested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</si>
</sst>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1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" fontId="0" fillId="3" borderId="0" xfId="0" applyNumberFormat="1" applyFill="1"/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4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44" fontId="4" fillId="3" borderId="2" xfId="0" applyNumberFormat="1" applyFont="1" applyFill="1" applyBorder="1"/>
    <xf numFmtId="44" fontId="3" fillId="2" borderId="0" xfId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2" applyNumberFormat="1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5" borderId="0" xfId="2" applyNumberFormat="1" applyFont="1" applyFill="1" applyAlignment="1">
      <alignment horizontal="center"/>
    </xf>
    <xf numFmtId="0" fontId="0" fillId="5" borderId="0" xfId="1" applyNumberFormat="1" applyFont="1" applyFill="1" applyAlignment="1">
      <alignment horizontal="center"/>
    </xf>
    <xf numFmtId="0" fontId="0" fillId="4" borderId="1" xfId="1" applyNumberFormat="1" applyFont="1" applyFill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right"/>
    </xf>
    <xf numFmtId="0" fontId="0" fillId="0" borderId="0" xfId="1" applyNumberFormat="1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7D7D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5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6D8C190-9863-49F4-A211-24FC6343DE02}">
  <we:reference id="wa104100404" version="3.0.0.1" store="en-US" storeType="OMEX"/>
  <we:alternateReferences>
    <we:reference id="wa104100404" version="3.0.0.1" store="WA104100404" storeType="OMEX"/>
  </we:alternateReferences>
  <we:properties>
    <we:property name="FSoo" value="&quot;&quot;"/>
    <we:property name="UniqueID" value="&quot;20246211721596045191&quot;"/>
    <we:property name="Fz0uAAFAFgYILidJFwUf" value="&quot;fgNmTA==&quot;"/>
    <we:property name="Fz0uAAFAFgYILidJKwgZJT86HREGVw==" value="&quot;Fhg=&quot;"/>
    <we:property name="Fz0uAAFAFgYILidJFQYNHjMm" value="&quot;aA==&quot;"/>
  </we:properties>
  <we:bindings>
    <we:binding id="refEdit" type="matrix" appref="{FF978CCA-AE51-4AAD-A6E6-0842B8AF0480}"/>
    <we:binding id="Worker" type="matrix" appref="{A46EED6D-6CA4-412C-9503-0AD287A5AF23}"/>
    <we:binding id="Obj" type="matrix" appref="{80657C5E-C607-4468-AB72-FFAF65ECEBAA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699E-5D31-4571-B035-2AF50A15B424}">
  <dimension ref="A1:H28"/>
  <sheetViews>
    <sheetView workbookViewId="0">
      <selection activeCell="B15" sqref="B15"/>
    </sheetView>
  </sheetViews>
  <sheetFormatPr defaultRowHeight="15" x14ac:dyDescent="0.25"/>
  <cols>
    <col min="1" max="1" width="19.28515625" customWidth="1"/>
    <col min="2" max="2" width="12.5703125" bestFit="1" customWidth="1"/>
  </cols>
  <sheetData>
    <row r="1" spans="1:8" x14ac:dyDescent="0.25">
      <c r="A1" s="4" t="s">
        <v>8</v>
      </c>
    </row>
    <row r="3" spans="1:8" x14ac:dyDescent="0.25">
      <c r="A3" s="4" t="s">
        <v>15</v>
      </c>
    </row>
    <row r="4" spans="1:8" x14ac:dyDescent="0.25">
      <c r="A4" s="9" t="s">
        <v>0</v>
      </c>
      <c r="B4" s="11">
        <v>2</v>
      </c>
    </row>
    <row r="5" spans="1:8" x14ac:dyDescent="0.25">
      <c r="A5" s="9" t="s">
        <v>1</v>
      </c>
      <c r="B5" s="11">
        <v>1</v>
      </c>
    </row>
    <row r="6" spans="1:8" x14ac:dyDescent="0.25">
      <c r="A6" s="9" t="s">
        <v>2</v>
      </c>
      <c r="B6" s="11">
        <v>0</v>
      </c>
    </row>
    <row r="7" spans="1:8" x14ac:dyDescent="0.25">
      <c r="A7" s="9" t="s">
        <v>3</v>
      </c>
      <c r="B7" s="11">
        <v>2</v>
      </c>
    </row>
    <row r="8" spans="1:8" x14ac:dyDescent="0.25">
      <c r="A8" s="9" t="s">
        <v>4</v>
      </c>
      <c r="B8" s="11">
        <v>4</v>
      </c>
    </row>
    <row r="9" spans="1:8" x14ac:dyDescent="0.25">
      <c r="A9" s="9" t="s">
        <v>5</v>
      </c>
      <c r="B9" s="11">
        <v>2</v>
      </c>
    </row>
    <row r="10" spans="1:8" x14ac:dyDescent="0.25">
      <c r="A10" s="9" t="s">
        <v>6</v>
      </c>
      <c r="B10" s="11">
        <v>2</v>
      </c>
    </row>
    <row r="12" spans="1:8" x14ac:dyDescent="0.25">
      <c r="A12" s="4" t="s">
        <v>7</v>
      </c>
    </row>
    <row r="13" spans="1:8" x14ac:dyDescent="0.25">
      <c r="A13" s="2"/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</row>
    <row r="14" spans="1:8" x14ac:dyDescent="0.25">
      <c r="A14" s="3" t="s">
        <v>0</v>
      </c>
      <c r="B14" s="6">
        <f>$B$4</f>
        <v>2</v>
      </c>
      <c r="C14" s="6">
        <f t="shared" ref="C14:E14" si="0">$B$4</f>
        <v>2</v>
      </c>
      <c r="D14" s="6">
        <f t="shared" si="0"/>
        <v>2</v>
      </c>
      <c r="E14" s="6">
        <f t="shared" si="0"/>
        <v>2</v>
      </c>
      <c r="F14" s="6"/>
      <c r="G14" s="6"/>
      <c r="H14" s="6"/>
    </row>
    <row r="15" spans="1:8" x14ac:dyDescent="0.25">
      <c r="A15" s="3" t="s">
        <v>1</v>
      </c>
      <c r="B15" s="6"/>
      <c r="C15" s="6">
        <f>$B$5</f>
        <v>1</v>
      </c>
      <c r="D15" s="6">
        <f t="shared" ref="D15:F15" si="1">$B$5</f>
        <v>1</v>
      </c>
      <c r="E15" s="6">
        <f t="shared" si="1"/>
        <v>1</v>
      </c>
      <c r="F15" s="6">
        <f t="shared" si="1"/>
        <v>1</v>
      </c>
      <c r="G15" s="6"/>
      <c r="H15" s="6"/>
    </row>
    <row r="16" spans="1:8" x14ac:dyDescent="0.25">
      <c r="A16" s="3" t="s">
        <v>2</v>
      </c>
      <c r="B16" s="6"/>
      <c r="C16" s="6"/>
      <c r="D16" s="6">
        <f>$B$6</f>
        <v>0</v>
      </c>
      <c r="E16" s="6">
        <f t="shared" ref="E16:G16" si="2">$B$6</f>
        <v>0</v>
      </c>
      <c r="F16" s="6">
        <f t="shared" si="2"/>
        <v>0</v>
      </c>
      <c r="G16" s="6">
        <f t="shared" si="2"/>
        <v>0</v>
      </c>
      <c r="H16" s="6"/>
    </row>
    <row r="17" spans="1:8" x14ac:dyDescent="0.25">
      <c r="A17" s="3" t="s">
        <v>3</v>
      </c>
      <c r="B17" s="6"/>
      <c r="C17" s="6"/>
      <c r="D17" s="6"/>
      <c r="E17" s="6">
        <f>$B$7</f>
        <v>2</v>
      </c>
      <c r="F17" s="6">
        <f t="shared" ref="F17:H17" si="3">$B$7</f>
        <v>2</v>
      </c>
      <c r="G17" s="6">
        <f t="shared" si="3"/>
        <v>2</v>
      </c>
      <c r="H17" s="6">
        <f t="shared" si="3"/>
        <v>2</v>
      </c>
    </row>
    <row r="18" spans="1:8" x14ac:dyDescent="0.25">
      <c r="A18" s="3" t="s">
        <v>4</v>
      </c>
      <c r="B18" s="6">
        <f t="shared" ref="B18" si="4">$B$8</f>
        <v>4</v>
      </c>
      <c r="C18" s="6"/>
      <c r="D18" s="6"/>
      <c r="E18" s="6"/>
      <c r="F18" s="6">
        <f>$B$8</f>
        <v>4</v>
      </c>
      <c r="G18" s="6">
        <f t="shared" ref="G18:H18" si="5">$B$8</f>
        <v>4</v>
      </c>
      <c r="H18" s="6">
        <f t="shared" si="5"/>
        <v>4</v>
      </c>
    </row>
    <row r="19" spans="1:8" x14ac:dyDescent="0.25">
      <c r="A19" s="3" t="s">
        <v>5</v>
      </c>
      <c r="B19" s="6">
        <f t="shared" ref="B19:C19" si="6">$B$9</f>
        <v>2</v>
      </c>
      <c r="C19" s="6">
        <f t="shared" si="6"/>
        <v>2</v>
      </c>
      <c r="D19" s="6"/>
      <c r="E19" s="6"/>
      <c r="F19" s="6"/>
      <c r="G19" s="6">
        <f>$B$9</f>
        <v>2</v>
      </c>
      <c r="H19" s="6">
        <f>$B$9</f>
        <v>2</v>
      </c>
    </row>
    <row r="20" spans="1:8" x14ac:dyDescent="0.25">
      <c r="A20" s="3" t="s">
        <v>6</v>
      </c>
      <c r="B20" s="6">
        <f t="shared" ref="B20:D20" si="7">$B$10</f>
        <v>2</v>
      </c>
      <c r="C20" s="6">
        <f t="shared" si="7"/>
        <v>2</v>
      </c>
      <c r="D20" s="6">
        <f t="shared" si="7"/>
        <v>2</v>
      </c>
      <c r="E20" s="6"/>
      <c r="F20" s="6"/>
      <c r="G20" s="6"/>
      <c r="H20" s="6">
        <f>$B$10</f>
        <v>2</v>
      </c>
    </row>
    <row r="22" spans="1:8" x14ac:dyDescent="0.25">
      <c r="A22" s="5" t="s">
        <v>9</v>
      </c>
    </row>
    <row r="23" spans="1:8" x14ac:dyDescent="0.25">
      <c r="A23" s="7" t="s">
        <v>10</v>
      </c>
      <c r="B23" s="8">
        <f>SUM(B14:B20)</f>
        <v>10</v>
      </c>
      <c r="C23" s="8">
        <f t="shared" ref="C23:H23" si="8">SUM(C14:C20)</f>
        <v>7</v>
      </c>
      <c r="D23" s="8">
        <f t="shared" si="8"/>
        <v>5</v>
      </c>
      <c r="E23" s="8">
        <f t="shared" si="8"/>
        <v>5</v>
      </c>
      <c r="F23" s="8">
        <f t="shared" si="8"/>
        <v>7</v>
      </c>
      <c r="G23" s="8">
        <f t="shared" si="8"/>
        <v>8</v>
      </c>
      <c r="H23" s="8">
        <f t="shared" si="8"/>
        <v>10</v>
      </c>
    </row>
    <row r="24" spans="1:8" x14ac:dyDescent="0.25">
      <c r="B24" s="9" t="s">
        <v>12</v>
      </c>
      <c r="C24" s="9" t="s">
        <v>12</v>
      </c>
      <c r="D24" s="9" t="s">
        <v>12</v>
      </c>
      <c r="E24" s="9" t="s">
        <v>12</v>
      </c>
      <c r="F24" s="9" t="s">
        <v>12</v>
      </c>
      <c r="G24" s="9" t="s">
        <v>12</v>
      </c>
      <c r="H24" s="9" t="s">
        <v>12</v>
      </c>
    </row>
    <row r="25" spans="1:8" x14ac:dyDescent="0.25">
      <c r="A25" t="s">
        <v>11</v>
      </c>
      <c r="B25" s="10">
        <v>10</v>
      </c>
      <c r="C25" s="10">
        <v>7</v>
      </c>
      <c r="D25" s="10">
        <v>5</v>
      </c>
      <c r="E25" s="10">
        <v>5</v>
      </c>
      <c r="F25" s="10">
        <v>7</v>
      </c>
      <c r="G25" s="10">
        <v>7</v>
      </c>
      <c r="H25" s="10">
        <v>10</v>
      </c>
    </row>
    <row r="27" spans="1:8" x14ac:dyDescent="0.25">
      <c r="A27" s="4" t="s">
        <v>13</v>
      </c>
    </row>
    <row r="28" spans="1:8" x14ac:dyDescent="0.25">
      <c r="A28" t="s">
        <v>14</v>
      </c>
      <c r="B28" s="12">
        <f>SUM(B4:B10)</f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1C28-648C-4140-B460-5D01E8168457}">
  <dimension ref="A1:XFC1048555"/>
  <sheetViews>
    <sheetView workbookViewId="0">
      <selection activeCell="C3" sqref="C3"/>
    </sheetView>
  </sheetViews>
  <sheetFormatPr defaultRowHeight="15" x14ac:dyDescent="0.25"/>
  <cols>
    <col min="1" max="1" width="6.140625" bestFit="1" customWidth="1"/>
    <col min="2" max="2" width="6.42578125" customWidth="1"/>
    <col min="4" max="4" width="9.7109375" bestFit="1" customWidth="1"/>
    <col min="7" max="7" width="10.7109375" customWidth="1"/>
    <col min="8" max="8" width="5.140625" customWidth="1"/>
    <col min="9" max="9" width="6.140625" bestFit="1" customWidth="1"/>
    <col min="10" max="12" width="12" customWidth="1"/>
    <col min="13" max="13" width="13.42578125" bestFit="1" customWidth="1"/>
    <col min="26" max="26" width="11.5703125" bestFit="1" customWidth="1"/>
  </cols>
  <sheetData>
    <row r="1" spans="1:26" s="17" customFormat="1" ht="45" x14ac:dyDescent="0.25">
      <c r="A1" s="19" t="s">
        <v>16</v>
      </c>
      <c r="B1" s="19" t="s">
        <v>30</v>
      </c>
      <c r="C1" s="19" t="s">
        <v>17</v>
      </c>
      <c r="D1" s="19" t="s">
        <v>18</v>
      </c>
      <c r="E1" s="19" t="s">
        <v>31</v>
      </c>
      <c r="F1" s="19" t="s">
        <v>19</v>
      </c>
      <c r="G1" s="19" t="s">
        <v>29</v>
      </c>
      <c r="H1" s="16"/>
      <c r="I1" s="19" t="s">
        <v>16</v>
      </c>
      <c r="J1" s="19" t="s">
        <v>23</v>
      </c>
      <c r="K1" s="19" t="s">
        <v>20</v>
      </c>
      <c r="L1" s="19" t="s">
        <v>21</v>
      </c>
      <c r="M1" s="19" t="s">
        <v>32</v>
      </c>
    </row>
    <row r="2" spans="1:26" x14ac:dyDescent="0.25">
      <c r="A2" s="3">
        <v>0</v>
      </c>
      <c r="B2" s="2">
        <v>0</v>
      </c>
      <c r="C2" s="20">
        <v>160</v>
      </c>
      <c r="D2" s="20">
        <v>0</v>
      </c>
      <c r="E2" s="2">
        <f>SUM(B2:D2)</f>
        <v>160</v>
      </c>
      <c r="F2" s="21">
        <v>105</v>
      </c>
      <c r="G2" s="2">
        <f>E2-F2</f>
        <v>55</v>
      </c>
      <c r="H2" s="15"/>
      <c r="I2" s="3">
        <v>0</v>
      </c>
      <c r="J2" s="22">
        <f t="shared" ref="J2:J7" si="0">C2*$D$11</f>
        <v>30400</v>
      </c>
      <c r="K2" s="22">
        <f t="shared" ref="K2:K7" si="1">D2*$D$12</f>
        <v>0</v>
      </c>
      <c r="L2" s="22">
        <f t="shared" ref="L2:L7" si="2">G2*$D$13</f>
        <v>550</v>
      </c>
      <c r="M2" s="22">
        <f>SUM(J2:L2)</f>
        <v>30950</v>
      </c>
    </row>
    <row r="3" spans="1:26" x14ac:dyDescent="0.25">
      <c r="A3" s="3">
        <v>1</v>
      </c>
      <c r="B3" s="2">
        <f>G2</f>
        <v>55</v>
      </c>
      <c r="C3" s="20">
        <v>160</v>
      </c>
      <c r="D3" s="20">
        <v>0</v>
      </c>
      <c r="E3" s="2">
        <f t="shared" ref="E3:E7" si="3">SUM(B3:D3)</f>
        <v>215</v>
      </c>
      <c r="F3" s="21">
        <v>170</v>
      </c>
      <c r="G3" s="2">
        <f>G2+C3+D3-F3</f>
        <v>45</v>
      </c>
      <c r="H3" s="15"/>
      <c r="I3" s="3">
        <v>1</v>
      </c>
      <c r="J3" s="22">
        <f t="shared" si="0"/>
        <v>30400</v>
      </c>
      <c r="K3" s="22">
        <f t="shared" si="1"/>
        <v>0</v>
      </c>
      <c r="L3" s="22">
        <f t="shared" si="2"/>
        <v>450</v>
      </c>
      <c r="M3" s="22">
        <f t="shared" ref="M3:M7" si="4">SUM(J3:L3)</f>
        <v>30850</v>
      </c>
    </row>
    <row r="4" spans="1:26" x14ac:dyDescent="0.25">
      <c r="A4" s="3">
        <v>2</v>
      </c>
      <c r="B4" s="2">
        <f t="shared" ref="B4:B7" si="5">G3</f>
        <v>45</v>
      </c>
      <c r="C4" s="20">
        <v>160</v>
      </c>
      <c r="D4" s="20">
        <v>25</v>
      </c>
      <c r="E4" s="2">
        <f t="shared" si="3"/>
        <v>230</v>
      </c>
      <c r="F4" s="21">
        <v>230</v>
      </c>
      <c r="G4" s="2">
        <f>G3+C4+D4-F4</f>
        <v>0</v>
      </c>
      <c r="H4" s="15"/>
      <c r="I4" s="3">
        <v>2</v>
      </c>
      <c r="J4" s="22">
        <f t="shared" si="0"/>
        <v>30400</v>
      </c>
      <c r="K4" s="22">
        <f t="shared" si="1"/>
        <v>6500</v>
      </c>
      <c r="L4" s="22">
        <f t="shared" si="2"/>
        <v>0</v>
      </c>
      <c r="M4" s="22">
        <f t="shared" si="4"/>
        <v>36900</v>
      </c>
    </row>
    <row r="5" spans="1:26" x14ac:dyDescent="0.25">
      <c r="A5" s="3">
        <v>3</v>
      </c>
      <c r="B5" s="2">
        <f t="shared" si="5"/>
        <v>0</v>
      </c>
      <c r="C5" s="20">
        <v>160</v>
      </c>
      <c r="D5" s="20">
        <v>20</v>
      </c>
      <c r="E5" s="2">
        <f t="shared" si="3"/>
        <v>180</v>
      </c>
      <c r="F5" s="21">
        <v>180</v>
      </c>
      <c r="G5" s="2">
        <f>G4+C5+D5-F5</f>
        <v>0</v>
      </c>
      <c r="H5" s="15"/>
      <c r="I5" s="3">
        <v>3</v>
      </c>
      <c r="J5" s="22">
        <f t="shared" si="0"/>
        <v>30400</v>
      </c>
      <c r="K5" s="22">
        <f t="shared" si="1"/>
        <v>5200</v>
      </c>
      <c r="L5" s="22">
        <f t="shared" si="2"/>
        <v>0</v>
      </c>
      <c r="M5" s="22">
        <f t="shared" si="4"/>
        <v>35600</v>
      </c>
    </row>
    <row r="6" spans="1:26" x14ac:dyDescent="0.25">
      <c r="A6" s="3">
        <v>4</v>
      </c>
      <c r="B6" s="2">
        <f t="shared" si="5"/>
        <v>0</v>
      </c>
      <c r="C6" s="20">
        <v>160</v>
      </c>
      <c r="D6" s="20">
        <v>30</v>
      </c>
      <c r="E6" s="2">
        <f t="shared" si="3"/>
        <v>190</v>
      </c>
      <c r="F6" s="21">
        <v>150</v>
      </c>
      <c r="G6" s="2">
        <f>G5+C6+D6-F6</f>
        <v>40</v>
      </c>
      <c r="H6" s="15"/>
      <c r="I6" s="3">
        <v>4</v>
      </c>
      <c r="J6" s="22">
        <f t="shared" si="0"/>
        <v>30400</v>
      </c>
      <c r="K6" s="22">
        <f t="shared" si="1"/>
        <v>7800</v>
      </c>
      <c r="L6" s="22">
        <f t="shared" si="2"/>
        <v>400</v>
      </c>
      <c r="M6" s="22">
        <f t="shared" si="4"/>
        <v>38600</v>
      </c>
    </row>
    <row r="7" spans="1:26" x14ac:dyDescent="0.25">
      <c r="A7" s="3">
        <v>5</v>
      </c>
      <c r="B7" s="2">
        <f t="shared" si="5"/>
        <v>40</v>
      </c>
      <c r="C7" s="20">
        <v>160</v>
      </c>
      <c r="D7" s="20">
        <v>50</v>
      </c>
      <c r="E7" s="2">
        <f t="shared" si="3"/>
        <v>250</v>
      </c>
      <c r="F7" s="21">
        <v>250</v>
      </c>
      <c r="G7" s="2">
        <f>G6+C7+D7-F7</f>
        <v>0</v>
      </c>
      <c r="H7" s="15"/>
      <c r="I7" s="3">
        <v>5</v>
      </c>
      <c r="J7" s="22">
        <f t="shared" si="0"/>
        <v>30400</v>
      </c>
      <c r="K7" s="22">
        <f t="shared" si="1"/>
        <v>13000</v>
      </c>
      <c r="L7" s="22">
        <f t="shared" si="2"/>
        <v>0</v>
      </c>
      <c r="M7" s="22">
        <f t="shared" si="4"/>
        <v>43400</v>
      </c>
    </row>
    <row r="8" spans="1:26" x14ac:dyDescent="0.25">
      <c r="J8" s="23"/>
      <c r="K8" s="23"/>
      <c r="L8" s="24" t="s">
        <v>22</v>
      </c>
      <c r="M8" s="25">
        <f>SUM(M2:M7)</f>
        <v>216300</v>
      </c>
    </row>
    <row r="10" spans="1:26" x14ac:dyDescent="0.25">
      <c r="A10" s="33" t="s">
        <v>24</v>
      </c>
      <c r="B10" s="33"/>
      <c r="C10" s="33"/>
      <c r="D10" s="33"/>
    </row>
    <row r="11" spans="1:26" x14ac:dyDescent="0.25">
      <c r="A11" s="32" t="s">
        <v>25</v>
      </c>
      <c r="B11" s="32"/>
      <c r="C11" s="32"/>
      <c r="D11" s="26">
        <v>190</v>
      </c>
    </row>
    <row r="12" spans="1:26" x14ac:dyDescent="0.25">
      <c r="A12" s="32" t="s">
        <v>26</v>
      </c>
      <c r="B12" s="32"/>
      <c r="C12" s="32"/>
      <c r="D12" s="26">
        <v>260</v>
      </c>
    </row>
    <row r="13" spans="1:26" x14ac:dyDescent="0.25">
      <c r="A13" s="32" t="s">
        <v>21</v>
      </c>
      <c r="B13" s="32"/>
      <c r="C13" s="32"/>
      <c r="D13" s="26">
        <v>10</v>
      </c>
    </row>
    <row r="14" spans="1:26" x14ac:dyDescent="0.25">
      <c r="A14" s="32" t="s">
        <v>27</v>
      </c>
      <c r="B14" s="32"/>
      <c r="C14" s="32"/>
      <c r="D14" s="27">
        <v>160</v>
      </c>
      <c r="M14" s="13"/>
    </row>
    <row r="15" spans="1:26" x14ac:dyDescent="0.25">
      <c r="A15" s="32" t="s">
        <v>28</v>
      </c>
      <c r="B15" s="32"/>
      <c r="C15" s="32"/>
      <c r="D15" s="18">
        <v>50</v>
      </c>
      <c r="T15" s="13"/>
      <c r="W15" s="14"/>
    </row>
    <row r="16" spans="1:26" x14ac:dyDescent="0.25">
      <c r="W16" s="13"/>
      <c r="Z16" s="14"/>
    </row>
    <row r="17" spans="23:26" x14ac:dyDescent="0.25">
      <c r="W17" s="14"/>
      <c r="Z17" s="14"/>
    </row>
    <row r="1048550" spans="16382:16383" x14ac:dyDescent="0.25">
      <c r="XFB1048550" t="e" cm="1" vm="1">
        <f t="array" aca="1" ref="XFB1048550" ca="1">ROW(INDEX(solver_adj,0,0,1))</f>
        <v>#VALUE!</v>
      </c>
    </row>
    <row r="1048551" spans="16382:16383" x14ac:dyDescent="0.25">
      <c r="XFB1048551" cm="1">
        <f t="array" ref="XFB1048551:XFC1048551">COLUMN(INDEX(solver_adj,0,0,1))</f>
        <v>3</v>
      </c>
      <c r="XFC1048551">
        <v>4</v>
      </c>
    </row>
    <row r="1048552" spans="16382:16383" x14ac:dyDescent="0.25">
      <c r="XFB1048552">
        <f>ROWS(INDEX(solver_adj,0,0,1))</f>
        <v>6</v>
      </c>
    </row>
    <row r="1048553" spans="16382:16383" x14ac:dyDescent="0.25">
      <c r="XFB1048553">
        <f>COLUMNS(INDEX(solver_adj,0,0,1))</f>
        <v>2</v>
      </c>
    </row>
    <row r="1048554" spans="16382:16383" x14ac:dyDescent="0.25">
      <c r="XFB1048554">
        <f>solver_eng</f>
        <v>2</v>
      </c>
    </row>
    <row r="1048555" spans="16382:16383" x14ac:dyDescent="0.25">
      <c r="XFB1048555">
        <f>solver_val</f>
        <v>0</v>
      </c>
    </row>
  </sheetData>
  <mergeCells count="6">
    <mergeCell ref="A10:D10"/>
    <mergeCell ref="A15:C15"/>
    <mergeCell ref="A14:C14"/>
    <mergeCell ref="A13:C13"/>
    <mergeCell ref="A12:C12"/>
    <mergeCell ref="A11:C11"/>
  </mergeCell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F978CCA-AE51-4AAD-A6E6-0842B8AF0480}">
          <xm:f>Multiperiod!1:1048576</xm:f>
        </x15:webExtension>
        <x15:webExtension appRef="{A46EED6D-6CA4-412C-9503-0AD287A5AF23}">
          <xm:f>Multiperiod!XFB1048550:XFD1048575</xm:f>
        </x15:webExtension>
        <x15:webExtension appRef="{80657C5E-C607-4468-AB72-FFAF65ECEBAA}">
          <xm:f>Multiperiod!$M$8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55CD-A5B3-4D58-B37D-F1ED3883D135}">
  <dimension ref="A1:I16"/>
  <sheetViews>
    <sheetView tabSelected="1" workbookViewId="0">
      <selection activeCell="T9" sqref="T9"/>
    </sheetView>
  </sheetViews>
  <sheetFormatPr defaultColWidth="10.7109375" defaultRowHeight="15" x14ac:dyDescent="0.25"/>
  <cols>
    <col min="1" max="1" width="18" customWidth="1"/>
    <col min="2" max="2" width="9.85546875" customWidth="1"/>
    <col min="3" max="3" width="6.7109375" bestFit="1" customWidth="1"/>
    <col min="4" max="4" width="10.42578125" bestFit="1" customWidth="1"/>
    <col min="5" max="5" width="10.85546875" bestFit="1" customWidth="1"/>
    <col min="6" max="6" width="10.28515625" customWidth="1"/>
    <col min="7" max="7" width="5.140625" customWidth="1"/>
    <col min="8" max="8" width="12.5703125" bestFit="1" customWidth="1"/>
    <col min="9" max="9" width="11.42578125" customWidth="1"/>
  </cols>
  <sheetData>
    <row r="1" spans="1:9" s="17" customFormat="1" ht="30" customHeight="1" x14ac:dyDescent="0.25">
      <c r="A1" s="19" t="s">
        <v>33</v>
      </c>
      <c r="B1" s="19" t="s">
        <v>34</v>
      </c>
      <c r="C1" s="19" t="s">
        <v>35</v>
      </c>
      <c r="D1" s="19" t="s">
        <v>36</v>
      </c>
      <c r="E1" s="19" t="s">
        <v>37</v>
      </c>
      <c r="F1" s="19" t="s">
        <v>38</v>
      </c>
      <c r="H1" s="17" t="s">
        <v>62</v>
      </c>
      <c r="I1" s="17" t="s">
        <v>63</v>
      </c>
    </row>
    <row r="2" spans="1:9" x14ac:dyDescent="0.25">
      <c r="A2" s="28" t="s">
        <v>39</v>
      </c>
      <c r="B2" s="38">
        <v>0.04</v>
      </c>
      <c r="C2" s="29" t="s">
        <v>40</v>
      </c>
      <c r="D2" s="29" t="s">
        <v>41</v>
      </c>
      <c r="E2" s="29">
        <v>0</v>
      </c>
      <c r="F2" s="37">
        <v>17333.333333333394</v>
      </c>
      <c r="H2">
        <f>B2*F2</f>
        <v>693.33333333333576</v>
      </c>
      <c r="I2">
        <f>E2*F2</f>
        <v>0</v>
      </c>
    </row>
    <row r="3" spans="1:9" x14ac:dyDescent="0.25">
      <c r="A3" s="28" t="s">
        <v>42</v>
      </c>
      <c r="B3" s="38">
        <v>5.1999999999999998E-2</v>
      </c>
      <c r="C3" s="29" t="s">
        <v>40</v>
      </c>
      <c r="D3" s="29" t="s">
        <v>43</v>
      </c>
      <c r="E3" s="29">
        <v>0</v>
      </c>
      <c r="F3" s="37">
        <v>12666.666666666608</v>
      </c>
      <c r="H3">
        <f t="shared" ref="H3:H9" si="0">B3*F3</f>
        <v>658.66666666666356</v>
      </c>
      <c r="I3">
        <f t="shared" ref="I3:I9" si="1">E3*F3</f>
        <v>0</v>
      </c>
    </row>
    <row r="4" spans="1:9" x14ac:dyDescent="0.25">
      <c r="A4" s="28" t="s">
        <v>44</v>
      </c>
      <c r="B4" s="38">
        <v>7.0999999999999994E-2</v>
      </c>
      <c r="C4" s="29" t="s">
        <v>45</v>
      </c>
      <c r="D4" s="29" t="s">
        <v>41</v>
      </c>
      <c r="E4" s="29">
        <v>25</v>
      </c>
      <c r="F4" s="37">
        <v>0</v>
      </c>
      <c r="H4">
        <f t="shared" si="0"/>
        <v>0</v>
      </c>
      <c r="I4">
        <f t="shared" si="1"/>
        <v>0</v>
      </c>
    </row>
    <row r="5" spans="1:9" x14ac:dyDescent="0.25">
      <c r="A5" s="28" t="s">
        <v>46</v>
      </c>
      <c r="B5" s="38">
        <v>0.1</v>
      </c>
      <c r="C5" s="29" t="s">
        <v>47</v>
      </c>
      <c r="D5" s="29" t="s">
        <v>41</v>
      </c>
      <c r="E5" s="29">
        <v>30</v>
      </c>
      <c r="F5" s="37">
        <v>22666.66666666661</v>
      </c>
      <c r="H5">
        <f t="shared" si="0"/>
        <v>2266.6666666666611</v>
      </c>
      <c r="I5">
        <f t="shared" si="1"/>
        <v>679999.99999999825</v>
      </c>
    </row>
    <row r="6" spans="1:9" x14ac:dyDescent="0.25">
      <c r="A6" s="28" t="s">
        <v>48</v>
      </c>
      <c r="B6" s="38">
        <v>8.2000000000000003E-2</v>
      </c>
      <c r="C6" s="29" t="s">
        <v>40</v>
      </c>
      <c r="D6" s="29" t="s">
        <v>49</v>
      </c>
      <c r="E6" s="29">
        <v>20</v>
      </c>
      <c r="F6" s="37">
        <v>47333.333333333394</v>
      </c>
      <c r="H6">
        <f t="shared" si="0"/>
        <v>3881.3333333333385</v>
      </c>
      <c r="I6">
        <f t="shared" si="1"/>
        <v>946666.66666666791</v>
      </c>
    </row>
    <row r="7" spans="1:9" x14ac:dyDescent="0.25">
      <c r="A7" s="28" t="s">
        <v>50</v>
      </c>
      <c r="B7" s="38">
        <v>6.5000000000000002E-2</v>
      </c>
      <c r="C7" s="29" t="s">
        <v>45</v>
      </c>
      <c r="D7" s="29" t="s">
        <v>49</v>
      </c>
      <c r="E7" s="29">
        <v>15</v>
      </c>
      <c r="F7" s="37">
        <v>0</v>
      </c>
      <c r="H7">
        <f t="shared" si="0"/>
        <v>0</v>
      </c>
      <c r="I7">
        <f t="shared" si="1"/>
        <v>0</v>
      </c>
    </row>
    <row r="8" spans="1:9" x14ac:dyDescent="0.25">
      <c r="A8" s="28" t="s">
        <v>51</v>
      </c>
      <c r="B8" s="38">
        <v>0.2</v>
      </c>
      <c r="C8" s="29" t="s">
        <v>40</v>
      </c>
      <c r="D8" s="29" t="s">
        <v>41</v>
      </c>
      <c r="E8" s="29">
        <v>65</v>
      </c>
      <c r="F8" s="37">
        <v>0</v>
      </c>
      <c r="H8">
        <f t="shared" si="0"/>
        <v>0</v>
      </c>
      <c r="I8">
        <f t="shared" si="1"/>
        <v>0</v>
      </c>
    </row>
    <row r="9" spans="1:9" x14ac:dyDescent="0.25">
      <c r="A9" s="28" t="s">
        <v>52</v>
      </c>
      <c r="B9" s="38">
        <v>0.125</v>
      </c>
      <c r="C9" s="29" t="s">
        <v>53</v>
      </c>
      <c r="D9" s="29" t="s">
        <v>41</v>
      </c>
      <c r="E9" s="29">
        <v>40</v>
      </c>
      <c r="F9" s="37">
        <v>0</v>
      </c>
      <c r="H9">
        <f t="shared" si="0"/>
        <v>0</v>
      </c>
      <c r="I9">
        <f t="shared" si="1"/>
        <v>0</v>
      </c>
    </row>
    <row r="10" spans="1:9" x14ac:dyDescent="0.25">
      <c r="A10" s="39"/>
      <c r="B10" s="40"/>
      <c r="C10" s="40"/>
      <c r="D10" s="40"/>
      <c r="E10" s="40"/>
      <c r="F10" s="40"/>
      <c r="G10" s="40"/>
    </row>
    <row r="11" spans="1:9" x14ac:dyDescent="0.25">
      <c r="D11" s="41" t="s">
        <v>54</v>
      </c>
      <c r="E11" s="41"/>
      <c r="F11" s="34">
        <f>SUM(I2:I9)</f>
        <v>1626666.666666666</v>
      </c>
      <c r="G11" t="s">
        <v>60</v>
      </c>
    </row>
    <row r="12" spans="1:9" x14ac:dyDescent="0.25">
      <c r="A12" s="30"/>
      <c r="D12" s="41" t="s">
        <v>55</v>
      </c>
      <c r="E12" s="41"/>
      <c r="F12" s="42">
        <f>SUM($F$2:$F$9)</f>
        <v>100000</v>
      </c>
      <c r="G12" s="1" t="s">
        <v>61</v>
      </c>
      <c r="H12" s="36">
        <v>100000</v>
      </c>
    </row>
    <row r="13" spans="1:9" x14ac:dyDescent="0.25">
      <c r="A13" s="30"/>
      <c r="D13" s="32" t="s">
        <v>34</v>
      </c>
      <c r="E13" s="32"/>
      <c r="F13" s="31">
        <f>SUM(H2:H9)</f>
        <v>7499.9999999999991</v>
      </c>
      <c r="G13" s="1" t="s">
        <v>12</v>
      </c>
      <c r="H13" s="35">
        <f>0.075*100000</f>
        <v>7500</v>
      </c>
    </row>
    <row r="14" spans="1:9" x14ac:dyDescent="0.25">
      <c r="D14" s="32" t="s">
        <v>56</v>
      </c>
      <c r="E14" s="32"/>
      <c r="F14" s="42">
        <f>SUMIF($C$2:$C$9,"A",$F$2:$F$9)</f>
        <v>77333.333333333401</v>
      </c>
      <c r="G14" s="1" t="s">
        <v>12</v>
      </c>
      <c r="H14" s="36">
        <v>50000</v>
      </c>
    </row>
    <row r="15" spans="1:9" x14ac:dyDescent="0.25">
      <c r="D15" s="32" t="s">
        <v>58</v>
      </c>
      <c r="E15" s="32"/>
      <c r="F15" s="42">
        <f>SUMIF($D$2:$D$9,"Immediate",$F$2:$F$9)</f>
        <v>40000</v>
      </c>
      <c r="G15" s="1" t="s">
        <v>12</v>
      </c>
      <c r="H15" s="36">
        <v>40000</v>
      </c>
    </row>
    <row r="16" spans="1:9" x14ac:dyDescent="0.25">
      <c r="D16" s="32" t="s">
        <v>57</v>
      </c>
      <c r="E16" s="32"/>
      <c r="F16" s="42">
        <f>$F$2+$F$3</f>
        <v>30000</v>
      </c>
      <c r="G16" s="1" t="s">
        <v>59</v>
      </c>
      <c r="H16" s="36">
        <v>30000</v>
      </c>
    </row>
  </sheetData>
  <mergeCells count="6">
    <mergeCell ref="D11:E11"/>
    <mergeCell ref="D16:E16"/>
    <mergeCell ref="D15:E15"/>
    <mergeCell ref="D14:E14"/>
    <mergeCell ref="D13:E13"/>
    <mergeCell ref="D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Lifeguard</vt:lpstr>
      <vt:lpstr>Multiperiod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Street</dc:creator>
  <cp:lastModifiedBy>Jason Street</cp:lastModifiedBy>
  <dcterms:created xsi:type="dcterms:W3CDTF">2024-07-21T19:58:19Z</dcterms:created>
  <dcterms:modified xsi:type="dcterms:W3CDTF">2024-07-21T23:29:50Z</dcterms:modified>
</cp:coreProperties>
</file>