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K:\Current Work Documents\03_AU2nd\Appendix B\solutionsBa2\AppB\Module\"/>
    </mc:Choice>
  </mc:AlternateContent>
  <bookViews>
    <workbookView xWindow="-15" yWindow="-15" windowWidth="15480" windowHeight="8685"/>
  </bookViews>
  <sheets>
    <sheet name="Documentation" sheetId="3" r:id="rId1"/>
    <sheet name="Equipment" sheetId="4" r:id="rId2"/>
    <sheet name="Equipment Summary" sheetId="2" r:id="rId3"/>
  </sheets>
  <definedNames>
    <definedName name="_xlnm._FilterDatabase" localSheetId="1" hidden="1">Equipment!$A$6:$J$79</definedName>
    <definedName name="_xlnm.Criteria" localSheetId="1">Equipment!$A$1:$J$3</definedName>
  </definedNames>
  <calcPr calcId="171027"/>
  <webPublishing codePage="1252"/>
</workbook>
</file>

<file path=xl/calcChain.xml><?xml version="1.0" encoding="utf-8"?>
<calcChain xmlns="http://schemas.openxmlformats.org/spreadsheetml/2006/main">
  <c r="E13" i="2" l="1"/>
  <c r="E12" i="2"/>
  <c r="E11" i="2"/>
  <c r="D13" i="2"/>
  <c r="D12" i="2"/>
  <c r="D11" i="2"/>
  <c r="C11" i="2"/>
  <c r="C12" i="2"/>
  <c r="C13" i="2"/>
  <c r="D7" i="2"/>
  <c r="D6" i="2"/>
  <c r="D5" i="2"/>
  <c r="C7" i="2"/>
  <c r="C6" i="2"/>
  <c r="C5" i="2"/>
  <c r="I7" i="4" l="1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E74" i="4" l="1"/>
  <c r="E49" i="4"/>
  <c r="E72" i="4"/>
  <c r="E50" i="4"/>
  <c r="E51" i="4"/>
  <c r="E77" i="4"/>
  <c r="E40" i="4"/>
  <c r="E22" i="4"/>
  <c r="E78" i="4"/>
  <c r="E52" i="4"/>
  <c r="E75" i="4"/>
  <c r="E45" i="4"/>
  <c r="E76" i="4"/>
  <c r="E39" i="4"/>
  <c r="E23" i="4"/>
  <c r="E79" i="4"/>
  <c r="E68" i="4"/>
  <c r="E58" i="4"/>
  <c r="E32" i="4"/>
  <c r="E53" i="4"/>
  <c r="E12" i="4"/>
  <c r="E63" i="4"/>
  <c r="E54" i="4"/>
  <c r="E70" i="4"/>
  <c r="E46" i="4"/>
  <c r="E64" i="4"/>
  <c r="E62" i="4"/>
  <c r="E60" i="4"/>
  <c r="E34" i="4"/>
  <c r="E55" i="4"/>
  <c r="E24" i="4"/>
  <c r="E42" i="4"/>
  <c r="E71" i="4"/>
  <c r="E73" i="4"/>
  <c r="E65" i="4"/>
  <c r="E69" i="4"/>
  <c r="E66" i="4"/>
  <c r="E13" i="4"/>
  <c r="E48" i="4"/>
  <c r="E27" i="4"/>
  <c r="E8" i="4"/>
  <c r="E14" i="4"/>
  <c r="E36" i="4"/>
  <c r="E61" i="4"/>
  <c r="E20" i="4"/>
  <c r="E35" i="4"/>
  <c r="E25" i="4"/>
  <c r="E37" i="4"/>
  <c r="E67" i="4"/>
  <c r="E56" i="4"/>
  <c r="E21" i="4"/>
  <c r="E19" i="4"/>
  <c r="E15" i="4"/>
  <c r="E9" i="4"/>
  <c r="E16" i="4"/>
  <c r="E17" i="4"/>
  <c r="E7" i="4"/>
  <c r="E30" i="4"/>
  <c r="E10" i="4"/>
  <c r="E57" i="4"/>
  <c r="E28" i="4"/>
  <c r="E59" i="4"/>
  <c r="E41" i="4"/>
  <c r="E43" i="4"/>
  <c r="E38" i="4"/>
  <c r="E29" i="4"/>
  <c r="E31" i="4"/>
  <c r="E11" i="4"/>
  <c r="E44" i="4"/>
  <c r="E47" i="4"/>
  <c r="E33" i="4"/>
  <c r="E26" i="4"/>
  <c r="E18" i="4"/>
</calcChain>
</file>

<file path=xl/sharedStrings.xml><?xml version="1.0" encoding="utf-8"?>
<sst xmlns="http://schemas.openxmlformats.org/spreadsheetml/2006/main" count="341" uniqueCount="70">
  <si>
    <t>ID</t>
  </si>
  <si>
    <t>Criteria</t>
  </si>
  <si>
    <t>Date</t>
  </si>
  <si>
    <t>Author</t>
  </si>
  <si>
    <t>Purpose</t>
  </si>
  <si>
    <t>Description</t>
  </si>
  <si>
    <t>Date Acquired</t>
  </si>
  <si>
    <t>Status</t>
  </si>
  <si>
    <t>A</t>
  </si>
  <si>
    <t>Active</t>
  </si>
  <si>
    <t>Value</t>
  </si>
  <si>
    <t>Number/Items</t>
  </si>
  <si>
    <t>Total Value</t>
  </si>
  <si>
    <t>Average Value</t>
  </si>
  <si>
    <t>Active Equipment</t>
  </si>
  <si>
    <t>Life</t>
  </si>
  <si>
    <t>Equipment Life Summary*</t>
  </si>
  <si>
    <t>&gt;5</t>
  </si>
  <si>
    <t>Riding Mower</t>
  </si>
  <si>
    <t>Crew Truck</t>
  </si>
  <si>
    <t>Snow Blade</t>
  </si>
  <si>
    <t>Trailer</t>
  </si>
  <si>
    <t>Trimmer/Edger</t>
  </si>
  <si>
    <t>Leaf Blower</t>
  </si>
  <si>
    <t>Snow Blower</t>
  </si>
  <si>
    <t>Broad</t>
  </si>
  <si>
    <t>Field</t>
  </si>
  <si>
    <t>Oak</t>
  </si>
  <si>
    <t>Data Definition Table</t>
  </si>
  <si>
    <t>Data Type</t>
  </si>
  <si>
    <t>Notes</t>
  </si>
  <si>
    <t>Text</t>
  </si>
  <si>
    <t>Number</t>
  </si>
  <si>
    <t>Garage</t>
  </si>
  <si>
    <t>Description of equipment</t>
  </si>
  <si>
    <t>Status of equipment</t>
  </si>
  <si>
    <t>Crew Truck, Leaf Blower, Riding Mower, Snow Blade, Snow Blower, Trailer, Trimmer/Edger</t>
  </si>
  <si>
    <t>Date equipment purchased</t>
  </si>
  <si>
    <t xml:space="preserve">Lifetime of equipment </t>
  </si>
  <si>
    <t>Garage location</t>
  </si>
  <si>
    <t>Purchase value</t>
  </si>
  <si>
    <t>Currency</t>
  </si>
  <si>
    <t>Currency format with no decimals</t>
  </si>
  <si>
    <t>Formula: Date Acquired + (Life * 365)
Output: MM/DD/YYYY format</t>
  </si>
  <si>
    <t>MM/DD/YYYY format</t>
  </si>
  <si>
    <t>End of Use</t>
  </si>
  <si>
    <t>Equipment ID</t>
  </si>
  <si>
    <t>Times Serviced</t>
  </si>
  <si>
    <t>Times serviced</t>
  </si>
  <si>
    <t>Number of times the vehicle has been serviced in number format with no decimals</t>
  </si>
  <si>
    <t>Number of years in number format with no decimals.</t>
  </si>
  <si>
    <t>Max Service</t>
  </si>
  <si>
    <t>Maximum Times Serviced</t>
  </si>
  <si>
    <t>Average Value of Equipment</t>
  </si>
  <si>
    <t>To track usable life of lawn mowing and snow removal equipment</t>
  </si>
  <si>
    <t>Yes</t>
  </si>
  <si>
    <t>&lt;=10/31/2017</t>
  </si>
  <si>
    <t>&lt;=10/31/2018</t>
  </si>
  <si>
    <t>&lt;1000</t>
  </si>
  <si>
    <t>Sally Chambers</t>
  </si>
  <si>
    <t>Sally's Lawn &amp; Snow Service</t>
  </si>
  <si>
    <t>Sequence Number</t>
  </si>
  <si>
    <t>Date the equipment is at its end of use (obsolete)</t>
  </si>
  <si>
    <t>Broad, Field, or Oak</t>
  </si>
  <si>
    <t>Yes, if Times Serviced &gt; (Life*1.5), else blank</t>
  </si>
  <si>
    <t>A = Active, O = Outdated</t>
  </si>
  <si>
    <t>O</t>
  </si>
  <si>
    <t>Outdated</t>
  </si>
  <si>
    <t>Outdated Equipment</t>
  </si>
  <si>
    <t>* Excluding Outdated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</si>
</sst>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</numFmts>
  <fonts count="13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Bookman Old Style"/>
      <family val="1"/>
    </font>
    <font>
      <sz val="10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9"/>
      <color rgb="FF000000"/>
      <name val="Bawdy"/>
    </font>
    <font>
      <b/>
      <sz val="10"/>
      <color theme="5" tint="-0.249977111117893"/>
      <name val="BawdyBold"/>
    </font>
    <font>
      <sz val="20"/>
      <color theme="5" tint="-0.249977111117893"/>
      <name val="Bookman Old Style"/>
      <family val="1"/>
    </font>
    <font>
      <sz val="11"/>
      <color theme="5" tint="-0.249977111117893"/>
      <name val="Bookman Old Style"/>
      <family val="1"/>
    </font>
    <font>
      <b/>
      <sz val="10"/>
      <color theme="5" tint="-0.249977111117893"/>
      <name val="Bookman Old Style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right"/>
    </xf>
    <xf numFmtId="164" fontId="0" fillId="0" borderId="0" xfId="1" applyNumberFormat="1" applyFont="1"/>
    <xf numFmtId="0" fontId="0" fillId="0" borderId="0" xfId="0" applyBorder="1"/>
    <xf numFmtId="0" fontId="1" fillId="0" borderId="1" xfId="0" applyFont="1" applyFill="1" applyBorder="1" applyAlignment="1">
      <alignment horizontal="left" wrapText="1"/>
    </xf>
    <xf numFmtId="0" fontId="0" fillId="0" borderId="1" xfId="0" applyBorder="1"/>
    <xf numFmtId="0" fontId="0" fillId="0" borderId="0" xfId="0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applyFill="1" applyAlignment="1"/>
    <xf numFmtId="0" fontId="0" fillId="0" borderId="0" xfId="0" applyFill="1"/>
    <xf numFmtId="42" fontId="0" fillId="0" borderId="0" xfId="1" applyNumberFormat="1" applyFont="1"/>
    <xf numFmtId="0" fontId="0" fillId="0" borderId="0" xfId="0" quotePrefix="1" applyNumberFormat="1" applyAlignment="1">
      <alignment horizontal="center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5" fontId="0" fillId="0" borderId="0" xfId="0" applyNumberFormat="1"/>
    <xf numFmtId="0" fontId="5" fillId="0" borderId="0" xfId="0" applyFont="1"/>
    <xf numFmtId="0" fontId="6" fillId="0" borderId="0" xfId="0" applyFont="1"/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1" fontId="0" fillId="0" borderId="0" xfId="0" applyNumberFormat="1"/>
    <xf numFmtId="14" fontId="5" fillId="0" borderId="0" xfId="0" applyNumberFormat="1" applyFont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3" borderId="0" xfId="0" applyFill="1" applyAlignment="1">
      <alignment horizontal="right"/>
    </xf>
    <xf numFmtId="0" fontId="7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</cellXfs>
  <cellStyles count="2">
    <cellStyle name="Currency" xfId="1" builtinId="4"/>
    <cellStyle name="Normal" xfId="0" builtinId="0"/>
  </cellStyles>
  <dxfs count="5">
    <dxf>
      <numFmt numFmtId="1" formatCode="0"/>
    </dxf>
    <dxf>
      <numFmt numFmtId="1" formatCode="0"/>
    </dxf>
    <dxf>
      <numFmt numFmtId="19" formatCode="m/d/yyyy"/>
    </dxf>
    <dxf>
      <numFmt numFmtId="1" formatCode="0"/>
    </dxf>
    <dxf>
      <alignment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EquipTbl" displayName="EquipTbl" ref="A6:J79" totalsRowShown="0" headerRowDxfId="4">
  <sortState ref="A7:I79">
    <sortCondition ref="A7"/>
  </sortState>
  <tableColumns count="10">
    <tableColumn id="1" name="ID"/>
    <tableColumn id="2" name="Description"/>
    <tableColumn id="3" name="Date Acquired"/>
    <tableColumn id="4" name="Life" dataDxfId="3"/>
    <tableColumn id="5" name="End of Use" dataDxfId="2">
      <calculatedColumnFormula>EquipTbl[Date Acquired]+(EquipTbl[Life]*365)</calculatedColumnFormula>
    </tableColumn>
    <tableColumn id="6" name="Garage"/>
    <tableColumn id="7" name="Status"/>
    <tableColumn id="8" name="Times Serviced" dataDxfId="1"/>
    <tableColumn id="10" name="Max Service" dataDxfId="0">
      <calculatedColumnFormula>IF(EquipTbl[Times Serviced]&gt;EquipTbl[Life]*1.5,"Yes"," ")</calculatedColumnFormula>
    </tableColumn>
    <tableColumn id="9" name="Value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9"/>
  <sheetViews>
    <sheetView tabSelected="1" zoomScale="120" zoomScaleNormal="120" workbookViewId="0"/>
  </sheetViews>
  <sheetFormatPr defaultRowHeight="15"/>
  <cols>
    <col min="1" max="1" width="14.7109375" customWidth="1"/>
    <col min="2" max="2" width="24.28515625" bestFit="1" customWidth="1"/>
    <col min="3" max="3" width="10.28515625" bestFit="1" customWidth="1"/>
    <col min="4" max="4" width="46.5703125" bestFit="1" customWidth="1"/>
  </cols>
  <sheetData>
    <row r="1" spans="1:4" ht="25.5">
      <c r="A1" s="21" t="s">
        <v>60</v>
      </c>
    </row>
    <row r="2" spans="1:4">
      <c r="A2" s="22"/>
    </row>
    <row r="3" spans="1:4" s="17" customFormat="1">
      <c r="A3" s="23" t="s">
        <v>3</v>
      </c>
      <c r="B3" s="16" t="s">
        <v>59</v>
      </c>
    </row>
    <row r="4" spans="1:4" s="17" customFormat="1">
      <c r="A4" s="23" t="s">
        <v>2</v>
      </c>
      <c r="B4" s="25">
        <v>43039</v>
      </c>
    </row>
    <row r="5" spans="1:4" s="17" customFormat="1">
      <c r="A5" s="23" t="s">
        <v>4</v>
      </c>
      <c r="B5" s="16" t="s">
        <v>54</v>
      </c>
    </row>
    <row r="8" spans="1:4" ht="18.75">
      <c r="A8" s="30" t="s">
        <v>28</v>
      </c>
      <c r="B8" s="30"/>
      <c r="C8" s="30"/>
      <c r="D8" s="30"/>
    </row>
    <row r="9" spans="1:4">
      <c r="A9" s="20" t="s">
        <v>26</v>
      </c>
      <c r="B9" s="20" t="s">
        <v>5</v>
      </c>
      <c r="C9" s="20" t="s">
        <v>29</v>
      </c>
      <c r="D9" s="20" t="s">
        <v>30</v>
      </c>
    </row>
    <row r="10" spans="1:4">
      <c r="A10" s="18" t="s">
        <v>0</v>
      </c>
      <c r="B10" s="18" t="s">
        <v>46</v>
      </c>
      <c r="C10" s="18" t="s">
        <v>32</v>
      </c>
      <c r="D10" s="19" t="s">
        <v>61</v>
      </c>
    </row>
    <row r="11" spans="1:4" ht="24">
      <c r="A11" s="18" t="s">
        <v>5</v>
      </c>
      <c r="B11" s="18" t="s">
        <v>34</v>
      </c>
      <c r="C11" s="18" t="s">
        <v>31</v>
      </c>
      <c r="D11" s="19" t="s">
        <v>36</v>
      </c>
    </row>
    <row r="12" spans="1:4">
      <c r="A12" s="18" t="s">
        <v>6</v>
      </c>
      <c r="B12" s="18" t="s">
        <v>37</v>
      </c>
      <c r="C12" s="18" t="s">
        <v>2</v>
      </c>
      <c r="D12" s="18" t="s">
        <v>44</v>
      </c>
    </row>
    <row r="13" spans="1:4">
      <c r="A13" s="18" t="s">
        <v>15</v>
      </c>
      <c r="B13" s="18" t="s">
        <v>38</v>
      </c>
      <c r="C13" s="18" t="s">
        <v>32</v>
      </c>
      <c r="D13" s="18" t="s">
        <v>50</v>
      </c>
    </row>
    <row r="14" spans="1:4" ht="24">
      <c r="A14" s="18" t="s">
        <v>45</v>
      </c>
      <c r="B14" s="19" t="s">
        <v>62</v>
      </c>
      <c r="C14" s="18" t="s">
        <v>2</v>
      </c>
      <c r="D14" s="19" t="s">
        <v>43</v>
      </c>
    </row>
    <row r="15" spans="1:4">
      <c r="A15" s="18" t="s">
        <v>33</v>
      </c>
      <c r="B15" s="18" t="s">
        <v>39</v>
      </c>
      <c r="C15" s="18" t="s">
        <v>31</v>
      </c>
      <c r="D15" s="18" t="s">
        <v>63</v>
      </c>
    </row>
    <row r="16" spans="1:4">
      <c r="A16" s="18" t="s">
        <v>7</v>
      </c>
      <c r="B16" s="18" t="s">
        <v>35</v>
      </c>
      <c r="C16" s="18" t="s">
        <v>31</v>
      </c>
      <c r="D16" s="18" t="s">
        <v>65</v>
      </c>
    </row>
    <row r="17" spans="1:4" ht="24">
      <c r="A17" s="18" t="s">
        <v>47</v>
      </c>
      <c r="B17" s="18" t="s">
        <v>48</v>
      </c>
      <c r="C17" s="18" t="s">
        <v>32</v>
      </c>
      <c r="D17" s="19" t="s">
        <v>49</v>
      </c>
    </row>
    <row r="18" spans="1:4">
      <c r="A18" s="18" t="s">
        <v>51</v>
      </c>
      <c r="B18" s="18" t="s">
        <v>52</v>
      </c>
      <c r="C18" s="18" t="s">
        <v>31</v>
      </c>
      <c r="D18" s="19" t="s">
        <v>64</v>
      </c>
    </row>
    <row r="19" spans="1:4">
      <c r="A19" s="18" t="s">
        <v>10</v>
      </c>
      <c r="B19" s="18" t="s">
        <v>40</v>
      </c>
      <c r="C19" s="18" t="s">
        <v>41</v>
      </c>
      <c r="D19" s="18" t="s">
        <v>42</v>
      </c>
    </row>
  </sheetData>
  <mergeCells count="1">
    <mergeCell ref="A8:D8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zoomScale="120" zoomScaleNormal="120" workbookViewId="0"/>
  </sheetViews>
  <sheetFormatPr defaultRowHeight="15"/>
  <cols>
    <col min="1" max="1" width="5.42578125" bestFit="1" customWidth="1"/>
    <col min="2" max="2" width="14.5703125" bestFit="1" customWidth="1"/>
    <col min="3" max="3" width="13.5703125" customWidth="1"/>
    <col min="4" max="4" width="6.5703125" bestFit="1" customWidth="1"/>
    <col min="5" max="5" width="14.140625" customWidth="1"/>
    <col min="6" max="6" width="10.7109375" bestFit="1" customWidth="1"/>
    <col min="7" max="7" width="8.7109375" bestFit="1" customWidth="1"/>
    <col min="8" max="8" width="9.7109375" bestFit="1" customWidth="1"/>
    <col min="9" max="9" width="9.7109375" customWidth="1"/>
  </cols>
  <sheetData>
    <row r="1" spans="1:10" s="14" customFormat="1" ht="30">
      <c r="A1" s="13" t="s">
        <v>0</v>
      </c>
      <c r="B1" s="13" t="s">
        <v>5</v>
      </c>
      <c r="C1" s="13" t="s">
        <v>6</v>
      </c>
      <c r="D1" s="14" t="s">
        <v>15</v>
      </c>
      <c r="E1" s="14" t="s">
        <v>45</v>
      </c>
      <c r="F1" s="13" t="s">
        <v>33</v>
      </c>
      <c r="G1" s="13" t="s">
        <v>7</v>
      </c>
      <c r="H1" s="14" t="s">
        <v>47</v>
      </c>
      <c r="I1" s="14" t="s">
        <v>51</v>
      </c>
      <c r="J1" s="13" t="s">
        <v>10</v>
      </c>
    </row>
    <row r="2" spans="1:10">
      <c r="E2" t="s">
        <v>56</v>
      </c>
      <c r="G2" t="s">
        <v>66</v>
      </c>
      <c r="I2" t="s">
        <v>55</v>
      </c>
    </row>
    <row r="3" spans="1:10" ht="15" customHeight="1">
      <c r="E3" t="s">
        <v>57</v>
      </c>
      <c r="G3" t="s">
        <v>8</v>
      </c>
      <c r="J3" t="s">
        <v>58</v>
      </c>
    </row>
    <row r="6" spans="1:10" s="14" customFormat="1" ht="30">
      <c r="A6" s="13" t="s">
        <v>0</v>
      </c>
      <c r="B6" s="13" t="s">
        <v>5</v>
      </c>
      <c r="C6" s="13" t="s">
        <v>6</v>
      </c>
      <c r="D6" s="14" t="s">
        <v>15</v>
      </c>
      <c r="E6" s="14" t="s">
        <v>45</v>
      </c>
      <c r="F6" s="13" t="s">
        <v>33</v>
      </c>
      <c r="G6" s="13" t="s">
        <v>7</v>
      </c>
      <c r="H6" s="14" t="s">
        <v>47</v>
      </c>
      <c r="I6" s="14" t="s">
        <v>51</v>
      </c>
      <c r="J6" s="13" t="s">
        <v>10</v>
      </c>
    </row>
    <row r="7" spans="1:10">
      <c r="A7">
        <v>2160</v>
      </c>
      <c r="B7" t="s">
        <v>20</v>
      </c>
      <c r="C7" s="12">
        <v>36546</v>
      </c>
      <c r="D7" s="24">
        <v>15</v>
      </c>
      <c r="E7" s="12">
        <f>EquipTbl[Date Acquired]+(EquipTbl[Life]*365)</f>
        <v>42021</v>
      </c>
      <c r="F7" t="s">
        <v>26</v>
      </c>
      <c r="G7" t="s">
        <v>66</v>
      </c>
      <c r="H7" s="24">
        <v>15</v>
      </c>
      <c r="I7" s="24" t="str">
        <f>IF(EquipTbl[Times Serviced]&gt;EquipTbl[Life]*1.5,"Yes"," ")</f>
        <v xml:space="preserve"> </v>
      </c>
      <c r="J7" s="15">
        <v>2999</v>
      </c>
    </row>
    <row r="8" spans="1:10">
      <c r="A8">
        <v>2200</v>
      </c>
      <c r="B8" t="s">
        <v>20</v>
      </c>
      <c r="C8" s="12">
        <v>38357</v>
      </c>
      <c r="D8" s="24">
        <v>15</v>
      </c>
      <c r="E8" s="12">
        <f>EquipTbl[Date Acquired]+(EquipTbl[Life]*365)</f>
        <v>43832</v>
      </c>
      <c r="F8" t="s">
        <v>26</v>
      </c>
      <c r="G8" t="s">
        <v>66</v>
      </c>
      <c r="H8" s="24">
        <v>10</v>
      </c>
      <c r="I8" s="24" t="str">
        <f>IF(EquipTbl[Times Serviced]&gt;EquipTbl[Life]*1.5,"Yes"," ")</f>
        <v xml:space="preserve"> </v>
      </c>
      <c r="J8" s="15">
        <v>3250</v>
      </c>
    </row>
    <row r="9" spans="1:10">
      <c r="A9">
        <v>2354</v>
      </c>
      <c r="B9" t="s">
        <v>19</v>
      </c>
      <c r="C9" s="12">
        <v>38533</v>
      </c>
      <c r="D9" s="24">
        <v>10</v>
      </c>
      <c r="E9" s="12">
        <f>EquipTbl[Date Acquired]+(EquipTbl[Life]*365)</f>
        <v>42183</v>
      </c>
      <c r="F9" t="s">
        <v>26</v>
      </c>
      <c r="G9" t="s">
        <v>66</v>
      </c>
      <c r="H9" s="24">
        <v>12</v>
      </c>
      <c r="I9" s="24" t="str">
        <f>IF(EquipTbl[Times Serviced]&gt;EquipTbl[Life]*1.5,"Yes"," ")</f>
        <v xml:space="preserve"> </v>
      </c>
      <c r="J9" s="15">
        <v>32000</v>
      </c>
    </row>
    <row r="10" spans="1:10">
      <c r="A10">
        <v>2364</v>
      </c>
      <c r="B10" t="s">
        <v>21</v>
      </c>
      <c r="C10" s="12">
        <v>38594</v>
      </c>
      <c r="D10" s="24">
        <v>10</v>
      </c>
      <c r="E10" s="12">
        <f>EquipTbl[Date Acquired]+(EquipTbl[Life]*365)</f>
        <v>42244</v>
      </c>
      <c r="F10" t="s">
        <v>26</v>
      </c>
      <c r="G10" t="s">
        <v>66</v>
      </c>
      <c r="H10" s="24">
        <v>15</v>
      </c>
      <c r="I10" s="24" t="str">
        <f>IF(EquipTbl[Times Serviced]&gt;EquipTbl[Life]*1.5,"Yes"," ")</f>
        <v xml:space="preserve"> </v>
      </c>
      <c r="J10" s="15">
        <v>2225</v>
      </c>
    </row>
    <row r="11" spans="1:10">
      <c r="A11">
        <v>2384</v>
      </c>
      <c r="B11" t="s">
        <v>18</v>
      </c>
      <c r="C11" s="12">
        <v>39479</v>
      </c>
      <c r="D11" s="24">
        <v>5</v>
      </c>
      <c r="E11" s="12">
        <f>EquipTbl[Date Acquired]+(EquipTbl[Life]*365)</f>
        <v>41304</v>
      </c>
      <c r="F11" t="s">
        <v>26</v>
      </c>
      <c r="G11" t="s">
        <v>66</v>
      </c>
      <c r="H11" s="24">
        <v>8</v>
      </c>
      <c r="I11" s="24" t="str">
        <f>IF(EquipTbl[Times Serviced]&gt;EquipTbl[Life]*1.5,"Yes"," ")</f>
        <v>Yes</v>
      </c>
      <c r="J11" s="15">
        <v>7800</v>
      </c>
    </row>
    <row r="12" spans="1:10">
      <c r="A12">
        <v>2400</v>
      </c>
      <c r="B12" t="s">
        <v>19</v>
      </c>
      <c r="C12" s="12">
        <v>39798</v>
      </c>
      <c r="D12" s="24">
        <v>10</v>
      </c>
      <c r="E12" s="12">
        <f>EquipTbl[Date Acquired]+(EquipTbl[Life]*365)</f>
        <v>43448</v>
      </c>
      <c r="F12" t="s">
        <v>27</v>
      </c>
      <c r="G12" t="s">
        <v>8</v>
      </c>
      <c r="H12" s="24">
        <v>10</v>
      </c>
      <c r="I12" s="24" t="str">
        <f>IF(EquipTbl[Times Serviced]&gt;EquipTbl[Life]*1.5,"Yes"," ")</f>
        <v xml:space="preserve"> </v>
      </c>
      <c r="J12" s="15">
        <v>25000</v>
      </c>
    </row>
    <row r="13" spans="1:10">
      <c r="A13">
        <v>2422</v>
      </c>
      <c r="B13" t="s">
        <v>21</v>
      </c>
      <c r="C13" s="12">
        <v>40180</v>
      </c>
      <c r="D13" s="24">
        <v>10</v>
      </c>
      <c r="E13" s="12">
        <f>EquipTbl[Date Acquired]+(EquipTbl[Life]*365)</f>
        <v>43830</v>
      </c>
      <c r="F13" t="s">
        <v>27</v>
      </c>
      <c r="G13" t="s">
        <v>8</v>
      </c>
      <c r="H13" s="24">
        <v>5</v>
      </c>
      <c r="I13" s="24" t="str">
        <f>IF(EquipTbl[Times Serviced]&gt;EquipTbl[Life]*1.5,"Yes"," ")</f>
        <v xml:space="preserve"> </v>
      </c>
      <c r="J13" s="15">
        <v>1800</v>
      </c>
    </row>
    <row r="14" spans="1:10">
      <c r="A14">
        <v>2430</v>
      </c>
      <c r="B14" t="s">
        <v>21</v>
      </c>
      <c r="C14" s="12">
        <v>40184</v>
      </c>
      <c r="D14" s="24">
        <v>10</v>
      </c>
      <c r="E14" s="12">
        <f>EquipTbl[Date Acquired]+(EquipTbl[Life]*365)</f>
        <v>43834</v>
      </c>
      <c r="F14" t="s">
        <v>25</v>
      </c>
      <c r="G14" t="s">
        <v>8</v>
      </c>
      <c r="H14" s="24">
        <v>8</v>
      </c>
      <c r="I14" s="24" t="str">
        <f>IF(EquipTbl[Times Serviced]&gt;EquipTbl[Life]*1.5,"Yes"," ")</f>
        <v xml:space="preserve"> </v>
      </c>
      <c r="J14" s="15">
        <v>2125</v>
      </c>
    </row>
    <row r="15" spans="1:10">
      <c r="A15">
        <v>2456</v>
      </c>
      <c r="B15" t="s">
        <v>18</v>
      </c>
      <c r="C15" s="12">
        <v>40195</v>
      </c>
      <c r="D15" s="24">
        <v>5</v>
      </c>
      <c r="E15" s="12">
        <f>EquipTbl[Date Acquired]+(EquipTbl[Life]*365)</f>
        <v>42020</v>
      </c>
      <c r="F15" t="s">
        <v>25</v>
      </c>
      <c r="G15" t="s">
        <v>66</v>
      </c>
      <c r="H15" s="24">
        <v>8</v>
      </c>
      <c r="I15" s="24" t="str">
        <f>IF(EquipTbl[Times Serviced]&gt;EquipTbl[Life]*1.5,"Yes"," ")</f>
        <v>Yes</v>
      </c>
      <c r="J15" s="15">
        <v>7125</v>
      </c>
    </row>
    <row r="16" spans="1:10">
      <c r="A16">
        <v>2457</v>
      </c>
      <c r="B16" t="s">
        <v>18</v>
      </c>
      <c r="C16" s="12">
        <v>40197</v>
      </c>
      <c r="D16" s="24">
        <v>5</v>
      </c>
      <c r="E16" s="12">
        <f>EquipTbl[Date Acquired]+(EquipTbl[Life]*365)</f>
        <v>42022</v>
      </c>
      <c r="F16" t="s">
        <v>26</v>
      </c>
      <c r="G16" t="s">
        <v>66</v>
      </c>
      <c r="H16" s="24">
        <v>6</v>
      </c>
      <c r="I16" s="24" t="str">
        <f>IF(EquipTbl[Times Serviced]&gt;EquipTbl[Life]*1.5,"Yes"," ")</f>
        <v xml:space="preserve"> </v>
      </c>
      <c r="J16" s="15">
        <v>8299</v>
      </c>
    </row>
    <row r="17" spans="1:10">
      <c r="A17">
        <v>2458</v>
      </c>
      <c r="B17" t="s">
        <v>18</v>
      </c>
      <c r="C17" s="12">
        <v>40242</v>
      </c>
      <c r="D17" s="24">
        <v>5</v>
      </c>
      <c r="E17" s="12">
        <f>EquipTbl[Date Acquired]+(EquipTbl[Life]*365)</f>
        <v>42067</v>
      </c>
      <c r="F17" t="s">
        <v>27</v>
      </c>
      <c r="G17" t="s">
        <v>66</v>
      </c>
      <c r="H17" s="24">
        <v>7</v>
      </c>
      <c r="I17" s="24" t="str">
        <f>IF(EquipTbl[Times Serviced]&gt;EquipTbl[Life]*1.5,"Yes"," ")</f>
        <v xml:space="preserve"> </v>
      </c>
      <c r="J17" s="15">
        <v>8099</v>
      </c>
    </row>
    <row r="18" spans="1:10">
      <c r="A18">
        <v>2492</v>
      </c>
      <c r="B18" t="s">
        <v>24</v>
      </c>
      <c r="C18" s="12">
        <v>40269</v>
      </c>
      <c r="D18" s="24">
        <v>5</v>
      </c>
      <c r="E18" s="12">
        <f>EquipTbl[Date Acquired]+(EquipTbl[Life]*365)</f>
        <v>42094</v>
      </c>
      <c r="F18" t="s">
        <v>26</v>
      </c>
      <c r="G18" t="s">
        <v>66</v>
      </c>
      <c r="H18" s="24">
        <v>8</v>
      </c>
      <c r="I18" s="24" t="str">
        <f>IF(EquipTbl[Times Serviced]&gt;EquipTbl[Life]*1.5,"Yes"," ")</f>
        <v>Yes</v>
      </c>
      <c r="J18" s="15">
        <v>1000</v>
      </c>
    </row>
    <row r="19" spans="1:10">
      <c r="A19">
        <v>2550</v>
      </c>
      <c r="B19" t="s">
        <v>18</v>
      </c>
      <c r="C19" s="12">
        <v>40272</v>
      </c>
      <c r="D19" s="24">
        <v>5</v>
      </c>
      <c r="E19" s="12">
        <f>EquipTbl[Date Acquired]+(EquipTbl[Life]*365)</f>
        <v>42097</v>
      </c>
      <c r="F19" t="s">
        <v>27</v>
      </c>
      <c r="G19" t="s">
        <v>66</v>
      </c>
      <c r="H19" s="24">
        <v>7</v>
      </c>
      <c r="I19" s="24" t="str">
        <f>IF(EquipTbl[Times Serviced]&gt;EquipTbl[Life]*1.5,"Yes"," ")</f>
        <v xml:space="preserve"> </v>
      </c>
      <c r="J19" s="15">
        <v>8150</v>
      </c>
    </row>
    <row r="20" spans="1:10">
      <c r="A20">
        <v>2563</v>
      </c>
      <c r="B20" t="s">
        <v>21</v>
      </c>
      <c r="C20" s="12">
        <v>40330</v>
      </c>
      <c r="D20" s="24">
        <v>10</v>
      </c>
      <c r="E20" s="12">
        <f>EquipTbl[Date Acquired]+(EquipTbl[Life]*365)</f>
        <v>43980</v>
      </c>
      <c r="F20" t="s">
        <v>26</v>
      </c>
      <c r="G20" t="s">
        <v>8</v>
      </c>
      <c r="H20" s="24">
        <v>6</v>
      </c>
      <c r="I20" s="24" t="str">
        <f>IF(EquipTbl[Times Serviced]&gt;EquipTbl[Life]*1.5,"Yes"," ")</f>
        <v xml:space="preserve"> </v>
      </c>
      <c r="J20" s="15">
        <v>1950</v>
      </c>
    </row>
    <row r="21" spans="1:10">
      <c r="A21">
        <v>2584</v>
      </c>
      <c r="B21" t="s">
        <v>19</v>
      </c>
      <c r="C21" s="12">
        <v>40466</v>
      </c>
      <c r="D21" s="24">
        <v>10</v>
      </c>
      <c r="E21" s="12">
        <f>EquipTbl[Date Acquired]+(EquipTbl[Life]*365)</f>
        <v>44116</v>
      </c>
      <c r="F21" t="s">
        <v>26</v>
      </c>
      <c r="G21" t="s">
        <v>8</v>
      </c>
      <c r="H21" s="24">
        <v>7</v>
      </c>
      <c r="I21" s="24" t="str">
        <f>IF(EquipTbl[Times Serviced]&gt;EquipTbl[Life]*1.5,"Yes"," ")</f>
        <v xml:space="preserve"> </v>
      </c>
      <c r="J21" s="15">
        <v>27000</v>
      </c>
    </row>
    <row r="22" spans="1:10">
      <c r="A22">
        <v>2602</v>
      </c>
      <c r="B22" t="s">
        <v>20</v>
      </c>
      <c r="C22" s="12">
        <v>40513</v>
      </c>
      <c r="D22" s="24">
        <v>15</v>
      </c>
      <c r="E22" s="12">
        <f>EquipTbl[Date Acquired]+(EquipTbl[Life]*365)</f>
        <v>45988</v>
      </c>
      <c r="F22" t="s">
        <v>25</v>
      </c>
      <c r="G22" t="s">
        <v>8</v>
      </c>
      <c r="H22" s="24">
        <v>17</v>
      </c>
      <c r="I22" s="24" t="str">
        <f>IF(EquipTbl[Times Serviced]&gt;EquipTbl[Life]*1.5,"Yes"," ")</f>
        <v xml:space="preserve"> </v>
      </c>
      <c r="J22" s="15">
        <v>2880</v>
      </c>
    </row>
    <row r="23" spans="1:10">
      <c r="A23">
        <v>2676</v>
      </c>
      <c r="B23" t="s">
        <v>24</v>
      </c>
      <c r="C23" s="12">
        <v>40522</v>
      </c>
      <c r="D23" s="24">
        <v>5</v>
      </c>
      <c r="E23" s="12">
        <f>EquipTbl[Date Acquired]+(EquipTbl[Life]*365)</f>
        <v>42347</v>
      </c>
      <c r="F23" t="s">
        <v>27</v>
      </c>
      <c r="G23" t="s">
        <v>66</v>
      </c>
      <c r="H23" s="24">
        <v>7</v>
      </c>
      <c r="I23" s="24" t="str">
        <f>IF(EquipTbl[Times Serviced]&gt;EquipTbl[Life]*1.5,"Yes"," ")</f>
        <v xml:space="preserve"> </v>
      </c>
      <c r="J23" s="15">
        <v>1175</v>
      </c>
    </row>
    <row r="24" spans="1:10">
      <c r="A24">
        <v>2678</v>
      </c>
      <c r="B24" t="s">
        <v>19</v>
      </c>
      <c r="C24" s="12">
        <v>40538</v>
      </c>
      <c r="D24" s="24">
        <v>10</v>
      </c>
      <c r="E24" s="12">
        <f>EquipTbl[Date Acquired]+(EquipTbl[Life]*365)</f>
        <v>44188</v>
      </c>
      <c r="F24" t="s">
        <v>25</v>
      </c>
      <c r="G24" t="s">
        <v>8</v>
      </c>
      <c r="H24" s="24">
        <v>14</v>
      </c>
      <c r="I24" s="24" t="str">
        <f>IF(EquipTbl[Times Serviced]&gt;EquipTbl[Life]*1.5,"Yes"," ")</f>
        <v xml:space="preserve"> </v>
      </c>
      <c r="J24" s="15">
        <v>31000</v>
      </c>
    </row>
    <row r="25" spans="1:10">
      <c r="A25">
        <v>2740</v>
      </c>
      <c r="B25" t="s">
        <v>22</v>
      </c>
      <c r="C25" s="12">
        <v>40603</v>
      </c>
      <c r="D25" s="24">
        <v>2</v>
      </c>
      <c r="E25" s="12">
        <f>EquipTbl[Date Acquired]+(EquipTbl[Life]*365)</f>
        <v>41333</v>
      </c>
      <c r="F25" t="s">
        <v>25</v>
      </c>
      <c r="G25" t="s">
        <v>66</v>
      </c>
      <c r="H25" s="24">
        <v>6</v>
      </c>
      <c r="I25" s="24" t="str">
        <f>IF(EquipTbl[Times Serviced]&gt;EquipTbl[Life]*1.5,"Yes"," ")</f>
        <v>Yes</v>
      </c>
      <c r="J25" s="15">
        <v>155</v>
      </c>
    </row>
    <row r="26" spans="1:10">
      <c r="A26">
        <v>2790</v>
      </c>
      <c r="B26" t="s">
        <v>24</v>
      </c>
      <c r="C26" s="12">
        <v>40983</v>
      </c>
      <c r="D26" s="24">
        <v>5</v>
      </c>
      <c r="E26" s="12">
        <f>EquipTbl[Date Acquired]+(EquipTbl[Life]*365)</f>
        <v>42808</v>
      </c>
      <c r="F26" t="s">
        <v>26</v>
      </c>
      <c r="G26" t="s">
        <v>66</v>
      </c>
      <c r="H26" s="24">
        <v>6</v>
      </c>
      <c r="I26" s="24" t="str">
        <f>IF(EquipTbl[Times Serviced]&gt;EquipTbl[Life]*1.5,"Yes"," ")</f>
        <v xml:space="preserve"> </v>
      </c>
      <c r="J26" s="15">
        <v>1300</v>
      </c>
    </row>
    <row r="27" spans="1:10">
      <c r="A27">
        <v>2826</v>
      </c>
      <c r="B27" t="s">
        <v>22</v>
      </c>
      <c r="C27" s="12">
        <v>41002</v>
      </c>
      <c r="D27" s="24">
        <v>2</v>
      </c>
      <c r="E27" s="12">
        <f>EquipTbl[Date Acquired]+(EquipTbl[Life]*365)</f>
        <v>41732</v>
      </c>
      <c r="F27" t="s">
        <v>25</v>
      </c>
      <c r="G27" t="s">
        <v>66</v>
      </c>
      <c r="H27" s="24">
        <v>5</v>
      </c>
      <c r="I27" s="24" t="str">
        <f>IF(EquipTbl[Times Serviced]&gt;EquipTbl[Life]*1.5,"Yes"," ")</f>
        <v>Yes</v>
      </c>
      <c r="J27" s="15">
        <v>160</v>
      </c>
    </row>
    <row r="28" spans="1:10">
      <c r="A28">
        <v>2868</v>
      </c>
      <c r="B28" t="s">
        <v>22</v>
      </c>
      <c r="C28" s="12">
        <v>41030</v>
      </c>
      <c r="D28" s="24">
        <v>2</v>
      </c>
      <c r="E28" s="12">
        <f>EquipTbl[Date Acquired]+(EquipTbl[Life]*365)</f>
        <v>41760</v>
      </c>
      <c r="F28" t="s">
        <v>27</v>
      </c>
      <c r="G28" t="s">
        <v>66</v>
      </c>
      <c r="H28" s="24">
        <v>5</v>
      </c>
      <c r="I28" s="24" t="str">
        <f>IF(EquipTbl[Times Serviced]&gt;EquipTbl[Life]*1.5,"Yes"," ")</f>
        <v>Yes</v>
      </c>
      <c r="J28" s="15">
        <v>110</v>
      </c>
    </row>
    <row r="29" spans="1:10">
      <c r="A29">
        <v>2978</v>
      </c>
      <c r="B29" t="s">
        <v>23</v>
      </c>
      <c r="C29" s="12">
        <v>41091</v>
      </c>
      <c r="D29" s="24">
        <v>2</v>
      </c>
      <c r="E29" s="12">
        <f>EquipTbl[Date Acquired]+(EquipTbl[Life]*365)</f>
        <v>41821</v>
      </c>
      <c r="F29" t="s">
        <v>27</v>
      </c>
      <c r="G29" t="s">
        <v>66</v>
      </c>
      <c r="H29" s="24">
        <v>4</v>
      </c>
      <c r="I29" s="24" t="str">
        <f>IF(EquipTbl[Times Serviced]&gt;EquipTbl[Life]*1.5,"Yes"," ")</f>
        <v>Yes</v>
      </c>
      <c r="J29" s="15">
        <v>150</v>
      </c>
    </row>
    <row r="30" spans="1:10">
      <c r="A30">
        <v>3162</v>
      </c>
      <c r="B30" t="s">
        <v>22</v>
      </c>
      <c r="C30" s="12">
        <v>41175</v>
      </c>
      <c r="D30" s="24">
        <v>2</v>
      </c>
      <c r="E30" s="12">
        <f>EquipTbl[Date Acquired]+(EquipTbl[Life]*365)</f>
        <v>41905</v>
      </c>
      <c r="F30" t="s">
        <v>26</v>
      </c>
      <c r="G30" t="s">
        <v>66</v>
      </c>
      <c r="H30" s="24">
        <v>6</v>
      </c>
      <c r="I30" s="24" t="str">
        <f>IF(EquipTbl[Times Serviced]&gt;EquipTbl[Life]*1.5,"Yes"," ")</f>
        <v>Yes</v>
      </c>
      <c r="J30" s="15">
        <v>200</v>
      </c>
    </row>
    <row r="31" spans="1:10">
      <c r="A31">
        <v>3175</v>
      </c>
      <c r="B31" t="s">
        <v>18</v>
      </c>
      <c r="C31" s="12">
        <v>41195</v>
      </c>
      <c r="D31" s="24">
        <v>5</v>
      </c>
      <c r="E31" s="12">
        <f>EquipTbl[Date Acquired]+(EquipTbl[Life]*365)</f>
        <v>43020</v>
      </c>
      <c r="F31" t="s">
        <v>25</v>
      </c>
      <c r="G31" t="s">
        <v>66</v>
      </c>
      <c r="H31" s="24">
        <v>7</v>
      </c>
      <c r="I31" s="24" t="str">
        <f>IF(EquipTbl[Times Serviced]&gt;EquipTbl[Life]*1.5,"Yes"," ")</f>
        <v xml:space="preserve"> </v>
      </c>
      <c r="J31" s="15">
        <v>7000</v>
      </c>
    </row>
    <row r="32" spans="1:10">
      <c r="A32">
        <v>3200</v>
      </c>
      <c r="B32" t="s">
        <v>20</v>
      </c>
      <c r="C32" s="12">
        <v>41257</v>
      </c>
      <c r="D32" s="24">
        <v>15</v>
      </c>
      <c r="E32" s="12">
        <f>EquipTbl[Date Acquired]+(EquipTbl[Life]*365)</f>
        <v>46732</v>
      </c>
      <c r="F32" t="s">
        <v>27</v>
      </c>
      <c r="G32" t="s">
        <v>66</v>
      </c>
      <c r="H32" s="24">
        <v>5</v>
      </c>
      <c r="I32" s="24" t="str">
        <f>IF(EquipTbl[Times Serviced]&gt;EquipTbl[Life]*1.5,"Yes"," ")</f>
        <v xml:space="preserve"> </v>
      </c>
      <c r="J32" s="15">
        <v>2999</v>
      </c>
    </row>
    <row r="33" spans="1:10">
      <c r="A33">
        <v>3288</v>
      </c>
      <c r="B33" t="s">
        <v>23</v>
      </c>
      <c r="C33" s="12">
        <v>41418</v>
      </c>
      <c r="D33" s="24">
        <v>2</v>
      </c>
      <c r="E33" s="12">
        <f>EquipTbl[Date Acquired]+(EquipTbl[Life]*365)</f>
        <v>42148</v>
      </c>
      <c r="F33" t="s">
        <v>26</v>
      </c>
      <c r="G33" t="s">
        <v>66</v>
      </c>
      <c r="H33" s="24">
        <v>5</v>
      </c>
      <c r="I33" s="24" t="str">
        <f>IF(EquipTbl[Times Serviced]&gt;EquipTbl[Life]*1.5,"Yes"," ")</f>
        <v>Yes</v>
      </c>
      <c r="J33" s="15">
        <v>150</v>
      </c>
    </row>
    <row r="34" spans="1:10">
      <c r="A34">
        <v>3304</v>
      </c>
      <c r="B34" t="s">
        <v>22</v>
      </c>
      <c r="C34" s="12">
        <v>41426</v>
      </c>
      <c r="D34" s="24">
        <v>2</v>
      </c>
      <c r="E34" s="12">
        <f>EquipTbl[Date Acquired]+(EquipTbl[Life]*365)</f>
        <v>42156</v>
      </c>
      <c r="F34" t="s">
        <v>25</v>
      </c>
      <c r="G34" t="s">
        <v>66</v>
      </c>
      <c r="H34" s="24">
        <v>4</v>
      </c>
      <c r="I34" s="24" t="str">
        <f>IF(EquipTbl[Times Serviced]&gt;EquipTbl[Life]*1.5,"Yes"," ")</f>
        <v>Yes</v>
      </c>
      <c r="J34" s="15">
        <v>168</v>
      </c>
    </row>
    <row r="35" spans="1:10">
      <c r="A35">
        <v>3338</v>
      </c>
      <c r="B35" t="s">
        <v>22</v>
      </c>
      <c r="C35" s="12">
        <v>41431</v>
      </c>
      <c r="D35" s="24">
        <v>2</v>
      </c>
      <c r="E35" s="12">
        <f>EquipTbl[Date Acquired]+(EquipTbl[Life]*365)</f>
        <v>42161</v>
      </c>
      <c r="F35" t="s">
        <v>27</v>
      </c>
      <c r="G35" t="s">
        <v>66</v>
      </c>
      <c r="H35" s="24">
        <v>4</v>
      </c>
      <c r="I35" s="24" t="str">
        <f>IF(EquipTbl[Times Serviced]&gt;EquipTbl[Life]*1.5,"Yes"," ")</f>
        <v>Yes</v>
      </c>
      <c r="J35" s="15">
        <v>175</v>
      </c>
    </row>
    <row r="36" spans="1:10">
      <c r="A36">
        <v>3432</v>
      </c>
      <c r="B36" t="s">
        <v>22</v>
      </c>
      <c r="C36" s="12">
        <v>41487</v>
      </c>
      <c r="D36" s="24">
        <v>2</v>
      </c>
      <c r="E36" s="12">
        <f>EquipTbl[Date Acquired]+(EquipTbl[Life]*365)</f>
        <v>42217</v>
      </c>
      <c r="F36" t="s">
        <v>26</v>
      </c>
      <c r="G36" t="s">
        <v>66</v>
      </c>
      <c r="H36" s="24">
        <v>5</v>
      </c>
      <c r="I36" s="24" t="str">
        <f>IF(EquipTbl[Times Serviced]&gt;EquipTbl[Life]*1.5,"Yes"," ")</f>
        <v>Yes</v>
      </c>
      <c r="J36" s="15">
        <v>215</v>
      </c>
    </row>
    <row r="37" spans="1:10">
      <c r="A37">
        <v>3442</v>
      </c>
      <c r="B37" t="s">
        <v>18</v>
      </c>
      <c r="C37" s="12">
        <v>41487</v>
      </c>
      <c r="D37" s="24">
        <v>5</v>
      </c>
      <c r="E37" s="12">
        <f>EquipTbl[Date Acquired]+(EquipTbl[Life]*365)</f>
        <v>43312</v>
      </c>
      <c r="F37" t="s">
        <v>27</v>
      </c>
      <c r="G37" t="s">
        <v>8</v>
      </c>
      <c r="H37" s="24">
        <v>6</v>
      </c>
      <c r="I37" s="24" t="str">
        <f>IF(EquipTbl[Times Serviced]&gt;EquipTbl[Life]*1.5,"Yes"," ")</f>
        <v xml:space="preserve"> </v>
      </c>
      <c r="J37" s="15">
        <v>8500</v>
      </c>
    </row>
    <row r="38" spans="1:10">
      <c r="A38">
        <v>3476</v>
      </c>
      <c r="B38" t="s">
        <v>23</v>
      </c>
      <c r="C38" s="12">
        <v>41501</v>
      </c>
      <c r="D38" s="24">
        <v>2</v>
      </c>
      <c r="E38" s="12">
        <f>EquipTbl[Date Acquired]+(EquipTbl[Life]*365)</f>
        <v>42231</v>
      </c>
      <c r="F38" t="s">
        <v>27</v>
      </c>
      <c r="G38" t="s">
        <v>66</v>
      </c>
      <c r="H38" s="24">
        <v>3</v>
      </c>
      <c r="I38" s="24" t="str">
        <f>IF(EquipTbl[Times Serviced]&gt;EquipTbl[Life]*1.5,"Yes"," ")</f>
        <v xml:space="preserve"> </v>
      </c>
      <c r="J38" s="15">
        <v>150</v>
      </c>
    </row>
    <row r="39" spans="1:10">
      <c r="A39">
        <v>3494</v>
      </c>
      <c r="B39" t="s">
        <v>18</v>
      </c>
      <c r="C39" s="12">
        <v>41599</v>
      </c>
      <c r="D39" s="24">
        <v>5</v>
      </c>
      <c r="E39" s="12">
        <f>EquipTbl[Date Acquired]+(EquipTbl[Life]*365)</f>
        <v>43424</v>
      </c>
      <c r="F39" t="s">
        <v>25</v>
      </c>
      <c r="G39" t="s">
        <v>8</v>
      </c>
      <c r="H39" s="24">
        <v>4</v>
      </c>
      <c r="I39" s="24" t="str">
        <f>IF(EquipTbl[Times Serviced]&gt;EquipTbl[Life]*1.5,"Yes"," ")</f>
        <v xml:space="preserve"> </v>
      </c>
      <c r="J39" s="15">
        <v>8000</v>
      </c>
    </row>
    <row r="40" spans="1:10">
      <c r="A40">
        <v>3560</v>
      </c>
      <c r="B40" t="s">
        <v>20</v>
      </c>
      <c r="C40" s="12">
        <v>41610</v>
      </c>
      <c r="D40" s="24">
        <v>15</v>
      </c>
      <c r="E40" s="12">
        <f>EquipTbl[Date Acquired]+(EquipTbl[Life]*365)</f>
        <v>47085</v>
      </c>
      <c r="F40" t="s">
        <v>26</v>
      </c>
      <c r="G40" t="s">
        <v>8</v>
      </c>
      <c r="H40" s="24">
        <v>4</v>
      </c>
      <c r="I40" s="24" t="str">
        <f>IF(EquipTbl[Times Serviced]&gt;EquipTbl[Life]*1.5,"Yes"," ")</f>
        <v xml:space="preserve"> </v>
      </c>
      <c r="J40" s="15">
        <v>2750</v>
      </c>
    </row>
    <row r="41" spans="1:10">
      <c r="A41">
        <v>3572</v>
      </c>
      <c r="B41" t="s">
        <v>23</v>
      </c>
      <c r="C41" s="12">
        <v>41666</v>
      </c>
      <c r="D41" s="24">
        <v>2</v>
      </c>
      <c r="E41" s="12">
        <f>EquipTbl[Date Acquired]+(EquipTbl[Life]*365)</f>
        <v>42396</v>
      </c>
      <c r="F41" t="s">
        <v>25</v>
      </c>
      <c r="G41" t="s">
        <v>66</v>
      </c>
      <c r="H41" s="24">
        <v>3</v>
      </c>
      <c r="I41" s="24" t="str">
        <f>IF(EquipTbl[Times Serviced]&gt;EquipTbl[Life]*1.5,"Yes"," ")</f>
        <v xml:space="preserve"> </v>
      </c>
      <c r="J41" s="15">
        <v>150</v>
      </c>
    </row>
    <row r="42" spans="1:10">
      <c r="A42">
        <v>3590</v>
      </c>
      <c r="B42" t="s">
        <v>22</v>
      </c>
      <c r="C42" s="12">
        <v>41791</v>
      </c>
      <c r="D42" s="24">
        <v>2</v>
      </c>
      <c r="E42" s="12">
        <f>EquipTbl[Date Acquired]+(EquipTbl[Life]*365)</f>
        <v>42521</v>
      </c>
      <c r="F42" t="s">
        <v>26</v>
      </c>
      <c r="G42" t="s">
        <v>66</v>
      </c>
      <c r="H42" s="24">
        <v>4</v>
      </c>
      <c r="I42" s="24" t="str">
        <f>IF(EquipTbl[Times Serviced]&gt;EquipTbl[Life]*1.5,"Yes"," ")</f>
        <v>Yes</v>
      </c>
      <c r="J42" s="15">
        <v>150</v>
      </c>
    </row>
    <row r="43" spans="1:10">
      <c r="A43">
        <v>4174</v>
      </c>
      <c r="B43" t="s">
        <v>23</v>
      </c>
      <c r="C43" s="12">
        <v>41791</v>
      </c>
      <c r="D43" s="24">
        <v>2</v>
      </c>
      <c r="E43" s="12">
        <f>EquipTbl[Date Acquired]+(EquipTbl[Life]*365)</f>
        <v>42521</v>
      </c>
      <c r="F43" t="s">
        <v>26</v>
      </c>
      <c r="G43" t="s">
        <v>66</v>
      </c>
      <c r="H43" s="24">
        <v>4</v>
      </c>
      <c r="I43" s="24" t="str">
        <f>IF(EquipTbl[Times Serviced]&gt;EquipTbl[Life]*1.5,"Yes"," ")</f>
        <v>Yes</v>
      </c>
      <c r="J43" s="15">
        <v>200</v>
      </c>
    </row>
    <row r="44" spans="1:10">
      <c r="A44">
        <v>4184</v>
      </c>
      <c r="B44" t="s">
        <v>23</v>
      </c>
      <c r="C44" s="12">
        <v>41792</v>
      </c>
      <c r="D44" s="24">
        <v>2</v>
      </c>
      <c r="E44" s="12">
        <f>EquipTbl[Date Acquired]+(EquipTbl[Life]*365)</f>
        <v>42522</v>
      </c>
      <c r="F44" t="s">
        <v>25</v>
      </c>
      <c r="G44" t="s">
        <v>66</v>
      </c>
      <c r="H44" s="24">
        <v>3</v>
      </c>
      <c r="I44" s="24" t="str">
        <f>IF(EquipTbl[Times Serviced]&gt;EquipTbl[Life]*1.5,"Yes"," ")</f>
        <v xml:space="preserve"> </v>
      </c>
      <c r="J44" s="15">
        <v>125</v>
      </c>
    </row>
    <row r="45" spans="1:10">
      <c r="A45">
        <v>4190</v>
      </c>
      <c r="B45" t="s">
        <v>18</v>
      </c>
      <c r="C45" s="12">
        <v>41797</v>
      </c>
      <c r="D45" s="24">
        <v>5</v>
      </c>
      <c r="E45" s="12">
        <f>EquipTbl[Date Acquired]+(EquipTbl[Life]*365)</f>
        <v>43622</v>
      </c>
      <c r="F45" t="s">
        <v>27</v>
      </c>
      <c r="G45" t="s">
        <v>8</v>
      </c>
      <c r="H45" s="24">
        <v>3</v>
      </c>
      <c r="I45" s="24" t="str">
        <f>IF(EquipTbl[Times Serviced]&gt;EquipTbl[Life]*1.5,"Yes"," ")</f>
        <v xml:space="preserve"> </v>
      </c>
      <c r="J45" s="15">
        <v>7800</v>
      </c>
    </row>
    <row r="46" spans="1:10">
      <c r="A46">
        <v>4196</v>
      </c>
      <c r="B46" t="s">
        <v>22</v>
      </c>
      <c r="C46" s="12">
        <v>41830</v>
      </c>
      <c r="D46" s="24">
        <v>2</v>
      </c>
      <c r="E46" s="12">
        <f>EquipTbl[Date Acquired]+(EquipTbl[Life]*365)</f>
        <v>42560</v>
      </c>
      <c r="F46" t="s">
        <v>25</v>
      </c>
      <c r="G46" t="s">
        <v>8</v>
      </c>
      <c r="H46" s="24">
        <v>3</v>
      </c>
      <c r="I46" s="24" t="str">
        <f>IF(EquipTbl[Times Serviced]&gt;EquipTbl[Life]*1.5,"Yes"," ")</f>
        <v xml:space="preserve"> </v>
      </c>
      <c r="J46" s="15">
        <v>175</v>
      </c>
    </row>
    <row r="47" spans="1:10">
      <c r="A47">
        <v>4197</v>
      </c>
      <c r="B47" t="s">
        <v>23</v>
      </c>
      <c r="C47" s="12">
        <v>41854</v>
      </c>
      <c r="D47" s="24">
        <v>2</v>
      </c>
      <c r="E47" s="12">
        <f>EquipTbl[Date Acquired]+(EquipTbl[Life]*365)</f>
        <v>42584</v>
      </c>
      <c r="F47" t="s">
        <v>26</v>
      </c>
      <c r="G47" t="s">
        <v>66</v>
      </c>
      <c r="H47" s="24">
        <v>4</v>
      </c>
      <c r="I47" s="24" t="str">
        <f>IF(EquipTbl[Times Serviced]&gt;EquipTbl[Life]*1.5,"Yes"," ")</f>
        <v>Yes</v>
      </c>
      <c r="J47" s="15">
        <v>175</v>
      </c>
    </row>
    <row r="48" spans="1:10">
      <c r="A48">
        <v>4240</v>
      </c>
      <c r="B48" t="s">
        <v>22</v>
      </c>
      <c r="C48" s="12">
        <v>41897</v>
      </c>
      <c r="D48" s="24">
        <v>2</v>
      </c>
      <c r="E48" s="12">
        <f>EquipTbl[Date Acquired]+(EquipTbl[Life]*365)</f>
        <v>42627</v>
      </c>
      <c r="F48" t="s">
        <v>27</v>
      </c>
      <c r="G48" t="s">
        <v>66</v>
      </c>
      <c r="H48" s="24">
        <v>3</v>
      </c>
      <c r="I48" s="24" t="str">
        <f>IF(EquipTbl[Times Serviced]&gt;EquipTbl[Life]*1.5,"Yes"," ")</f>
        <v xml:space="preserve"> </v>
      </c>
      <c r="J48" s="15">
        <v>210</v>
      </c>
    </row>
    <row r="49" spans="1:10">
      <c r="A49">
        <v>4250</v>
      </c>
      <c r="B49" t="s">
        <v>19</v>
      </c>
      <c r="C49" s="12">
        <v>41970</v>
      </c>
      <c r="D49" s="24">
        <v>10</v>
      </c>
      <c r="E49" s="12">
        <f>EquipTbl[Date Acquired]+(EquipTbl[Life]*365)</f>
        <v>45620</v>
      </c>
      <c r="F49" t="s">
        <v>27</v>
      </c>
      <c r="G49" t="s">
        <v>8</v>
      </c>
      <c r="H49" s="24">
        <v>3</v>
      </c>
      <c r="I49" s="24" t="str">
        <f>IF(EquipTbl[Times Serviced]&gt;EquipTbl[Life]*1.5,"Yes"," ")</f>
        <v xml:space="preserve"> </v>
      </c>
      <c r="J49" s="15">
        <v>30000</v>
      </c>
    </row>
    <row r="50" spans="1:10">
      <c r="A50">
        <v>4254</v>
      </c>
      <c r="B50" t="s">
        <v>20</v>
      </c>
      <c r="C50" s="12">
        <v>41972</v>
      </c>
      <c r="D50" s="24">
        <v>15</v>
      </c>
      <c r="E50" s="12">
        <f>EquipTbl[Date Acquired]+(EquipTbl[Life]*365)</f>
        <v>47447</v>
      </c>
      <c r="F50" t="s">
        <v>27</v>
      </c>
      <c r="G50" t="s">
        <v>8</v>
      </c>
      <c r="H50" s="24">
        <v>3</v>
      </c>
      <c r="I50" s="24" t="str">
        <f>IF(EquipTbl[Times Serviced]&gt;EquipTbl[Life]*1.5,"Yes"," ")</f>
        <v xml:space="preserve"> </v>
      </c>
      <c r="J50" s="15">
        <v>2950</v>
      </c>
    </row>
    <row r="51" spans="1:10">
      <c r="A51">
        <v>4256</v>
      </c>
      <c r="B51" t="s">
        <v>20</v>
      </c>
      <c r="C51" s="12">
        <v>41973</v>
      </c>
      <c r="D51" s="24">
        <v>15</v>
      </c>
      <c r="E51" s="12">
        <f>EquipTbl[Date Acquired]+(EquipTbl[Life]*365)</f>
        <v>47448</v>
      </c>
      <c r="F51" t="s">
        <v>26</v>
      </c>
      <c r="G51" t="s">
        <v>8</v>
      </c>
      <c r="H51" s="24">
        <v>3</v>
      </c>
      <c r="I51" s="24" t="str">
        <f>IF(EquipTbl[Times Serviced]&gt;EquipTbl[Life]*1.5,"Yes"," ")</f>
        <v xml:space="preserve"> </v>
      </c>
      <c r="J51" s="15">
        <v>3125</v>
      </c>
    </row>
    <row r="52" spans="1:10">
      <c r="A52">
        <v>4266</v>
      </c>
      <c r="B52" t="s">
        <v>24</v>
      </c>
      <c r="C52" s="12">
        <v>41978</v>
      </c>
      <c r="D52" s="24">
        <v>5</v>
      </c>
      <c r="E52" s="12">
        <f>EquipTbl[Date Acquired]+(EquipTbl[Life]*365)</f>
        <v>43803</v>
      </c>
      <c r="F52" t="s">
        <v>27</v>
      </c>
      <c r="G52" t="s">
        <v>8</v>
      </c>
      <c r="H52" s="24">
        <v>3</v>
      </c>
      <c r="I52" s="24" t="str">
        <f>IF(EquipTbl[Times Serviced]&gt;EquipTbl[Life]*1.5,"Yes"," ")</f>
        <v xml:space="preserve"> </v>
      </c>
      <c r="J52" s="15">
        <v>1100</v>
      </c>
    </row>
    <row r="53" spans="1:10">
      <c r="A53">
        <v>4286</v>
      </c>
      <c r="B53" t="s">
        <v>21</v>
      </c>
      <c r="C53" s="12">
        <v>41988</v>
      </c>
      <c r="D53" s="24">
        <v>10</v>
      </c>
      <c r="E53" s="12">
        <f>EquipTbl[Date Acquired]+(EquipTbl[Life]*365)</f>
        <v>45638</v>
      </c>
      <c r="F53" t="s">
        <v>27</v>
      </c>
      <c r="G53" t="s">
        <v>8</v>
      </c>
      <c r="H53" s="24">
        <v>3</v>
      </c>
      <c r="I53" s="24" t="str">
        <f>IF(EquipTbl[Times Serviced]&gt;EquipTbl[Life]*1.5,"Yes"," ")</f>
        <v xml:space="preserve"> </v>
      </c>
      <c r="J53" s="15">
        <v>2000</v>
      </c>
    </row>
    <row r="54" spans="1:10">
      <c r="A54">
        <v>4292</v>
      </c>
      <c r="B54" t="s">
        <v>24</v>
      </c>
      <c r="C54" s="12">
        <v>41991</v>
      </c>
      <c r="D54" s="24">
        <v>5</v>
      </c>
      <c r="E54" s="12">
        <f>EquipTbl[Date Acquired]+(EquipTbl[Life]*365)</f>
        <v>43816</v>
      </c>
      <c r="F54" t="s">
        <v>25</v>
      </c>
      <c r="G54" t="s">
        <v>8</v>
      </c>
      <c r="H54" s="24">
        <v>4</v>
      </c>
      <c r="I54" s="24" t="str">
        <f>IF(EquipTbl[Times Serviced]&gt;EquipTbl[Life]*1.5,"Yes"," ")</f>
        <v xml:space="preserve"> </v>
      </c>
      <c r="J54" s="15">
        <v>1175</v>
      </c>
    </row>
    <row r="55" spans="1:10">
      <c r="A55">
        <v>4306</v>
      </c>
      <c r="B55" t="s">
        <v>21</v>
      </c>
      <c r="C55" s="12">
        <v>41998</v>
      </c>
      <c r="D55" s="24">
        <v>10</v>
      </c>
      <c r="E55" s="12">
        <f>EquipTbl[Date Acquired]+(EquipTbl[Life]*365)</f>
        <v>45648</v>
      </c>
      <c r="F55" t="s">
        <v>26</v>
      </c>
      <c r="G55" t="s">
        <v>8</v>
      </c>
      <c r="H55" s="24">
        <v>3</v>
      </c>
      <c r="I55" s="24" t="str">
        <f>IF(EquipTbl[Times Serviced]&gt;EquipTbl[Life]*1.5,"Yes"," ")</f>
        <v xml:space="preserve"> </v>
      </c>
      <c r="J55" s="15">
        <v>2225</v>
      </c>
    </row>
    <row r="56" spans="1:10">
      <c r="A56">
        <v>4346</v>
      </c>
      <c r="B56" t="s">
        <v>18</v>
      </c>
      <c r="C56" s="12">
        <v>42018</v>
      </c>
      <c r="D56" s="24">
        <v>5</v>
      </c>
      <c r="E56" s="12">
        <f>EquipTbl[Date Acquired]+(EquipTbl[Life]*365)</f>
        <v>43843</v>
      </c>
      <c r="F56" t="s">
        <v>26</v>
      </c>
      <c r="G56" t="s">
        <v>8</v>
      </c>
      <c r="H56" s="24">
        <v>3</v>
      </c>
      <c r="I56" s="24" t="str">
        <f>IF(EquipTbl[Times Serviced]&gt;EquipTbl[Life]*1.5,"Yes"," ")</f>
        <v xml:space="preserve"> </v>
      </c>
      <c r="J56" s="15">
        <v>7999</v>
      </c>
    </row>
    <row r="57" spans="1:10">
      <c r="A57">
        <v>4366</v>
      </c>
      <c r="B57" t="s">
        <v>24</v>
      </c>
      <c r="C57" s="12">
        <v>42028</v>
      </c>
      <c r="D57" s="24">
        <v>5</v>
      </c>
      <c r="E57" s="12">
        <f>EquipTbl[Date Acquired]+(EquipTbl[Life]*365)</f>
        <v>43853</v>
      </c>
      <c r="F57" t="s">
        <v>26</v>
      </c>
      <c r="G57" t="s">
        <v>8</v>
      </c>
      <c r="H57" s="24">
        <v>3</v>
      </c>
      <c r="I57" s="24" t="str">
        <f>IF(EquipTbl[Times Serviced]&gt;EquipTbl[Life]*1.5,"Yes"," ")</f>
        <v xml:space="preserve"> </v>
      </c>
      <c r="J57" s="15">
        <v>1300</v>
      </c>
    </row>
    <row r="58" spans="1:10">
      <c r="A58">
        <v>4382</v>
      </c>
      <c r="B58" t="s">
        <v>22</v>
      </c>
      <c r="C58" s="12">
        <v>42076</v>
      </c>
      <c r="D58" s="24">
        <v>2</v>
      </c>
      <c r="E58" s="12">
        <f>EquipTbl[Date Acquired]+(EquipTbl[Life]*365)</f>
        <v>42806</v>
      </c>
      <c r="F58" t="s">
        <v>25</v>
      </c>
      <c r="G58" t="s">
        <v>8</v>
      </c>
      <c r="H58" s="24">
        <v>2</v>
      </c>
      <c r="I58" s="24" t="str">
        <f>IF(EquipTbl[Times Serviced]&gt;EquipTbl[Life]*1.5,"Yes"," ")</f>
        <v xml:space="preserve"> </v>
      </c>
      <c r="J58" s="15">
        <v>190</v>
      </c>
    </row>
    <row r="59" spans="1:10">
      <c r="A59">
        <v>4476</v>
      </c>
      <c r="B59" t="s">
        <v>23</v>
      </c>
      <c r="C59" s="12">
        <v>42120</v>
      </c>
      <c r="D59" s="24">
        <v>2</v>
      </c>
      <c r="E59" s="12">
        <f>EquipTbl[Date Acquired]+(EquipTbl[Life]*365)</f>
        <v>42850</v>
      </c>
      <c r="F59" t="s">
        <v>26</v>
      </c>
      <c r="G59" t="s">
        <v>8</v>
      </c>
      <c r="H59" s="24">
        <v>3</v>
      </c>
      <c r="I59" s="24" t="str">
        <f>IF(EquipTbl[Times Serviced]&gt;EquipTbl[Life]*1.5,"Yes"," ")</f>
        <v xml:space="preserve"> </v>
      </c>
      <c r="J59" s="15">
        <v>150</v>
      </c>
    </row>
    <row r="60" spans="1:10">
      <c r="A60">
        <v>4502</v>
      </c>
      <c r="B60" t="s">
        <v>22</v>
      </c>
      <c r="C60" s="12">
        <v>42129</v>
      </c>
      <c r="D60" s="24">
        <v>2</v>
      </c>
      <c r="E60" s="12">
        <f>EquipTbl[Date Acquired]+(EquipTbl[Life]*365)</f>
        <v>42859</v>
      </c>
      <c r="F60" t="s">
        <v>26</v>
      </c>
      <c r="G60" t="s">
        <v>8</v>
      </c>
      <c r="H60" s="24">
        <v>3</v>
      </c>
      <c r="I60" s="24" t="str">
        <f>IF(EquipTbl[Times Serviced]&gt;EquipTbl[Life]*1.5,"Yes"," ")</f>
        <v xml:space="preserve"> </v>
      </c>
      <c r="J60" s="15">
        <v>200</v>
      </c>
    </row>
    <row r="61" spans="1:10">
      <c r="A61">
        <v>4534</v>
      </c>
      <c r="B61" t="s">
        <v>23</v>
      </c>
      <c r="C61" s="12">
        <v>42132</v>
      </c>
      <c r="D61" s="24">
        <v>2</v>
      </c>
      <c r="E61" s="12">
        <f>EquipTbl[Date Acquired]+(EquipTbl[Life]*365)</f>
        <v>42862</v>
      </c>
      <c r="F61" t="s">
        <v>27</v>
      </c>
      <c r="G61" t="s">
        <v>8</v>
      </c>
      <c r="H61" s="24">
        <v>2</v>
      </c>
      <c r="I61" s="24" t="str">
        <f>IF(EquipTbl[Times Serviced]&gt;EquipTbl[Life]*1.5,"Yes"," ")</f>
        <v xml:space="preserve"> </v>
      </c>
      <c r="J61" s="15">
        <v>110</v>
      </c>
    </row>
    <row r="62" spans="1:10">
      <c r="A62">
        <v>4560</v>
      </c>
      <c r="B62" t="s">
        <v>22</v>
      </c>
      <c r="C62" s="12">
        <v>42217</v>
      </c>
      <c r="D62" s="24">
        <v>2</v>
      </c>
      <c r="E62" s="12">
        <f>EquipTbl[Date Acquired]+(EquipTbl[Life]*365)</f>
        <v>42947</v>
      </c>
      <c r="F62" t="s">
        <v>27</v>
      </c>
      <c r="G62" t="s">
        <v>8</v>
      </c>
      <c r="H62" s="24">
        <v>2</v>
      </c>
      <c r="I62" s="24" t="str">
        <f>IF(EquipTbl[Times Serviced]&gt;EquipTbl[Life]*1.5,"Yes"," ")</f>
        <v xml:space="preserve"> </v>
      </c>
      <c r="J62" s="15">
        <v>120</v>
      </c>
    </row>
    <row r="63" spans="1:10">
      <c r="A63">
        <v>4590</v>
      </c>
      <c r="B63" t="s">
        <v>19</v>
      </c>
      <c r="C63" s="12">
        <v>42355</v>
      </c>
      <c r="D63" s="24">
        <v>10</v>
      </c>
      <c r="E63" s="12">
        <f>EquipTbl[Date Acquired]+(EquipTbl[Life]*365)</f>
        <v>46005</v>
      </c>
      <c r="F63" t="s">
        <v>26</v>
      </c>
      <c r="G63" t="s">
        <v>8</v>
      </c>
      <c r="H63" s="24">
        <v>2</v>
      </c>
      <c r="I63" s="24" t="str">
        <f>IF(EquipTbl[Times Serviced]&gt;EquipTbl[Life]*1.5,"Yes"," ")</f>
        <v xml:space="preserve"> </v>
      </c>
      <c r="J63" s="15">
        <v>26500</v>
      </c>
    </row>
    <row r="64" spans="1:10">
      <c r="A64">
        <v>4598</v>
      </c>
      <c r="B64" t="s">
        <v>21</v>
      </c>
      <c r="C64" s="12">
        <v>42359</v>
      </c>
      <c r="D64" s="24">
        <v>10</v>
      </c>
      <c r="E64" s="12">
        <f>EquipTbl[Date Acquired]+(EquipTbl[Life]*365)</f>
        <v>46009</v>
      </c>
      <c r="F64" t="s">
        <v>25</v>
      </c>
      <c r="G64" t="s">
        <v>8</v>
      </c>
      <c r="H64" s="24">
        <v>2</v>
      </c>
      <c r="I64" s="24" t="str">
        <f>IF(EquipTbl[Times Serviced]&gt;EquipTbl[Life]*1.5,"Yes"," ")</f>
        <v xml:space="preserve"> </v>
      </c>
      <c r="J64" s="15">
        <v>2500</v>
      </c>
    </row>
    <row r="65" spans="1:10">
      <c r="A65">
        <v>4606</v>
      </c>
      <c r="B65" t="s">
        <v>23</v>
      </c>
      <c r="C65" s="12">
        <v>42368</v>
      </c>
      <c r="D65" s="24">
        <v>2</v>
      </c>
      <c r="E65" s="12">
        <f>EquipTbl[Date Acquired]+(EquipTbl[Life]*365)</f>
        <v>43098</v>
      </c>
      <c r="F65" t="s">
        <v>25</v>
      </c>
      <c r="G65" t="s">
        <v>8</v>
      </c>
      <c r="H65" s="24">
        <v>2</v>
      </c>
      <c r="I65" s="24" t="str">
        <f>IF(EquipTbl[Times Serviced]&gt;EquipTbl[Life]*1.5,"Yes"," ")</f>
        <v xml:space="preserve"> </v>
      </c>
      <c r="J65" s="15">
        <v>160</v>
      </c>
    </row>
    <row r="66" spans="1:10">
      <c r="A66">
        <v>4620</v>
      </c>
      <c r="B66" t="s">
        <v>23</v>
      </c>
      <c r="C66" s="12">
        <v>42370</v>
      </c>
      <c r="D66" s="24">
        <v>2</v>
      </c>
      <c r="E66" s="12">
        <f>EquipTbl[Date Acquired]+(EquipTbl[Life]*365)</f>
        <v>43100</v>
      </c>
      <c r="F66" t="s">
        <v>25</v>
      </c>
      <c r="G66" t="s">
        <v>8</v>
      </c>
      <c r="H66" s="24">
        <v>2</v>
      </c>
      <c r="I66" s="24" t="str">
        <f>IF(EquipTbl[Times Serviced]&gt;EquipTbl[Life]*1.5,"Yes"," ")</f>
        <v xml:space="preserve"> </v>
      </c>
      <c r="J66" s="15">
        <v>150</v>
      </c>
    </row>
    <row r="67" spans="1:10">
      <c r="A67">
        <v>4644</v>
      </c>
      <c r="B67" t="s">
        <v>18</v>
      </c>
      <c r="C67" s="12">
        <v>42406</v>
      </c>
      <c r="D67" s="24">
        <v>5</v>
      </c>
      <c r="E67" s="12">
        <f>EquipTbl[Date Acquired]+(EquipTbl[Life]*365)</f>
        <v>44231</v>
      </c>
      <c r="F67" t="s">
        <v>25</v>
      </c>
      <c r="G67" t="s">
        <v>8</v>
      </c>
      <c r="H67" s="24">
        <v>2</v>
      </c>
      <c r="I67" s="24" t="str">
        <f>IF(EquipTbl[Times Serviced]&gt;EquipTbl[Life]*1.5,"Yes"," ")</f>
        <v xml:space="preserve"> </v>
      </c>
      <c r="J67" s="15">
        <v>7999</v>
      </c>
    </row>
    <row r="68" spans="1:10">
      <c r="A68">
        <v>4680</v>
      </c>
      <c r="B68" t="s">
        <v>22</v>
      </c>
      <c r="C68" s="12">
        <v>42431</v>
      </c>
      <c r="D68" s="24">
        <v>2</v>
      </c>
      <c r="E68" s="12">
        <f>EquipTbl[Date Acquired]+(EquipTbl[Life]*365)</f>
        <v>43161</v>
      </c>
      <c r="F68" t="s">
        <v>27</v>
      </c>
      <c r="G68" t="s">
        <v>8</v>
      </c>
      <c r="H68" s="24">
        <v>1</v>
      </c>
      <c r="I68" s="24" t="str">
        <f>IF(EquipTbl[Times Serviced]&gt;EquipTbl[Life]*1.5,"Yes"," ")</f>
        <v xml:space="preserve"> </v>
      </c>
      <c r="J68" s="15">
        <v>175</v>
      </c>
    </row>
    <row r="69" spans="1:10">
      <c r="A69">
        <v>4688</v>
      </c>
      <c r="B69" t="s">
        <v>23</v>
      </c>
      <c r="C69" s="12">
        <v>42460</v>
      </c>
      <c r="D69" s="24">
        <v>2</v>
      </c>
      <c r="E69" s="12">
        <f>EquipTbl[Date Acquired]+(EquipTbl[Life]*365)</f>
        <v>43190</v>
      </c>
      <c r="F69" t="s">
        <v>26</v>
      </c>
      <c r="G69" t="s">
        <v>8</v>
      </c>
      <c r="H69" s="24">
        <v>2</v>
      </c>
      <c r="I69" s="24" t="str">
        <f>IF(EquipTbl[Times Serviced]&gt;EquipTbl[Life]*1.5,"Yes"," ")</f>
        <v xml:space="preserve"> </v>
      </c>
      <c r="J69" s="15">
        <v>110</v>
      </c>
    </row>
    <row r="70" spans="1:10">
      <c r="A70">
        <v>4694</v>
      </c>
      <c r="B70" t="s">
        <v>22</v>
      </c>
      <c r="C70" s="12">
        <v>42466</v>
      </c>
      <c r="D70" s="24">
        <v>2</v>
      </c>
      <c r="E70" s="12">
        <f>EquipTbl[Date Acquired]+(EquipTbl[Life]*365)</f>
        <v>43196</v>
      </c>
      <c r="F70" t="s">
        <v>26</v>
      </c>
      <c r="G70" t="s">
        <v>8</v>
      </c>
      <c r="H70" s="24">
        <v>2</v>
      </c>
      <c r="I70" s="24" t="str">
        <f>IF(EquipTbl[Times Serviced]&gt;EquipTbl[Life]*1.5,"Yes"," ")</f>
        <v xml:space="preserve"> </v>
      </c>
      <c r="J70" s="15">
        <v>120</v>
      </c>
    </row>
    <row r="71" spans="1:10">
      <c r="A71">
        <v>4712</v>
      </c>
      <c r="B71" t="s">
        <v>23</v>
      </c>
      <c r="C71" s="12">
        <v>42488</v>
      </c>
      <c r="D71" s="24">
        <v>2</v>
      </c>
      <c r="E71" s="12">
        <f>EquipTbl[Date Acquired]+(EquipTbl[Life]*365)</f>
        <v>43218</v>
      </c>
      <c r="F71" t="s">
        <v>27</v>
      </c>
      <c r="G71" t="s">
        <v>8</v>
      </c>
      <c r="H71" s="24">
        <v>1</v>
      </c>
      <c r="I71" s="24" t="str">
        <f>IF(EquipTbl[Times Serviced]&gt;EquipTbl[Life]*1.5,"Yes"," ")</f>
        <v xml:space="preserve"> </v>
      </c>
      <c r="J71" s="15">
        <v>150</v>
      </c>
    </row>
    <row r="72" spans="1:10">
      <c r="A72">
        <v>4752</v>
      </c>
      <c r="B72" t="s">
        <v>22</v>
      </c>
      <c r="C72" s="12">
        <v>42549</v>
      </c>
      <c r="D72" s="24">
        <v>2</v>
      </c>
      <c r="E72" s="12">
        <f>EquipTbl[Date Acquired]+(EquipTbl[Life]*365)</f>
        <v>43279</v>
      </c>
      <c r="F72" t="s">
        <v>25</v>
      </c>
      <c r="G72" t="s">
        <v>8</v>
      </c>
      <c r="H72" s="24">
        <v>1</v>
      </c>
      <c r="I72" s="24" t="str">
        <f>IF(EquipTbl[Times Serviced]&gt;EquipTbl[Life]*1.5,"Yes"," ")</f>
        <v xml:space="preserve"> </v>
      </c>
      <c r="J72" s="15">
        <v>205</v>
      </c>
    </row>
    <row r="73" spans="1:10">
      <c r="A73">
        <v>4754</v>
      </c>
      <c r="B73" t="s">
        <v>19</v>
      </c>
      <c r="C73" s="12">
        <v>42551</v>
      </c>
      <c r="D73" s="24">
        <v>10</v>
      </c>
      <c r="E73" s="12">
        <f>EquipTbl[Date Acquired]+(EquipTbl[Life]*365)</f>
        <v>46201</v>
      </c>
      <c r="F73" t="s">
        <v>25</v>
      </c>
      <c r="G73" t="s">
        <v>8</v>
      </c>
      <c r="H73" s="24">
        <v>3</v>
      </c>
      <c r="I73" s="24" t="str">
        <f>IF(EquipTbl[Times Serviced]&gt;EquipTbl[Life]*1.5,"Yes"," ")</f>
        <v xml:space="preserve"> </v>
      </c>
      <c r="J73" s="15">
        <v>28000</v>
      </c>
    </row>
    <row r="74" spans="1:10">
      <c r="A74">
        <v>4778</v>
      </c>
      <c r="B74" t="s">
        <v>20</v>
      </c>
      <c r="C74" s="12">
        <v>42700</v>
      </c>
      <c r="D74" s="24">
        <v>15</v>
      </c>
      <c r="E74" s="12">
        <f>EquipTbl[Date Acquired]+(EquipTbl[Life]*365)</f>
        <v>48175</v>
      </c>
      <c r="F74" t="s">
        <v>25</v>
      </c>
      <c r="G74" t="s">
        <v>8</v>
      </c>
      <c r="H74" s="24">
        <v>1</v>
      </c>
      <c r="I74" s="24" t="str">
        <f>IF(EquipTbl[Times Serviced]&gt;EquipTbl[Life]*1.5,"Yes"," ")</f>
        <v xml:space="preserve"> </v>
      </c>
      <c r="J74" s="15">
        <v>3000</v>
      </c>
    </row>
    <row r="75" spans="1:10">
      <c r="A75">
        <v>4868</v>
      </c>
      <c r="B75" t="s">
        <v>24</v>
      </c>
      <c r="C75" s="12">
        <v>42710</v>
      </c>
      <c r="D75" s="24">
        <v>5</v>
      </c>
      <c r="E75" s="12">
        <f>EquipTbl[Date Acquired]+(EquipTbl[Life]*365)</f>
        <v>44535</v>
      </c>
      <c r="F75" t="s">
        <v>25</v>
      </c>
      <c r="G75" t="s">
        <v>8</v>
      </c>
      <c r="H75" s="24">
        <v>1</v>
      </c>
      <c r="I75" s="24" t="str">
        <f>IF(EquipTbl[Times Serviced]&gt;EquipTbl[Life]*1.5,"Yes"," ")</f>
        <v xml:space="preserve"> </v>
      </c>
      <c r="J75" s="15">
        <v>1200</v>
      </c>
    </row>
    <row r="76" spans="1:10">
      <c r="A76">
        <v>4872</v>
      </c>
      <c r="B76" t="s">
        <v>24</v>
      </c>
      <c r="C76" s="12">
        <v>42712</v>
      </c>
      <c r="D76" s="24">
        <v>5</v>
      </c>
      <c r="E76" s="12">
        <f>EquipTbl[Date Acquired]+(EquipTbl[Life]*365)</f>
        <v>44537</v>
      </c>
      <c r="F76" t="s">
        <v>26</v>
      </c>
      <c r="G76" t="s">
        <v>8</v>
      </c>
      <c r="H76" s="24">
        <v>1</v>
      </c>
      <c r="I76" s="24" t="str">
        <f>IF(EquipTbl[Times Serviced]&gt;EquipTbl[Life]*1.5,"Yes"," ")</f>
        <v xml:space="preserve"> </v>
      </c>
      <c r="J76" s="15">
        <v>1300</v>
      </c>
    </row>
    <row r="77" spans="1:10">
      <c r="A77">
        <v>4874</v>
      </c>
      <c r="B77" t="s">
        <v>22</v>
      </c>
      <c r="C77" s="12">
        <v>42795</v>
      </c>
      <c r="D77" s="24">
        <v>2</v>
      </c>
      <c r="E77" s="12">
        <f>EquipTbl[Date Acquired]+(EquipTbl[Life]*365)</f>
        <v>43525</v>
      </c>
      <c r="F77" t="s">
        <v>26</v>
      </c>
      <c r="G77" t="s">
        <v>8</v>
      </c>
      <c r="H77" s="24">
        <v>1</v>
      </c>
      <c r="I77" s="24" t="str">
        <f>IF(EquipTbl[Times Serviced]&gt;EquipTbl[Life]*1.5,"Yes"," ")</f>
        <v xml:space="preserve"> </v>
      </c>
      <c r="J77" s="15">
        <v>200</v>
      </c>
    </row>
    <row r="78" spans="1:10">
      <c r="A78">
        <v>4896</v>
      </c>
      <c r="B78" t="s">
        <v>22</v>
      </c>
      <c r="C78" s="12">
        <v>42856</v>
      </c>
      <c r="D78" s="24">
        <v>2</v>
      </c>
      <c r="E78" s="12">
        <f>EquipTbl[Date Acquired]+(EquipTbl[Life]*365)</f>
        <v>43586</v>
      </c>
      <c r="F78" t="s">
        <v>27</v>
      </c>
      <c r="G78" t="s">
        <v>8</v>
      </c>
      <c r="H78" s="24">
        <v>0</v>
      </c>
      <c r="I78" s="24" t="str">
        <f>IF(EquipTbl[Times Serviced]&gt;EquipTbl[Life]*1.5,"Yes"," ")</f>
        <v xml:space="preserve"> </v>
      </c>
      <c r="J78" s="15">
        <v>180</v>
      </c>
    </row>
    <row r="79" spans="1:10">
      <c r="A79">
        <v>4899</v>
      </c>
      <c r="B79" t="s">
        <v>18</v>
      </c>
      <c r="C79" s="12">
        <v>42916</v>
      </c>
      <c r="D79" s="24">
        <v>5</v>
      </c>
      <c r="E79" s="12">
        <f>EquipTbl[Date Acquired]+(EquipTbl[Life]*365)</f>
        <v>44741</v>
      </c>
      <c r="F79" t="s">
        <v>26</v>
      </c>
      <c r="G79" t="s">
        <v>8</v>
      </c>
      <c r="H79" s="24">
        <v>1</v>
      </c>
      <c r="I79" s="24" t="str">
        <f>IF(EquipTbl[Times Serviced]&gt;EquipTbl[Life]*1.5,"Yes"," ")</f>
        <v xml:space="preserve"> </v>
      </c>
      <c r="J79" s="15">
        <v>8005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K15"/>
  <sheetViews>
    <sheetView zoomScale="120" zoomScaleNormal="120" workbookViewId="0"/>
  </sheetViews>
  <sheetFormatPr defaultRowHeight="15"/>
  <cols>
    <col min="1" max="1" width="7.5703125" customWidth="1"/>
    <col min="2" max="3" width="13.7109375" customWidth="1"/>
    <col min="4" max="4" width="15" customWidth="1"/>
    <col min="5" max="5" width="14.140625" bestFit="1" customWidth="1"/>
    <col min="6" max="6" width="8.85546875" customWidth="1"/>
    <col min="7" max="7" width="12.5703125" customWidth="1"/>
    <col min="8" max="8" width="8.7109375" customWidth="1"/>
    <col min="9" max="9" width="2.7109375" customWidth="1"/>
    <col min="10" max="10" width="12.5703125" customWidth="1"/>
    <col min="11" max="11" width="8.7109375" customWidth="1"/>
    <col min="12" max="12" width="2.42578125" customWidth="1"/>
    <col min="13" max="13" width="8.28515625" customWidth="1"/>
    <col min="14" max="14" width="8" customWidth="1"/>
  </cols>
  <sheetData>
    <row r="2" spans="2:11">
      <c r="B2" s="8"/>
      <c r="C2" s="8"/>
      <c r="D2" s="8"/>
      <c r="E2" s="8"/>
    </row>
    <row r="3" spans="2:11">
      <c r="B3" s="32" t="s">
        <v>53</v>
      </c>
      <c r="C3" s="32"/>
      <c r="D3" s="32"/>
      <c r="E3" s="9"/>
      <c r="G3" s="32" t="s">
        <v>1</v>
      </c>
      <c r="H3" s="32"/>
      <c r="I3" s="32"/>
      <c r="J3" s="32"/>
      <c r="K3" s="32"/>
    </row>
    <row r="4" spans="2:11">
      <c r="B4" s="26" t="s">
        <v>33</v>
      </c>
      <c r="C4" s="27" t="s">
        <v>9</v>
      </c>
      <c r="D4" s="27" t="s">
        <v>67</v>
      </c>
      <c r="E4" s="1"/>
      <c r="G4" s="31" t="s">
        <v>14</v>
      </c>
      <c r="H4" s="31"/>
      <c r="J4" s="31" t="s">
        <v>68</v>
      </c>
      <c r="K4" s="31"/>
    </row>
    <row r="5" spans="2:11">
      <c r="B5" t="s">
        <v>25</v>
      </c>
      <c r="C5" s="2">
        <f>DAVERAGE(Equipment!$A$6:$J$79,"Value",G5:H6)</f>
        <v>5917.2666666666664</v>
      </c>
      <c r="D5" s="2">
        <f>DAVERAGE(Equipment!$A$6:$J$79,"Value",J5:K6)</f>
        <v>2126.1428571428573</v>
      </c>
      <c r="E5" s="2"/>
      <c r="G5" s="4" t="s">
        <v>33</v>
      </c>
      <c r="H5" s="4" t="s">
        <v>7</v>
      </c>
      <c r="J5" s="4" t="s">
        <v>33</v>
      </c>
      <c r="K5" s="4" t="s">
        <v>7</v>
      </c>
    </row>
    <row r="6" spans="2:11">
      <c r="B6" t="s">
        <v>26</v>
      </c>
      <c r="C6" s="2">
        <f>DAVERAGE(Equipment!$A$6:$J$79,"Value",G9:H10)</f>
        <v>5528.9333333333334</v>
      </c>
      <c r="D6" s="2">
        <f>DAVERAGE(Equipment!$A$6:$J$79,"Value",J9:K10)</f>
        <v>4283.0714285714284</v>
      </c>
      <c r="E6" s="2"/>
      <c r="G6" s="5" t="s">
        <v>25</v>
      </c>
      <c r="H6" s="5" t="s">
        <v>8</v>
      </c>
      <c r="J6" s="5" t="s">
        <v>25</v>
      </c>
      <c r="K6" s="5" t="s">
        <v>66</v>
      </c>
    </row>
    <row r="7" spans="2:11">
      <c r="B7" t="s">
        <v>27</v>
      </c>
      <c r="C7" s="2">
        <f>DAVERAGE(Equipment!$A$6:$J$79,"Value",G13:H14)</f>
        <v>6145</v>
      </c>
      <c r="D7" s="2">
        <f>DAVERAGE(Equipment!$A$6:$J$79,"Value",J13:K14)</f>
        <v>2357.5555555555557</v>
      </c>
      <c r="E7" s="2"/>
      <c r="G7" s="3"/>
      <c r="H7" s="3"/>
      <c r="J7" s="3"/>
      <c r="K7" s="3"/>
    </row>
    <row r="8" spans="2:11">
      <c r="C8" s="2"/>
      <c r="D8" s="2"/>
      <c r="E8" s="2"/>
      <c r="G8" s="31" t="s">
        <v>14</v>
      </c>
      <c r="H8" s="31"/>
      <c r="J8" s="31" t="s">
        <v>68</v>
      </c>
      <c r="K8" s="31"/>
    </row>
    <row r="9" spans="2:11">
      <c r="B9" s="32" t="s">
        <v>16</v>
      </c>
      <c r="C9" s="32"/>
      <c r="D9" s="32"/>
      <c r="E9" s="32"/>
      <c r="G9" s="4" t="s">
        <v>33</v>
      </c>
      <c r="H9" s="4" t="s">
        <v>7</v>
      </c>
      <c r="J9" s="4" t="s">
        <v>33</v>
      </c>
      <c r="K9" s="4" t="s">
        <v>7</v>
      </c>
    </row>
    <row r="10" spans="2:11">
      <c r="B10" s="27" t="s">
        <v>15</v>
      </c>
      <c r="C10" s="28" t="s">
        <v>11</v>
      </c>
      <c r="D10" s="29" t="s">
        <v>12</v>
      </c>
      <c r="E10" s="29" t="s">
        <v>13</v>
      </c>
      <c r="G10" s="5" t="s">
        <v>26</v>
      </c>
      <c r="H10" s="5" t="s">
        <v>8</v>
      </c>
      <c r="J10" s="5" t="s">
        <v>26</v>
      </c>
      <c r="K10" s="5" t="s">
        <v>66</v>
      </c>
    </row>
    <row r="11" spans="2:11">
      <c r="B11" s="6">
        <v>2</v>
      </c>
      <c r="C11">
        <f>COUNTIFS(EquipTbl[Status],"A",EquipTbl[Life],"2")</f>
        <v>15</v>
      </c>
      <c r="D11" s="10">
        <f>SUMIFS(EquipTbl[Value],EquipTbl[Status],"A",EquipTbl[Life],"2")</f>
        <v>2395</v>
      </c>
      <c r="E11" s="10">
        <f>AVERAGEIFS(EquipTbl[Value],EquipTbl[Status],"A",EquipTbl[Life],"2")</f>
        <v>159.66666666666666</v>
      </c>
    </row>
    <row r="12" spans="2:11">
      <c r="B12" s="11">
        <v>5</v>
      </c>
      <c r="C12">
        <f>COUNTIFS(EquipTbl[Status],"A",EquipTbl[Life],"5")</f>
        <v>11</v>
      </c>
      <c r="D12" s="10">
        <f>SUMIFS(EquipTbl[Value],EquipTbl[Status],"A",EquipTbl[Life],"5")</f>
        <v>54378</v>
      </c>
      <c r="E12" s="10">
        <f>AVERAGEIFS(EquipTbl[Value],EquipTbl[Status],"A",EquipTbl[Life],"5")</f>
        <v>4943.454545454545</v>
      </c>
      <c r="G12" s="31" t="s">
        <v>14</v>
      </c>
      <c r="H12" s="31"/>
      <c r="J12" s="31" t="s">
        <v>68</v>
      </c>
      <c r="K12" s="31"/>
    </row>
    <row r="13" spans="2:11">
      <c r="B13" s="7" t="s">
        <v>17</v>
      </c>
      <c r="C13">
        <f>COUNTIFS(EquipTbl[Status],"A",EquipTbl[Life],"&gt;5")</f>
        <v>17</v>
      </c>
      <c r="D13" s="10">
        <f>SUMIFS(EquipTbl[Value],EquipTbl[Status],"A",EquipTbl[Life],"&gt;5")</f>
        <v>194805</v>
      </c>
      <c r="E13" s="10">
        <f>AVERAGEIFS(EquipTbl[Value],EquipTbl[Status],"A",EquipTbl[Life],"&gt;5")</f>
        <v>11459.117647058823</v>
      </c>
      <c r="G13" s="4" t="s">
        <v>33</v>
      </c>
      <c r="H13" s="4" t="s">
        <v>7</v>
      </c>
      <c r="J13" s="4" t="s">
        <v>33</v>
      </c>
      <c r="K13" s="4" t="s">
        <v>7</v>
      </c>
    </row>
    <row r="14" spans="2:11">
      <c r="B14" s="33"/>
      <c r="C14" s="33"/>
      <c r="D14" s="33"/>
      <c r="E14" s="33"/>
      <c r="G14" s="5" t="s">
        <v>27</v>
      </c>
      <c r="H14" s="5" t="s">
        <v>8</v>
      </c>
      <c r="J14" s="5" t="s">
        <v>27</v>
      </c>
      <c r="K14" s="5" t="s">
        <v>66</v>
      </c>
    </row>
    <row r="15" spans="2:11">
      <c r="B15" t="s">
        <v>69</v>
      </c>
    </row>
  </sheetData>
  <mergeCells count="10">
    <mergeCell ref="G12:H12"/>
    <mergeCell ref="J12:K12"/>
    <mergeCell ref="B3:D3"/>
    <mergeCell ref="B14:E14"/>
    <mergeCell ref="B9:E9"/>
    <mergeCell ref="G3:K3"/>
    <mergeCell ref="G4:H4"/>
    <mergeCell ref="J4:K4"/>
    <mergeCell ref="G8:H8"/>
    <mergeCell ref="J8:K8"/>
  </mergeCells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2009-11-13T19:37:39Z</outs:dateTime>
      <outs:isPinned>true</outs:isPinned>
    </outs:relatedDate>
    <outs:relatedDate>
      <outs:type>2</outs:type>
      <outs:displayName>Created</outs:displayName>
      <outs:dateTime>2006-05-27T16:49:13Z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Rita Corvales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Roy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3ED8B5D9-37A5-43CE-A0EB-DCB65EEF049F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Documentation</vt:lpstr>
      <vt:lpstr>Equipment</vt:lpstr>
      <vt:lpstr>Equipment Summary</vt:lpstr>
      <vt:lpstr>Equipment!Criteria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 Chambers</dc:creator>
  <cp:lastModifiedBy>Carol DesJardins</cp:lastModifiedBy>
  <cp:lastPrinted>2016-02-25T18:56:11Z</cp:lastPrinted>
  <dcterms:created xsi:type="dcterms:W3CDTF">2006-05-27T16:49:13Z</dcterms:created>
  <dcterms:modified xsi:type="dcterms:W3CDTF">2016-03-30T19:41:47Z</dcterms:modified>
</cp:coreProperties>
</file>