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code\20240804room_classify\DeepFloorplan\"/>
    </mc:Choice>
  </mc:AlternateContent>
  <xr:revisionPtr revIDLastSave="0" documentId="13_ncr:1_{3DD3FE77-C540-4631-91D7-6FB0627FD979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Sheet1!$A$1:$AD$193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2" i="1"/>
  <c r="D2" i="2"/>
  <c r="C2" i="2"/>
  <c r="B2" i="2"/>
  <c r="A2" i="2"/>
  <c r="L100" i="1"/>
  <c r="L3" i="1"/>
  <c r="L4" i="1"/>
  <c r="L5" i="1"/>
  <c r="L6" i="1"/>
  <c r="L7" i="1"/>
  <c r="L8" i="1"/>
  <c r="L9" i="1"/>
  <c r="L10" i="1"/>
  <c r="L11" i="1"/>
  <c r="L12" i="1"/>
  <c r="U12" i="1" s="1"/>
  <c r="L13" i="1"/>
  <c r="U13" i="1" s="1"/>
  <c r="L14" i="1"/>
  <c r="L15" i="1"/>
  <c r="L16" i="1"/>
  <c r="L17" i="1"/>
  <c r="L18" i="1"/>
  <c r="L19" i="1"/>
  <c r="L20" i="1"/>
  <c r="L21" i="1"/>
  <c r="L22" i="1"/>
  <c r="L23" i="1"/>
  <c r="L24" i="1"/>
  <c r="U24" i="1" s="1"/>
  <c r="L25" i="1"/>
  <c r="U25" i="1" s="1"/>
  <c r="L26" i="1"/>
  <c r="L27" i="1"/>
  <c r="L28" i="1"/>
  <c r="L29" i="1"/>
  <c r="L30" i="1"/>
  <c r="L31" i="1"/>
  <c r="L32" i="1"/>
  <c r="L33" i="1"/>
  <c r="L34" i="1"/>
  <c r="L35" i="1"/>
  <c r="L36" i="1"/>
  <c r="U36" i="1" s="1"/>
  <c r="L37" i="1"/>
  <c r="U37" i="1" s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U50" i="1" s="1"/>
  <c r="L51" i="1"/>
  <c r="U51" i="1" s="1"/>
  <c r="L52" i="1"/>
  <c r="U52" i="1" s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U66" i="1" s="1"/>
  <c r="L67" i="1"/>
  <c r="U67" i="1" s="1"/>
  <c r="L68" i="1"/>
  <c r="U68" i="1" s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U82" i="1" s="1"/>
  <c r="L83" i="1"/>
  <c r="U83" i="1" s="1"/>
  <c r="L84" i="1"/>
  <c r="U84" i="1" s="1"/>
  <c r="L85" i="1"/>
  <c r="L86" i="1"/>
  <c r="L87" i="1"/>
  <c r="L88" i="1"/>
  <c r="U88" i="1" s="1"/>
  <c r="L89" i="1"/>
  <c r="L90" i="1"/>
  <c r="L91" i="1"/>
  <c r="L92" i="1"/>
  <c r="L93" i="1"/>
  <c r="L94" i="1"/>
  <c r="U94" i="1" s="1"/>
  <c r="L95" i="1"/>
  <c r="L96" i="1"/>
  <c r="L97" i="1"/>
  <c r="L98" i="1"/>
  <c r="L99" i="1"/>
  <c r="L2" i="1"/>
  <c r="U2" i="1" s="1"/>
  <c r="K3" i="1"/>
  <c r="R3" i="1" s="1"/>
  <c r="K4" i="1"/>
  <c r="R4" i="1" s="1"/>
  <c r="K5" i="1"/>
  <c r="R5" i="1" s="1"/>
  <c r="K6" i="1"/>
  <c r="R6" i="1" s="1"/>
  <c r="K7" i="1"/>
  <c r="R7" i="1" s="1"/>
  <c r="K8" i="1"/>
  <c r="R8" i="1" s="1"/>
  <c r="K9" i="1"/>
  <c r="R9" i="1" s="1"/>
  <c r="K10" i="1"/>
  <c r="R10" i="1" s="1"/>
  <c r="K11" i="1"/>
  <c r="R11" i="1" s="1"/>
  <c r="K12" i="1"/>
  <c r="R12" i="1" s="1"/>
  <c r="K13" i="1"/>
  <c r="R13" i="1" s="1"/>
  <c r="K14" i="1"/>
  <c r="R14" i="1" s="1"/>
  <c r="K15" i="1"/>
  <c r="R15" i="1" s="1"/>
  <c r="K16" i="1"/>
  <c r="R16" i="1" s="1"/>
  <c r="K17" i="1"/>
  <c r="R17" i="1" s="1"/>
  <c r="K18" i="1"/>
  <c r="R18" i="1" s="1"/>
  <c r="K19" i="1"/>
  <c r="R19" i="1" s="1"/>
  <c r="K20" i="1"/>
  <c r="R20" i="1" s="1"/>
  <c r="K21" i="1"/>
  <c r="R21" i="1" s="1"/>
  <c r="K22" i="1"/>
  <c r="R22" i="1" s="1"/>
  <c r="K23" i="1"/>
  <c r="R23" i="1" s="1"/>
  <c r="K24" i="1"/>
  <c r="R24" i="1" s="1"/>
  <c r="K25" i="1"/>
  <c r="R25" i="1" s="1"/>
  <c r="K26" i="1"/>
  <c r="R26" i="1" s="1"/>
  <c r="K27" i="1"/>
  <c r="R27" i="1" s="1"/>
  <c r="K28" i="1"/>
  <c r="R28" i="1" s="1"/>
  <c r="K29" i="1"/>
  <c r="R29" i="1" s="1"/>
  <c r="K30" i="1"/>
  <c r="R30" i="1" s="1"/>
  <c r="K31" i="1"/>
  <c r="R31" i="1" s="1"/>
  <c r="K32" i="1"/>
  <c r="R32" i="1" s="1"/>
  <c r="K33" i="1"/>
  <c r="R33" i="1" s="1"/>
  <c r="K34" i="1"/>
  <c r="R34" i="1" s="1"/>
  <c r="K35" i="1"/>
  <c r="R35" i="1" s="1"/>
  <c r="K36" i="1"/>
  <c r="R36" i="1" s="1"/>
  <c r="K37" i="1"/>
  <c r="R37" i="1" s="1"/>
  <c r="K38" i="1"/>
  <c r="R38" i="1" s="1"/>
  <c r="K39" i="1"/>
  <c r="R39" i="1" s="1"/>
  <c r="K40" i="1"/>
  <c r="R40" i="1" s="1"/>
  <c r="K41" i="1"/>
  <c r="R41" i="1" s="1"/>
  <c r="K42" i="1"/>
  <c r="R42" i="1" s="1"/>
  <c r="K43" i="1"/>
  <c r="R43" i="1" s="1"/>
  <c r="K44" i="1"/>
  <c r="R44" i="1" s="1"/>
  <c r="K45" i="1"/>
  <c r="R45" i="1" s="1"/>
  <c r="K46" i="1"/>
  <c r="R46" i="1" s="1"/>
  <c r="K47" i="1"/>
  <c r="R47" i="1" s="1"/>
  <c r="K48" i="1"/>
  <c r="R48" i="1" s="1"/>
  <c r="K49" i="1"/>
  <c r="R49" i="1" s="1"/>
  <c r="K50" i="1"/>
  <c r="R50" i="1" s="1"/>
  <c r="K51" i="1"/>
  <c r="R51" i="1" s="1"/>
  <c r="K52" i="1"/>
  <c r="R52" i="1" s="1"/>
  <c r="K53" i="1"/>
  <c r="R53" i="1" s="1"/>
  <c r="K54" i="1"/>
  <c r="R54" i="1" s="1"/>
  <c r="K55" i="1"/>
  <c r="R55" i="1" s="1"/>
  <c r="K56" i="1"/>
  <c r="R56" i="1" s="1"/>
  <c r="K57" i="1"/>
  <c r="R57" i="1" s="1"/>
  <c r="K58" i="1"/>
  <c r="R58" i="1" s="1"/>
  <c r="K59" i="1"/>
  <c r="R59" i="1" s="1"/>
  <c r="K60" i="1"/>
  <c r="R60" i="1" s="1"/>
  <c r="K61" i="1"/>
  <c r="R61" i="1" s="1"/>
  <c r="K62" i="1"/>
  <c r="R62" i="1" s="1"/>
  <c r="K63" i="1"/>
  <c r="R63" i="1" s="1"/>
  <c r="K64" i="1"/>
  <c r="R64" i="1" s="1"/>
  <c r="K65" i="1"/>
  <c r="R65" i="1" s="1"/>
  <c r="K66" i="1"/>
  <c r="R66" i="1" s="1"/>
  <c r="K67" i="1"/>
  <c r="R67" i="1" s="1"/>
  <c r="K68" i="1"/>
  <c r="R68" i="1" s="1"/>
  <c r="K69" i="1"/>
  <c r="R69" i="1" s="1"/>
  <c r="K70" i="1"/>
  <c r="R70" i="1" s="1"/>
  <c r="K71" i="1"/>
  <c r="R71" i="1" s="1"/>
  <c r="K72" i="1"/>
  <c r="R72" i="1" s="1"/>
  <c r="K73" i="1"/>
  <c r="R73" i="1" s="1"/>
  <c r="K74" i="1"/>
  <c r="R74" i="1" s="1"/>
  <c r="K75" i="1"/>
  <c r="R75" i="1" s="1"/>
  <c r="K76" i="1"/>
  <c r="R76" i="1" s="1"/>
  <c r="K77" i="1"/>
  <c r="R77" i="1" s="1"/>
  <c r="K78" i="1"/>
  <c r="R78" i="1" s="1"/>
  <c r="K79" i="1"/>
  <c r="R79" i="1" s="1"/>
  <c r="K80" i="1"/>
  <c r="R80" i="1" s="1"/>
  <c r="K81" i="1"/>
  <c r="R81" i="1" s="1"/>
  <c r="K82" i="1"/>
  <c r="R82" i="1" s="1"/>
  <c r="K83" i="1"/>
  <c r="R83" i="1" s="1"/>
  <c r="K84" i="1"/>
  <c r="R84" i="1" s="1"/>
  <c r="K85" i="1"/>
  <c r="R85" i="1" s="1"/>
  <c r="K86" i="1"/>
  <c r="R86" i="1" s="1"/>
  <c r="K87" i="1"/>
  <c r="R87" i="1" s="1"/>
  <c r="K88" i="1"/>
  <c r="R88" i="1" s="1"/>
  <c r="K89" i="1"/>
  <c r="R89" i="1" s="1"/>
  <c r="K90" i="1"/>
  <c r="R90" i="1" s="1"/>
  <c r="K91" i="1"/>
  <c r="R91" i="1" s="1"/>
  <c r="K92" i="1"/>
  <c r="R92" i="1" s="1"/>
  <c r="K93" i="1"/>
  <c r="R93" i="1" s="1"/>
  <c r="K94" i="1"/>
  <c r="R94" i="1" s="1"/>
  <c r="K95" i="1"/>
  <c r="R95" i="1" s="1"/>
  <c r="K96" i="1"/>
  <c r="R96" i="1" s="1"/>
  <c r="K97" i="1"/>
  <c r="R97" i="1" s="1"/>
  <c r="K98" i="1"/>
  <c r="R98" i="1" s="1"/>
  <c r="K99" i="1"/>
  <c r="R99" i="1" s="1"/>
  <c r="K100" i="1"/>
  <c r="R100" i="1" s="1"/>
  <c r="K2" i="1"/>
  <c r="J3" i="1"/>
  <c r="S3" i="1" s="1"/>
  <c r="J4" i="1"/>
  <c r="S4" i="1" s="1"/>
  <c r="J5" i="1"/>
  <c r="S5" i="1" s="1"/>
  <c r="J6" i="1"/>
  <c r="S6" i="1" s="1"/>
  <c r="J7" i="1"/>
  <c r="S7" i="1" s="1"/>
  <c r="J8" i="1"/>
  <c r="S8" i="1" s="1"/>
  <c r="J9" i="1"/>
  <c r="S9" i="1" s="1"/>
  <c r="J10" i="1"/>
  <c r="S10" i="1" s="1"/>
  <c r="J11" i="1"/>
  <c r="S11" i="1" s="1"/>
  <c r="J12" i="1"/>
  <c r="S12" i="1" s="1"/>
  <c r="J13" i="1"/>
  <c r="S13" i="1" s="1"/>
  <c r="J14" i="1"/>
  <c r="S14" i="1" s="1"/>
  <c r="J15" i="1"/>
  <c r="S15" i="1" s="1"/>
  <c r="J16" i="1"/>
  <c r="S16" i="1" s="1"/>
  <c r="J17" i="1"/>
  <c r="S17" i="1" s="1"/>
  <c r="J18" i="1"/>
  <c r="S18" i="1" s="1"/>
  <c r="J19" i="1"/>
  <c r="S19" i="1" s="1"/>
  <c r="J20" i="1"/>
  <c r="S20" i="1" s="1"/>
  <c r="J21" i="1"/>
  <c r="S21" i="1" s="1"/>
  <c r="J22" i="1"/>
  <c r="S22" i="1" s="1"/>
  <c r="J23" i="1"/>
  <c r="S23" i="1" s="1"/>
  <c r="J24" i="1"/>
  <c r="S24" i="1" s="1"/>
  <c r="J25" i="1"/>
  <c r="S25" i="1" s="1"/>
  <c r="J26" i="1"/>
  <c r="S26" i="1" s="1"/>
  <c r="J27" i="1"/>
  <c r="S27" i="1" s="1"/>
  <c r="J28" i="1"/>
  <c r="S28" i="1" s="1"/>
  <c r="J29" i="1"/>
  <c r="S29" i="1" s="1"/>
  <c r="J30" i="1"/>
  <c r="S30" i="1" s="1"/>
  <c r="J31" i="1"/>
  <c r="S31" i="1" s="1"/>
  <c r="J32" i="1"/>
  <c r="S32" i="1" s="1"/>
  <c r="J33" i="1"/>
  <c r="S33" i="1" s="1"/>
  <c r="J34" i="1"/>
  <c r="S34" i="1" s="1"/>
  <c r="J35" i="1"/>
  <c r="S35" i="1" s="1"/>
  <c r="J36" i="1"/>
  <c r="S36" i="1" s="1"/>
  <c r="J37" i="1"/>
  <c r="S37" i="1" s="1"/>
  <c r="J38" i="1"/>
  <c r="S38" i="1" s="1"/>
  <c r="J39" i="1"/>
  <c r="S39" i="1" s="1"/>
  <c r="J40" i="1"/>
  <c r="S40" i="1" s="1"/>
  <c r="J41" i="1"/>
  <c r="S41" i="1" s="1"/>
  <c r="J42" i="1"/>
  <c r="S42" i="1" s="1"/>
  <c r="J43" i="1"/>
  <c r="S43" i="1" s="1"/>
  <c r="J44" i="1"/>
  <c r="S44" i="1" s="1"/>
  <c r="J45" i="1"/>
  <c r="S45" i="1" s="1"/>
  <c r="J46" i="1"/>
  <c r="S46" i="1" s="1"/>
  <c r="J47" i="1"/>
  <c r="S47" i="1" s="1"/>
  <c r="J48" i="1"/>
  <c r="S48" i="1" s="1"/>
  <c r="J49" i="1"/>
  <c r="S49" i="1" s="1"/>
  <c r="J50" i="1"/>
  <c r="S50" i="1" s="1"/>
  <c r="J51" i="1"/>
  <c r="S51" i="1" s="1"/>
  <c r="J52" i="1"/>
  <c r="S52" i="1" s="1"/>
  <c r="J53" i="1"/>
  <c r="S53" i="1" s="1"/>
  <c r="J54" i="1"/>
  <c r="S54" i="1" s="1"/>
  <c r="J55" i="1"/>
  <c r="S55" i="1" s="1"/>
  <c r="J56" i="1"/>
  <c r="S56" i="1" s="1"/>
  <c r="J57" i="1"/>
  <c r="S57" i="1" s="1"/>
  <c r="J58" i="1"/>
  <c r="S58" i="1" s="1"/>
  <c r="J59" i="1"/>
  <c r="S59" i="1" s="1"/>
  <c r="J60" i="1"/>
  <c r="S60" i="1" s="1"/>
  <c r="J61" i="1"/>
  <c r="S61" i="1" s="1"/>
  <c r="J62" i="1"/>
  <c r="S62" i="1" s="1"/>
  <c r="J63" i="1"/>
  <c r="S63" i="1" s="1"/>
  <c r="J64" i="1"/>
  <c r="S64" i="1" s="1"/>
  <c r="J65" i="1"/>
  <c r="S65" i="1" s="1"/>
  <c r="J66" i="1"/>
  <c r="S66" i="1" s="1"/>
  <c r="J67" i="1"/>
  <c r="S67" i="1" s="1"/>
  <c r="J68" i="1"/>
  <c r="S68" i="1" s="1"/>
  <c r="J69" i="1"/>
  <c r="S69" i="1" s="1"/>
  <c r="J70" i="1"/>
  <c r="S70" i="1" s="1"/>
  <c r="J71" i="1"/>
  <c r="S71" i="1" s="1"/>
  <c r="J72" i="1"/>
  <c r="S72" i="1" s="1"/>
  <c r="J73" i="1"/>
  <c r="S73" i="1" s="1"/>
  <c r="J74" i="1"/>
  <c r="S74" i="1" s="1"/>
  <c r="J75" i="1"/>
  <c r="S75" i="1" s="1"/>
  <c r="J76" i="1"/>
  <c r="S76" i="1" s="1"/>
  <c r="J77" i="1"/>
  <c r="S77" i="1" s="1"/>
  <c r="J78" i="1"/>
  <c r="S78" i="1" s="1"/>
  <c r="J79" i="1"/>
  <c r="S79" i="1" s="1"/>
  <c r="J80" i="1"/>
  <c r="S80" i="1" s="1"/>
  <c r="J81" i="1"/>
  <c r="S81" i="1" s="1"/>
  <c r="J82" i="1"/>
  <c r="S82" i="1" s="1"/>
  <c r="J83" i="1"/>
  <c r="S83" i="1" s="1"/>
  <c r="J84" i="1"/>
  <c r="S84" i="1" s="1"/>
  <c r="J85" i="1"/>
  <c r="S85" i="1" s="1"/>
  <c r="J86" i="1"/>
  <c r="S86" i="1" s="1"/>
  <c r="J87" i="1"/>
  <c r="S87" i="1" s="1"/>
  <c r="J88" i="1"/>
  <c r="S88" i="1" s="1"/>
  <c r="J89" i="1"/>
  <c r="S89" i="1" s="1"/>
  <c r="J90" i="1"/>
  <c r="S90" i="1" s="1"/>
  <c r="J91" i="1"/>
  <c r="S91" i="1" s="1"/>
  <c r="J92" i="1"/>
  <c r="S92" i="1" s="1"/>
  <c r="J93" i="1"/>
  <c r="S93" i="1" s="1"/>
  <c r="J94" i="1"/>
  <c r="S94" i="1" s="1"/>
  <c r="J95" i="1"/>
  <c r="S95" i="1" s="1"/>
  <c r="J96" i="1"/>
  <c r="S96" i="1" s="1"/>
  <c r="J97" i="1"/>
  <c r="S97" i="1" s="1"/>
  <c r="J98" i="1"/>
  <c r="S98" i="1" s="1"/>
  <c r="J99" i="1"/>
  <c r="S99" i="1" s="1"/>
  <c r="J100" i="1"/>
  <c r="S100" i="1" s="1"/>
  <c r="J2" i="1"/>
  <c r="S2" i="1" s="1"/>
  <c r="V2" i="1" l="1"/>
  <c r="R2" i="1"/>
  <c r="V66" i="1"/>
  <c r="V94" i="1"/>
  <c r="U93" i="1"/>
  <c r="V93" i="1" s="1"/>
  <c r="U87" i="1"/>
  <c r="V87" i="1" s="1"/>
  <c r="U86" i="1"/>
  <c r="V86" i="1" s="1"/>
  <c r="U85" i="1"/>
  <c r="V85" i="1" s="1"/>
  <c r="V84" i="1"/>
  <c r="V83" i="1"/>
  <c r="V82" i="1"/>
  <c r="U72" i="1"/>
  <c r="V72" i="1" s="1"/>
  <c r="U71" i="1"/>
  <c r="V71" i="1" s="1"/>
  <c r="U70" i="1"/>
  <c r="V70" i="1" s="1"/>
  <c r="U69" i="1"/>
  <c r="V69" i="1" s="1"/>
  <c r="V68" i="1"/>
  <c r="V67" i="1"/>
  <c r="U56" i="1"/>
  <c r="V56" i="1" s="1"/>
  <c r="U55" i="1"/>
  <c r="V55" i="1" s="1"/>
  <c r="U54" i="1"/>
  <c r="V54" i="1" s="1"/>
  <c r="U53" i="1"/>
  <c r="V53" i="1" s="1"/>
  <c r="V52" i="1"/>
  <c r="V51" i="1"/>
  <c r="V50" i="1"/>
  <c r="U39" i="1"/>
  <c r="V39" i="1" s="1"/>
  <c r="U38" i="1"/>
  <c r="V38" i="1" s="1"/>
  <c r="V37" i="1"/>
  <c r="V36" i="1"/>
  <c r="U27" i="1"/>
  <c r="V27" i="1" s="1"/>
  <c r="U26" i="1"/>
  <c r="V26" i="1" s="1"/>
  <c r="V25" i="1"/>
  <c r="V24" i="1"/>
  <c r="U15" i="1"/>
  <c r="V15" i="1" s="1"/>
  <c r="U14" i="1"/>
  <c r="V14" i="1" s="1"/>
  <c r="V13" i="1"/>
  <c r="V12" i="1"/>
  <c r="U3" i="1"/>
  <c r="V3" i="1" s="1"/>
  <c r="U92" i="1"/>
  <c r="V92" i="1" s="1"/>
  <c r="U73" i="1"/>
  <c r="V73" i="1" s="1"/>
  <c r="U57" i="1"/>
  <c r="V57" i="1" s="1"/>
  <c r="U41" i="1"/>
  <c r="V41" i="1" s="1"/>
  <c r="U40" i="1"/>
  <c r="V40" i="1" s="1"/>
  <c r="U29" i="1"/>
  <c r="V29" i="1" s="1"/>
  <c r="U28" i="1"/>
  <c r="V28" i="1" s="1"/>
  <c r="U17" i="1"/>
  <c r="V17" i="1" s="1"/>
  <c r="U16" i="1"/>
  <c r="V16" i="1" s="1"/>
  <c r="U5" i="1"/>
  <c r="V5" i="1" s="1"/>
  <c r="U4" i="1"/>
  <c r="V4" i="1" s="1"/>
  <c r="U100" i="1"/>
  <c r="V100" i="1" s="1"/>
  <c r="U99" i="1"/>
  <c r="V99" i="1" s="1"/>
  <c r="U98" i="1"/>
  <c r="V98" i="1" s="1"/>
  <c r="U97" i="1"/>
  <c r="V97" i="1" s="1"/>
  <c r="U91" i="1"/>
  <c r="V91" i="1" s="1"/>
  <c r="V88" i="1"/>
  <c r="U76" i="1"/>
  <c r="V76" i="1" s="1"/>
  <c r="U75" i="1"/>
  <c r="V75" i="1" s="1"/>
  <c r="U74" i="1"/>
  <c r="V74" i="1" s="1"/>
  <c r="U60" i="1"/>
  <c r="V60" i="1" s="1"/>
  <c r="U59" i="1"/>
  <c r="V59" i="1" s="1"/>
  <c r="U58" i="1"/>
  <c r="V58" i="1" s="1"/>
  <c r="U44" i="1"/>
  <c r="V44" i="1" s="1"/>
  <c r="U43" i="1"/>
  <c r="V43" i="1" s="1"/>
  <c r="U42" i="1"/>
  <c r="V42" i="1" s="1"/>
  <c r="U31" i="1"/>
  <c r="V31" i="1" s="1"/>
  <c r="U30" i="1"/>
  <c r="V30" i="1" s="1"/>
  <c r="U19" i="1"/>
  <c r="V19" i="1" s="1"/>
  <c r="U18" i="1"/>
  <c r="V18" i="1" s="1"/>
  <c r="U7" i="1"/>
  <c r="V7" i="1" s="1"/>
  <c r="U6" i="1"/>
  <c r="V6" i="1" s="1"/>
  <c r="U96" i="1"/>
  <c r="V96" i="1" s="1"/>
  <c r="U90" i="1"/>
  <c r="V90" i="1" s="1"/>
  <c r="U80" i="1"/>
  <c r="V80" i="1" s="1"/>
  <c r="U79" i="1"/>
  <c r="V79" i="1" s="1"/>
  <c r="U78" i="1"/>
  <c r="V78" i="1" s="1"/>
  <c r="U77" i="1"/>
  <c r="V77" i="1" s="1"/>
  <c r="U64" i="1"/>
  <c r="V64" i="1" s="1"/>
  <c r="U63" i="1"/>
  <c r="V63" i="1" s="1"/>
  <c r="U62" i="1"/>
  <c r="V62" i="1" s="1"/>
  <c r="U61" i="1"/>
  <c r="V61" i="1" s="1"/>
  <c r="U48" i="1"/>
  <c r="V48" i="1" s="1"/>
  <c r="U47" i="1"/>
  <c r="V47" i="1" s="1"/>
  <c r="U46" i="1"/>
  <c r="V46" i="1" s="1"/>
  <c r="U45" i="1"/>
  <c r="V45" i="1" s="1"/>
  <c r="U33" i="1"/>
  <c r="V33" i="1" s="1"/>
  <c r="U32" i="1"/>
  <c r="V32" i="1" s="1"/>
  <c r="U21" i="1"/>
  <c r="V21" i="1" s="1"/>
  <c r="U20" i="1"/>
  <c r="V20" i="1" s="1"/>
  <c r="U9" i="1"/>
  <c r="V9" i="1" s="1"/>
  <c r="U8" i="1"/>
  <c r="V8" i="1" s="1"/>
  <c r="U95" i="1"/>
  <c r="V95" i="1" s="1"/>
  <c r="U89" i="1"/>
  <c r="V89" i="1" s="1"/>
  <c r="U81" i="1"/>
  <c r="V81" i="1" s="1"/>
  <c r="U65" i="1"/>
  <c r="V65" i="1" s="1"/>
  <c r="U49" i="1"/>
  <c r="V49" i="1" s="1"/>
  <c r="U35" i="1"/>
  <c r="V35" i="1" s="1"/>
  <c r="U34" i="1"/>
  <c r="V34" i="1" s="1"/>
  <c r="U23" i="1"/>
  <c r="V23" i="1" s="1"/>
  <c r="U22" i="1"/>
  <c r="V22" i="1" s="1"/>
  <c r="U11" i="1"/>
  <c r="V11" i="1" s="1"/>
  <c r="U10" i="1"/>
  <c r="V10" i="1" s="1"/>
</calcChain>
</file>

<file path=xl/sharedStrings.xml><?xml version="1.0" encoding="utf-8"?>
<sst xmlns="http://schemas.openxmlformats.org/spreadsheetml/2006/main" count="810" uniqueCount="290">
  <si>
    <t>custom_id</t>
  </si>
  <si>
    <t>res</t>
  </si>
  <si>
    <t>pred_wall</t>
  </si>
  <si>
    <t>pred_ceiling</t>
  </si>
  <si>
    <t>pred_floor</t>
  </si>
  <si>
    <t>101106700574_客厅</t>
  </si>
  <si>
    <t>天花板：涂料  
内墙面：涂料  
地板：地砖</t>
  </si>
  <si>
    <t>101106700574</t>
  </si>
  <si>
    <t>客厅</t>
  </si>
  <si>
    <t>N1</t>
  </si>
  <si>
    <t>T1</t>
  </si>
  <si>
    <t>D1</t>
  </si>
  <si>
    <t>101106700574_卧室A</t>
  </si>
  <si>
    <t>卧室A</t>
  </si>
  <si>
    <t>101106700574_卧室B</t>
  </si>
  <si>
    <t>卧室B</t>
  </si>
  <si>
    <t>101106700701_客厅</t>
  </si>
  <si>
    <t>天花板：涂料  
内墙面：壁纸  
地板：地砖</t>
  </si>
  <si>
    <t>101106700701</t>
  </si>
  <si>
    <t>N2</t>
  </si>
  <si>
    <t>101106700701_卧室A</t>
  </si>
  <si>
    <t xml:space="preserve">天花板：涂料  
内墙面：涂料  
地板：地砖  </t>
  </si>
  <si>
    <t>101106700701_卧室B</t>
  </si>
  <si>
    <t>101106894381_客厅</t>
  </si>
  <si>
    <t>天花板：石膏板吊顶  
内墙面：涂料  
地板：地砖</t>
  </si>
  <si>
    <t>101106894381</t>
  </si>
  <si>
    <t>T2</t>
  </si>
  <si>
    <t>101106894381_餐厅</t>
  </si>
  <si>
    <t>餐厅</t>
  </si>
  <si>
    <t>101106894381_卧室A</t>
  </si>
  <si>
    <t>天花板：涂料  
内墙面：涂料  
地板：木地板</t>
  </si>
  <si>
    <t>D2</t>
  </si>
  <si>
    <t>101106894381_卧室B</t>
  </si>
  <si>
    <t>101106894381_卧室C</t>
  </si>
  <si>
    <t>卧室C</t>
  </si>
  <si>
    <t>101106894381_厨房</t>
  </si>
  <si>
    <t>天花板：X  
内墙面：其他  
地板：地砖</t>
  </si>
  <si>
    <t>厨房</t>
  </si>
  <si>
    <t>N5</t>
  </si>
  <si>
    <t>101106894381_卫生间</t>
  </si>
  <si>
    <t>天花板：装饰板吊顶  
内墙面：其他  
地板：地砖</t>
  </si>
  <si>
    <t>卫生间</t>
  </si>
  <si>
    <t>T3</t>
  </si>
  <si>
    <t>101106897808_客厅</t>
  </si>
  <si>
    <t>101106897808</t>
  </si>
  <si>
    <t>101106897808_卧室A</t>
  </si>
  <si>
    <t>101106897808_卧室B</t>
  </si>
  <si>
    <t>101106921587_客厅</t>
  </si>
  <si>
    <t xml:space="preserve">天花板：石膏板吊顶  
内墙面：涂料  
地板：其他  </t>
  </si>
  <si>
    <t>101106921587</t>
  </si>
  <si>
    <t>D4</t>
  </si>
  <si>
    <t>101106921587_卧室A</t>
  </si>
  <si>
    <t>101106921587_卧室B</t>
  </si>
  <si>
    <t>天花板：涂料  
内墙面：涂料  
地板：X</t>
  </si>
  <si>
    <t>101106921682_客厅</t>
  </si>
  <si>
    <t>天花板：涂料  
内墙面：装饰板  
地板：地砖</t>
  </si>
  <si>
    <t>101106921682</t>
  </si>
  <si>
    <t>N4</t>
  </si>
  <si>
    <t>101106921682_餐厅</t>
  </si>
  <si>
    <t>天花板：涂料  
内墙面：其他  
地板：地砖</t>
  </si>
  <si>
    <t>101106921682_卧室A</t>
  </si>
  <si>
    <t>101106921682_卧室B</t>
  </si>
  <si>
    <t>101106924113_客厅</t>
  </si>
  <si>
    <t>101106924113</t>
  </si>
  <si>
    <t>101106924113_卧室A</t>
  </si>
  <si>
    <t>101106924113_卧室B</t>
  </si>
  <si>
    <t>101106927272_客厅</t>
  </si>
  <si>
    <t>101106927272</t>
  </si>
  <si>
    <t>101106927272_餐厅</t>
  </si>
  <si>
    <t>101106927272_卧室</t>
  </si>
  <si>
    <t>卧室</t>
  </si>
  <si>
    <t>101106927272_卧室A</t>
  </si>
  <si>
    <t>101106927272_厨房</t>
  </si>
  <si>
    <t>101106927272_卫生间</t>
  </si>
  <si>
    <t>天花板：涂料  
内墙面：其他  
地板：X</t>
  </si>
  <si>
    <t>101106929759_客厅</t>
  </si>
  <si>
    <t>101106929759</t>
  </si>
  <si>
    <t>101106929759_卧室A</t>
  </si>
  <si>
    <t>天花板：涂料  
内墙面：涂料  
地板：其他</t>
  </si>
  <si>
    <t>101106929759_卧室B</t>
  </si>
  <si>
    <t>101106934109_客厅</t>
  </si>
  <si>
    <t>101106934109</t>
  </si>
  <si>
    <t>101106934109_卧室A</t>
  </si>
  <si>
    <t>天花板：涂料  
内墙面：壁纸  
地板：其他</t>
  </si>
  <si>
    <t>101106934109_卧室B</t>
  </si>
  <si>
    <t>101106934834_客厅</t>
  </si>
  <si>
    <t xml:space="preserve">天花板：涂料  
内墙面：涂料  
地板：其他  </t>
  </si>
  <si>
    <t>101106934834</t>
  </si>
  <si>
    <t>101106934834_餐厅</t>
  </si>
  <si>
    <t>101106934834_卧室A</t>
  </si>
  <si>
    <t>101106934834_卧室B</t>
  </si>
  <si>
    <t>101106936690_客厅</t>
  </si>
  <si>
    <t>101106936690</t>
  </si>
  <si>
    <t>101106936690_餐厅</t>
  </si>
  <si>
    <t>天花板：涂料  
内墙面：壁纸/涂料  
地板：地砖</t>
  </si>
  <si>
    <t>N2/N1</t>
  </si>
  <si>
    <t>101106936690_卧室A</t>
  </si>
  <si>
    <t>101106936690_卧室B</t>
  </si>
  <si>
    <t>101106936690_卫生间</t>
  </si>
  <si>
    <t>101106942922_客厅</t>
  </si>
  <si>
    <t>天花板：石膏板吊顶  
内墙面：涂料  
地板：木地板</t>
  </si>
  <si>
    <t>101106942922</t>
  </si>
  <si>
    <t>101106942922_餐厅</t>
  </si>
  <si>
    <t>101106942922_卧室A</t>
  </si>
  <si>
    <t>101106942922_卧室B</t>
  </si>
  <si>
    <t>101106942922_卧室C</t>
  </si>
  <si>
    <t>101106942922_厨房</t>
  </si>
  <si>
    <t>101106942922_卫生间</t>
  </si>
  <si>
    <t>101106944397_客厅</t>
  </si>
  <si>
    <t>101106944397</t>
  </si>
  <si>
    <t>101106944397_餐厅</t>
  </si>
  <si>
    <t>101106944397_卧室A</t>
  </si>
  <si>
    <t>101106944397_卧室B</t>
  </si>
  <si>
    <t>101106952495_客厅</t>
  </si>
  <si>
    <t>天花板：涂料  
内墙面：涂料  
地板：水泥地板</t>
  </si>
  <si>
    <t>101106952495</t>
  </si>
  <si>
    <t>D3</t>
  </si>
  <si>
    <t>101106952495_卧室A</t>
  </si>
  <si>
    <t>101106952495_卧室B</t>
  </si>
  <si>
    <t>101106952495_厨房</t>
  </si>
  <si>
    <t>天花板：X  
内墙面：水泥墙面  
地板：水泥地板</t>
  </si>
  <si>
    <t>N3</t>
  </si>
  <si>
    <t>101106955493_客厅</t>
  </si>
  <si>
    <t>天花板：石膏板吊顶  
内墙面：壁纸/涂料  
地板：地砖</t>
  </si>
  <si>
    <t>101106955493</t>
  </si>
  <si>
    <t>101106955493_卧室A</t>
  </si>
  <si>
    <t>101106955493_卧室B</t>
  </si>
  <si>
    <t>101106957235_卧室</t>
  </si>
  <si>
    <t>101106957235</t>
  </si>
  <si>
    <t>101106963240_客厅</t>
  </si>
  <si>
    <t>101106963240</t>
  </si>
  <si>
    <t>101106963240_餐厅</t>
  </si>
  <si>
    <t>101106963240_卧室A</t>
  </si>
  <si>
    <t>101106963240_卧室B</t>
  </si>
  <si>
    <t>101106963268_客厅</t>
  </si>
  <si>
    <t>101106963268</t>
  </si>
  <si>
    <t>101106963268_卧室A</t>
  </si>
  <si>
    <t>101106963268_卧室B</t>
  </si>
  <si>
    <t>101106964612_客厅</t>
  </si>
  <si>
    <t>101106964612</t>
  </si>
  <si>
    <t>101106964612_卧室A</t>
  </si>
  <si>
    <t>101106964612_卧室C</t>
  </si>
  <si>
    <t>101106964612_卧室D</t>
  </si>
  <si>
    <t>卧室D</t>
  </si>
  <si>
    <t>101106965638_客厅</t>
  </si>
  <si>
    <t>101106965638</t>
  </si>
  <si>
    <t>101106965638_卧室A</t>
  </si>
  <si>
    <t>101106965638_卧室B</t>
  </si>
  <si>
    <t>101106969171_客厅</t>
  </si>
  <si>
    <t>101106969171</t>
  </si>
  <si>
    <t>101106969171_卧室A</t>
  </si>
  <si>
    <t>101106969171_卧室B</t>
  </si>
  <si>
    <t>101106969287_客厅</t>
  </si>
  <si>
    <t>天花板：涂料  
内墙面：水泥墙面  
地板：水泥地板</t>
  </si>
  <si>
    <t>101106969287</t>
  </si>
  <si>
    <t>101106969287_餐厅</t>
  </si>
  <si>
    <t>天花板：水泥墙面  
内墙面：水泥墙面  
地板：水泥地板</t>
  </si>
  <si>
    <t>T4</t>
  </si>
  <si>
    <t>101106969287_卧室A</t>
  </si>
  <si>
    <t xml:space="preserve">天花板：涂料  
内墙面：水泥墙面  
地板：水泥地板  </t>
  </si>
  <si>
    <t>101106969287_卧室B</t>
  </si>
  <si>
    <t>101106969858_客厅</t>
  </si>
  <si>
    <t>101106969858</t>
  </si>
  <si>
    <t>101106969858_卧室A</t>
  </si>
  <si>
    <t>101106969858_卧室B</t>
  </si>
  <si>
    <t>101106969858_厨房</t>
  </si>
  <si>
    <t>天花板：装饰板吊顶  
内墙面：其他  
地板：其他</t>
  </si>
  <si>
    <t>101106969858_卫生间</t>
  </si>
  <si>
    <t>101106974140_客厅</t>
  </si>
  <si>
    <t>101106974140</t>
  </si>
  <si>
    <t>101106974140_卧室A</t>
  </si>
  <si>
    <t>101106974140_卧室B</t>
  </si>
  <si>
    <t>101106974140_卧室C</t>
  </si>
  <si>
    <t>101106974191_客厅</t>
  </si>
  <si>
    <t>101106974191</t>
  </si>
  <si>
    <t>101106974191_卧室A</t>
  </si>
  <si>
    <t>101106974191_卧室B</t>
  </si>
  <si>
    <t>T4</t>
    <phoneticPr fontId="3" type="noConversion"/>
  </si>
  <si>
    <t>T2</t>
    <phoneticPr fontId="3" type="noConversion"/>
  </si>
  <si>
    <t>D4</t>
    <phoneticPr fontId="3" type="noConversion"/>
  </si>
  <si>
    <t>薄墙门体积</t>
    <phoneticPr fontId="3" type="noConversion"/>
  </si>
  <si>
    <t>厚墙门体积</t>
    <phoneticPr fontId="3" type="noConversion"/>
  </si>
  <si>
    <t>薄墙窗户体积</t>
    <phoneticPr fontId="3" type="noConversion"/>
  </si>
  <si>
    <t>厚墙窗户体积</t>
    <phoneticPr fontId="3" type="noConversion"/>
  </si>
  <si>
    <t>楼板厚</t>
  </si>
  <si>
    <t>墙高</t>
    <phoneticPr fontId="3" type="noConversion"/>
  </si>
  <si>
    <t>厚墙宽度</t>
    <phoneticPr fontId="3" type="noConversion"/>
  </si>
  <si>
    <t>薄墙宽度</t>
    <phoneticPr fontId="3" type="noConversion"/>
  </si>
  <si>
    <t>id_x</t>
    <phoneticPr fontId="3" type="noConversion"/>
  </si>
  <si>
    <t>room_type_x</t>
    <phoneticPr fontId="3" type="noConversion"/>
  </si>
  <si>
    <t>19.47</t>
  </si>
  <si>
    <t>10.62</t>
  </si>
  <si>
    <t>18.38</t>
  </si>
  <si>
    <t>12.16</t>
  </si>
  <si>
    <t>7.98</t>
  </si>
  <si>
    <t>15.6</t>
  </si>
  <si>
    <t>7.15</t>
  </si>
  <si>
    <t>13.31</t>
  </si>
  <si>
    <t>16.26</t>
  </si>
  <si>
    <t>24.21</t>
  </si>
  <si>
    <t>11.24</t>
  </si>
  <si>
    <t>9.01</t>
  </si>
  <si>
    <t>19.26</t>
  </si>
  <si>
    <t>13.55</t>
  </si>
  <si>
    <t>10.18</t>
  </si>
  <si>
    <t>10.46</t>
  </si>
  <si>
    <t>3.55</t>
  </si>
  <si>
    <t>4.81</t>
  </si>
  <si>
    <t>20.91</t>
  </si>
  <si>
    <t>9.34</t>
  </si>
  <si>
    <t>14.3</t>
  </si>
  <si>
    <t>28</t>
  </si>
  <si>
    <t>15.54</t>
  </si>
  <si>
    <t>10.38</t>
  </si>
  <si>
    <t>23.34</t>
  </si>
  <si>
    <t>9.52</t>
  </si>
  <si>
    <t>14.87</t>
  </si>
  <si>
    <t>19.25</t>
  </si>
  <si>
    <t>18.63</t>
  </si>
  <si>
    <t>7.21</t>
  </si>
  <si>
    <t>13.86</t>
  </si>
  <si>
    <t>13.74</t>
  </si>
  <si>
    <t>4.31</t>
  </si>
  <si>
    <t>21.56</t>
  </si>
  <si>
    <t>23.57</t>
  </si>
  <si>
    <t>9.87</t>
  </si>
  <si>
    <t>10.17</t>
  </si>
  <si>
    <t>18.15</t>
  </si>
  <si>
    <t>5.53</t>
  </si>
  <si>
    <t>5.9</t>
  </si>
  <si>
    <t>25.18</t>
  </si>
  <si>
    <t>8.08</t>
  </si>
  <si>
    <t>14.06</t>
  </si>
  <si>
    <t>9.06</t>
  </si>
  <si>
    <t>24.2</t>
  </si>
  <si>
    <t>11.42</t>
  </si>
  <si>
    <t>16.8</t>
  </si>
  <si>
    <t>4.55</t>
  </si>
  <si>
    <t>31.78</t>
  </si>
  <si>
    <t>11.89</t>
  </si>
  <si>
    <t>12.77</t>
  </si>
  <si>
    <t>13.77</t>
  </si>
  <si>
    <t>18.85</t>
  </si>
  <si>
    <t>5.45</t>
  </si>
  <si>
    <t>9.46</t>
  </si>
  <si>
    <t>6.51</t>
  </si>
  <si>
    <t>17.17</t>
  </si>
  <si>
    <t>8.53</t>
  </si>
  <si>
    <t>10.42</t>
  </si>
  <si>
    <t>30.6</t>
  </si>
  <si>
    <t>12.88</t>
  </si>
  <si>
    <t>17.94</t>
  </si>
  <si>
    <t>27.2</t>
  </si>
  <si>
    <t>9.44</t>
  </si>
  <si>
    <t>13.15</t>
  </si>
  <si>
    <t>35.38</t>
  </si>
  <si>
    <t>8.95</t>
  </si>
  <si>
    <t>12.74</t>
  </si>
  <si>
    <t>29.48</t>
  </si>
  <si>
    <t>8.89</t>
  </si>
  <si>
    <t>14.79</t>
  </si>
  <si>
    <t>12.79</t>
  </si>
  <si>
    <t>20.52</t>
  </si>
  <si>
    <t>11.77</t>
  </si>
  <si>
    <t>9.12</t>
  </si>
  <si>
    <t>5.62</t>
  </si>
  <si>
    <t>4.04</t>
  </si>
  <si>
    <t>20.14</t>
  </si>
  <si>
    <t>11.35</t>
  </si>
  <si>
    <t>6.09</t>
  </si>
  <si>
    <t>9.09</t>
  </si>
  <si>
    <t>23.95</t>
  </si>
  <si>
    <t>15.73</t>
  </si>
  <si>
    <t>14.45</t>
  </si>
  <si>
    <t>Truth</t>
    <phoneticPr fontId="3" type="noConversion"/>
  </si>
  <si>
    <t>WGR=0.21</t>
    <phoneticPr fontId="3" type="noConversion"/>
  </si>
  <si>
    <t>WGR=0.096</t>
    <phoneticPr fontId="3" type="noConversion"/>
  </si>
  <si>
    <t>WGR=0.084</t>
    <phoneticPr fontId="3" type="noConversion"/>
  </si>
  <si>
    <t>WGR=0.1388</t>
    <phoneticPr fontId="3" type="noConversion"/>
  </si>
  <si>
    <t>Area</t>
    <phoneticPr fontId="3" type="noConversion"/>
  </si>
  <si>
    <t>load-bearing wall length(m)</t>
    <phoneticPr fontId="3" type="noConversion"/>
  </si>
  <si>
    <t>functional wall length(m)</t>
    <phoneticPr fontId="3" type="noConversion"/>
  </si>
  <si>
    <r>
      <t>wall structue waste(</t>
    </r>
    <r>
      <rPr>
        <sz val="11"/>
        <color rgb="FFFF0000"/>
        <rFont val="宋体"/>
        <family val="3"/>
        <charset val="134"/>
        <scheme val="minor"/>
      </rPr>
      <t>m³)</t>
    </r>
    <phoneticPr fontId="3" type="noConversion"/>
  </si>
  <si>
    <r>
      <t>Wall decoration waste(</t>
    </r>
    <r>
      <rPr>
        <sz val="11"/>
        <color rgb="FFFF0000"/>
        <rFont val="宋体"/>
        <family val="3"/>
        <charset val="134"/>
        <scheme val="minor"/>
      </rPr>
      <t>m³)</t>
    </r>
    <phoneticPr fontId="3" type="noConversion"/>
  </si>
  <si>
    <r>
      <t>Ceiling decoration waste(</t>
    </r>
    <r>
      <rPr>
        <sz val="11"/>
        <color rgb="FFFF0000"/>
        <rFont val="宋体"/>
        <family val="3"/>
        <charset val="134"/>
        <scheme val="minor"/>
      </rPr>
      <t>m³)</t>
    </r>
    <phoneticPr fontId="3" type="noConversion"/>
  </si>
  <si>
    <r>
      <t>floor slab structure waste(</t>
    </r>
    <r>
      <rPr>
        <sz val="11"/>
        <color rgb="FFFF0000"/>
        <rFont val="宋体"/>
        <family val="3"/>
        <charset val="134"/>
        <scheme val="minor"/>
      </rPr>
      <t>m³)</t>
    </r>
    <phoneticPr fontId="3" type="noConversion"/>
  </si>
  <si>
    <t>floor decoration waste(m³)</t>
    <phoneticPr fontId="3" type="noConversion"/>
  </si>
  <si>
    <t>Total Prediction(our study)</t>
    <phoneticPr fontId="3" type="noConversion"/>
  </si>
  <si>
    <t>Wall decoration thickness(m)</t>
    <phoneticPr fontId="3" type="noConversion"/>
  </si>
  <si>
    <t>Ceiling decoration thickness(m)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</si>
</sst>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7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wrapText="1"/>
    </xf>
    <xf numFmtId="176" fontId="0" fillId="0" borderId="0" xfId="0" applyNumberFormat="1"/>
    <xf numFmtId="0" fontId="5" fillId="0" borderId="1" xfId="0" applyFont="1" applyBorder="1" applyAlignment="1">
      <alignment horizontal="center" vertical="top"/>
    </xf>
    <xf numFmtId="177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3"/>
  <sheetViews>
    <sheetView tabSelected="1" topLeftCell="D1" zoomScale="70" zoomScaleNormal="70" workbookViewId="0">
      <selection activeCell="J2" sqref="J2"/>
    </sheetView>
  </sheetViews>
  <sheetFormatPr defaultRowHeight="13.5" x14ac:dyDescent="0.15"/>
  <cols>
    <col min="4" max="4" width="13.875" bestFit="1" customWidth="1"/>
    <col min="9" max="9" width="8.875" style="4"/>
  </cols>
  <sheetData>
    <row r="1" spans="1:30" ht="67.5" x14ac:dyDescent="0.15">
      <c r="B1" s="1" t="s">
        <v>0</v>
      </c>
      <c r="C1" s="1" t="s">
        <v>1</v>
      </c>
      <c r="D1" s="7" t="s">
        <v>188</v>
      </c>
      <c r="E1" s="7" t="s">
        <v>189</v>
      </c>
      <c r="F1" s="1" t="s">
        <v>2</v>
      </c>
      <c r="G1" s="1" t="s">
        <v>3</v>
      </c>
      <c r="H1" s="1" t="s">
        <v>4</v>
      </c>
      <c r="I1" s="2" t="s">
        <v>279</v>
      </c>
      <c r="J1" s="2" t="s">
        <v>289</v>
      </c>
      <c r="K1" s="2" t="s">
        <v>288</v>
      </c>
      <c r="L1" s="2" t="s">
        <v>288</v>
      </c>
      <c r="M1" s="1" t="s">
        <v>280</v>
      </c>
      <c r="N1" s="1" t="s">
        <v>281</v>
      </c>
      <c r="Q1" s="3" t="s">
        <v>282</v>
      </c>
      <c r="R1" t="s">
        <v>283</v>
      </c>
      <c r="S1" t="s">
        <v>284</v>
      </c>
      <c r="T1" t="s">
        <v>285</v>
      </c>
      <c r="U1" s="11" t="s">
        <v>286</v>
      </c>
      <c r="V1" t="s">
        <v>287</v>
      </c>
      <c r="W1" t="s">
        <v>274</v>
      </c>
      <c r="AA1" t="s">
        <v>275</v>
      </c>
      <c r="AB1" t="s">
        <v>276</v>
      </c>
      <c r="AC1" t="s">
        <v>277</v>
      </c>
      <c r="AD1" t="s">
        <v>278</v>
      </c>
    </row>
    <row r="2" spans="1:30" x14ac:dyDescent="0.15">
      <c r="A2" s="1">
        <v>0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>
        <v>14.17</v>
      </c>
      <c r="J2" s="4">
        <f t="shared" ref="J2:J33" si="0">IF(G2="T1",0.02,(IF(G2="T2",0.04,(IF(G2="T3",0.04,(IF(G2="T4",0.033)))))))</f>
        <v>0.02</v>
      </c>
      <c r="K2">
        <f t="shared" ref="K2:K33" si="1">IF(F2="N1",0.01,(IF(F2="N2",0.012,(IF(F2="N3",0.014,(IF(F2="N4",0.077,(IF(F2="N5",0.03,IF(F2="N2/N1",0.011))))))))))</f>
        <v>0.01</v>
      </c>
      <c r="L2">
        <f t="shared" ref="L2:L33" si="2">IF(H2="D1",0.15,(IF(H2="D2",0.09,(IF(H2="D3",0.04,(IF(H2="D4",0.093)))))))</f>
        <v>0.15</v>
      </c>
      <c r="M2">
        <v>11.66841311183498</v>
      </c>
      <c r="N2">
        <v>-0.52754922358900558</v>
      </c>
      <c r="Q2">
        <f>(M2*Sheet2!$H$2+N2*Sheet2!$I$2)*Sheet2!$G$2</f>
        <v>6.5006439450230724</v>
      </c>
      <c r="R2">
        <f>(M2+N2)*K2*Sheet2!$G$2</f>
        <v>0.31751462081501031</v>
      </c>
      <c r="S2">
        <f t="shared" ref="S2:S33" si="3">I2*J2</f>
        <v>0.28339999999999999</v>
      </c>
      <c r="T2" s="6">
        <f>I2*Sheet2!$E$2</f>
        <v>2.4089</v>
      </c>
      <c r="U2" s="6">
        <f t="shared" ref="U2:U33" si="4">I2*L2</f>
        <v>2.1254999999999997</v>
      </c>
      <c r="V2" s="6">
        <f>SUM(Q2:U2)</f>
        <v>11.635958565838081</v>
      </c>
      <c r="W2">
        <v>10.445004999999998</v>
      </c>
      <c r="X2" s="10"/>
      <c r="Y2" s="4"/>
      <c r="AA2">
        <f t="shared" ref="AA2:AA33" si="5">0.21*I2</f>
        <v>2.9756999999999998</v>
      </c>
      <c r="AB2">
        <f>0.096*I2</f>
        <v>1.36032</v>
      </c>
      <c r="AC2" s="10">
        <f>0.084*I2</f>
        <v>1.19028</v>
      </c>
      <c r="AD2" s="4">
        <f>0.1388*I2</f>
        <v>1.966796</v>
      </c>
    </row>
    <row r="3" spans="1:30" x14ac:dyDescent="0.15">
      <c r="A3" s="1">
        <v>1</v>
      </c>
      <c r="B3" t="s">
        <v>12</v>
      </c>
      <c r="C3" t="s">
        <v>6</v>
      </c>
      <c r="D3" t="s">
        <v>7</v>
      </c>
      <c r="E3" t="s">
        <v>13</v>
      </c>
      <c r="F3" t="s">
        <v>9</v>
      </c>
      <c r="G3" t="s">
        <v>10</v>
      </c>
      <c r="H3" t="s">
        <v>11</v>
      </c>
      <c r="I3">
        <v>7.66</v>
      </c>
      <c r="J3" s="4">
        <f t="shared" si="0"/>
        <v>0.02</v>
      </c>
      <c r="K3">
        <f t="shared" si="1"/>
        <v>0.01</v>
      </c>
      <c r="L3">
        <f t="shared" si="2"/>
        <v>0.15</v>
      </c>
      <c r="M3">
        <v>7.6007778108194621</v>
      </c>
      <c r="N3">
        <v>-0.24773038235723191</v>
      </c>
      <c r="Q3">
        <f>(M3*Sheet2!$H$2+N3*Sheet2!$I$2)*Sheet2!$G$2</f>
        <v>4.2618401931952823</v>
      </c>
      <c r="R3">
        <f>(M3+N3)*K3*Sheet2!$G$2</f>
        <v>0.20956185171117359</v>
      </c>
      <c r="S3">
        <f t="shared" si="3"/>
        <v>0.1532</v>
      </c>
      <c r="T3" s="6">
        <f>I3*Sheet2!$E$2</f>
        <v>1.3022</v>
      </c>
      <c r="U3" s="6">
        <f t="shared" si="4"/>
        <v>1.149</v>
      </c>
      <c r="V3" s="6">
        <f>SUM(Q3:U3)</f>
        <v>7.0758020449064558</v>
      </c>
      <c r="W3">
        <v>7.10731</v>
      </c>
      <c r="X3" s="4"/>
      <c r="Y3" s="4"/>
      <c r="AA3">
        <f t="shared" si="5"/>
        <v>1.6086</v>
      </c>
      <c r="AB3">
        <f t="shared" ref="AB3:AB66" si="6">0.096*I3</f>
        <v>0.73536000000000001</v>
      </c>
      <c r="AC3" s="10">
        <f t="shared" ref="AC3:AC66" si="7">0.084*I3</f>
        <v>0.64344000000000001</v>
      </c>
      <c r="AD3" s="4">
        <f t="shared" ref="AD3:AD66" si="8">0.1388*I3</f>
        <v>1.0632080000000002</v>
      </c>
    </row>
    <row r="4" spans="1:30" x14ac:dyDescent="0.15">
      <c r="A4" s="1">
        <v>2</v>
      </c>
      <c r="B4" t="s">
        <v>14</v>
      </c>
      <c r="C4" t="s">
        <v>6</v>
      </c>
      <c r="D4" t="s">
        <v>7</v>
      </c>
      <c r="E4" t="s">
        <v>15</v>
      </c>
      <c r="F4" t="s">
        <v>9</v>
      </c>
      <c r="G4" t="s">
        <v>10</v>
      </c>
      <c r="H4" t="s">
        <v>11</v>
      </c>
      <c r="I4">
        <v>11.86</v>
      </c>
      <c r="J4" s="4">
        <f t="shared" si="0"/>
        <v>0.02</v>
      </c>
      <c r="K4">
        <f t="shared" si="1"/>
        <v>0.01</v>
      </c>
      <c r="L4">
        <f t="shared" si="2"/>
        <v>0.15</v>
      </c>
      <c r="M4">
        <v>12.28612654899802</v>
      </c>
      <c r="N4">
        <v>-0.1214102678755964</v>
      </c>
      <c r="Q4">
        <f>(M4*Sheet2!$H$2+N4*Sheet2!$I$2)*Sheet2!$G$2</f>
        <v>6.9684902065843266</v>
      </c>
      <c r="R4">
        <f>(M4+N4)*K4*Sheet2!$G$2</f>
        <v>0.34669441401198908</v>
      </c>
      <c r="S4">
        <f t="shared" si="3"/>
        <v>0.23719999999999999</v>
      </c>
      <c r="T4" s="6">
        <f>I4*Sheet2!$E$2</f>
        <v>2.0162</v>
      </c>
      <c r="U4" s="6">
        <f t="shared" si="4"/>
        <v>1.7789999999999999</v>
      </c>
      <c r="V4" s="6">
        <f>SUM(Q4:U4)</f>
        <v>11.347584620596315</v>
      </c>
      <c r="W4">
        <v>11.400639999999999</v>
      </c>
      <c r="X4" s="10"/>
      <c r="Y4" s="4"/>
      <c r="AA4">
        <f t="shared" si="5"/>
        <v>2.4905999999999997</v>
      </c>
      <c r="AB4">
        <f t="shared" si="6"/>
        <v>1.13856</v>
      </c>
      <c r="AC4" s="10">
        <f t="shared" si="7"/>
        <v>0.99624000000000001</v>
      </c>
      <c r="AD4" s="4">
        <f t="shared" si="8"/>
        <v>1.6461680000000001</v>
      </c>
    </row>
    <row r="5" spans="1:30" x14ac:dyDescent="0.15">
      <c r="A5" s="1">
        <v>3</v>
      </c>
      <c r="B5" t="s">
        <v>16</v>
      </c>
      <c r="C5" t="s">
        <v>17</v>
      </c>
      <c r="D5" t="s">
        <v>18</v>
      </c>
      <c r="E5" t="s">
        <v>8</v>
      </c>
      <c r="F5" t="s">
        <v>19</v>
      </c>
      <c r="G5" t="s">
        <v>10</v>
      </c>
      <c r="H5" t="s">
        <v>11</v>
      </c>
      <c r="I5">
        <v>30.92</v>
      </c>
      <c r="J5" s="4">
        <f t="shared" si="0"/>
        <v>0.02</v>
      </c>
      <c r="K5">
        <f t="shared" si="1"/>
        <v>1.2E-2</v>
      </c>
      <c r="L5">
        <f t="shared" si="2"/>
        <v>0.15</v>
      </c>
      <c r="M5">
        <v>12.349152772607139</v>
      </c>
      <c r="N5">
        <v>12.584543360544769</v>
      </c>
      <c r="Q5">
        <f>(M5*Sheet2!$H$2+N5*Sheet2!$I$2)*Sheet2!$G$2</f>
        <v>10.625611938141329</v>
      </c>
      <c r="R5">
        <f>(M5+N5)*K5*Sheet2!$G$2</f>
        <v>0.85273240775379522</v>
      </c>
      <c r="S5">
        <f t="shared" si="3"/>
        <v>0.61840000000000006</v>
      </c>
      <c r="T5" s="6">
        <f>I5*Sheet2!$E$2</f>
        <v>5.2564000000000011</v>
      </c>
      <c r="U5" s="6">
        <f t="shared" si="4"/>
        <v>4.6379999999999999</v>
      </c>
      <c r="V5" s="6">
        <f>SUM(Q5:U5)</f>
        <v>21.991144345895123</v>
      </c>
      <c r="W5">
        <v>21.078319999999998</v>
      </c>
      <c r="X5" s="4"/>
      <c r="Y5" s="4"/>
      <c r="AA5">
        <f t="shared" si="5"/>
        <v>6.4931999999999999</v>
      </c>
      <c r="AB5">
        <f t="shared" si="6"/>
        <v>2.9683200000000003</v>
      </c>
      <c r="AC5" s="10">
        <f t="shared" si="7"/>
        <v>2.5972800000000005</v>
      </c>
      <c r="AD5" s="4">
        <f t="shared" si="8"/>
        <v>4.2916960000000008</v>
      </c>
    </row>
    <row r="6" spans="1:30" x14ac:dyDescent="0.15">
      <c r="A6" s="1">
        <v>4</v>
      </c>
      <c r="B6" t="s">
        <v>20</v>
      </c>
      <c r="C6" t="s">
        <v>21</v>
      </c>
      <c r="D6" t="s">
        <v>18</v>
      </c>
      <c r="E6" t="s">
        <v>13</v>
      </c>
      <c r="F6" t="s">
        <v>9</v>
      </c>
      <c r="G6" t="s">
        <v>10</v>
      </c>
      <c r="H6" t="s">
        <v>11</v>
      </c>
      <c r="I6">
        <v>9.74</v>
      </c>
      <c r="J6" s="4">
        <f t="shared" si="0"/>
        <v>0.02</v>
      </c>
      <c r="K6">
        <f t="shared" si="1"/>
        <v>0.01</v>
      </c>
      <c r="L6">
        <f t="shared" si="2"/>
        <v>0.15</v>
      </c>
      <c r="M6">
        <v>8.2214531570494067</v>
      </c>
      <c r="N6">
        <v>3.1749246344777649</v>
      </c>
      <c r="Q6">
        <f>(M6*Sheet2!$H$2+N6*Sheet2!$I$2)*Sheet2!$G$2</f>
        <v>5.5910818203443258</v>
      </c>
      <c r="R6">
        <f>(M6+N6)*K6*Sheet2!$G$2</f>
        <v>0.32479676705852439</v>
      </c>
      <c r="S6">
        <f t="shared" si="3"/>
        <v>0.1948</v>
      </c>
      <c r="T6" s="6">
        <f>I6*Sheet2!$E$2</f>
        <v>1.6558000000000002</v>
      </c>
      <c r="U6" s="6">
        <f t="shared" si="4"/>
        <v>1.4610000000000001</v>
      </c>
      <c r="V6" s="6">
        <f>SUM(Q6:U6)</f>
        <v>9.2274785874028495</v>
      </c>
      <c r="W6">
        <v>8.8556120000000007</v>
      </c>
      <c r="X6" s="4"/>
      <c r="Y6" s="4"/>
      <c r="AA6">
        <f t="shared" si="5"/>
        <v>2.0453999999999999</v>
      </c>
      <c r="AB6">
        <f t="shared" si="6"/>
        <v>0.93504000000000009</v>
      </c>
      <c r="AC6" s="10">
        <f t="shared" si="7"/>
        <v>0.81816000000000011</v>
      </c>
      <c r="AD6" s="4">
        <f t="shared" si="8"/>
        <v>1.351912</v>
      </c>
    </row>
    <row r="7" spans="1:30" x14ac:dyDescent="0.15">
      <c r="A7" s="1">
        <v>5</v>
      </c>
      <c r="B7" t="s">
        <v>22</v>
      </c>
      <c r="C7" t="s">
        <v>6</v>
      </c>
      <c r="D7" t="s">
        <v>18</v>
      </c>
      <c r="E7" t="s">
        <v>15</v>
      </c>
      <c r="F7" t="s">
        <v>9</v>
      </c>
      <c r="G7" t="s">
        <v>10</v>
      </c>
      <c r="H7" t="s">
        <v>11</v>
      </c>
      <c r="I7">
        <v>12.67</v>
      </c>
      <c r="J7" s="4">
        <f t="shared" si="0"/>
        <v>0.02</v>
      </c>
      <c r="K7">
        <f t="shared" si="1"/>
        <v>0.01</v>
      </c>
      <c r="L7">
        <f t="shared" si="2"/>
        <v>0.15</v>
      </c>
      <c r="M7">
        <v>5.2443807569213527</v>
      </c>
      <c r="N7">
        <v>5.0544570584569586</v>
      </c>
      <c r="Q7">
        <f>(M7*Sheet2!$H$2+N7*Sheet2!$I$2)*Sheet2!$G$2</f>
        <v>4.4298172931054047</v>
      </c>
      <c r="R7">
        <f>(M7+N7)*K7*Sheet2!$G$2</f>
        <v>0.29351687773828189</v>
      </c>
      <c r="S7">
        <f t="shared" si="3"/>
        <v>0.25340000000000001</v>
      </c>
      <c r="T7" s="6">
        <f>I7*Sheet2!$E$2</f>
        <v>2.1539000000000001</v>
      </c>
      <c r="U7" s="6">
        <f t="shared" si="4"/>
        <v>1.9004999999999999</v>
      </c>
      <c r="V7" s="6">
        <f>SUM(Q7:U7)</f>
        <v>9.0311341708436856</v>
      </c>
      <c r="W7">
        <v>9.0525579999999994</v>
      </c>
      <c r="X7" s="4"/>
      <c r="Y7" s="4"/>
      <c r="AA7">
        <f t="shared" si="5"/>
        <v>2.6606999999999998</v>
      </c>
      <c r="AB7">
        <f t="shared" si="6"/>
        <v>1.2163200000000001</v>
      </c>
      <c r="AC7" s="10">
        <f t="shared" si="7"/>
        <v>1.0642800000000001</v>
      </c>
      <c r="AD7" s="4">
        <f t="shared" si="8"/>
        <v>1.758596</v>
      </c>
    </row>
    <row r="8" spans="1:30" x14ac:dyDescent="0.15">
      <c r="A8" s="1">
        <v>6</v>
      </c>
      <c r="B8" t="s">
        <v>23</v>
      </c>
      <c r="C8" t="s">
        <v>24</v>
      </c>
      <c r="D8" t="s">
        <v>25</v>
      </c>
      <c r="E8" t="s">
        <v>8</v>
      </c>
      <c r="F8" t="s">
        <v>9</v>
      </c>
      <c r="G8" t="s">
        <v>26</v>
      </c>
      <c r="H8" t="s">
        <v>11</v>
      </c>
      <c r="I8" s="4">
        <v>22.94</v>
      </c>
      <c r="J8" s="4">
        <f t="shared" si="0"/>
        <v>0.04</v>
      </c>
      <c r="K8">
        <f t="shared" si="1"/>
        <v>0.01</v>
      </c>
      <c r="L8">
        <f t="shared" si="2"/>
        <v>0.15</v>
      </c>
      <c r="M8">
        <v>7.1030829119454379</v>
      </c>
      <c r="N8">
        <v>6.5804935496005346</v>
      </c>
      <c r="Q8">
        <f>(M8*Sheet2!$H$2+N8*Sheet2!$I$2)*Sheet2!$G$2</f>
        <v>5.9241979214450531</v>
      </c>
      <c r="R8">
        <f>(M8+N8)*K8*Sheet2!$G$2</f>
        <v>0.38998192915406016</v>
      </c>
      <c r="S8">
        <f t="shared" si="3"/>
        <v>0.91760000000000008</v>
      </c>
      <c r="T8" s="6">
        <f>I8*Sheet2!$E$2</f>
        <v>3.8998000000000004</v>
      </c>
      <c r="U8" s="6">
        <f t="shared" si="4"/>
        <v>3.4410000000000003</v>
      </c>
      <c r="V8" s="6">
        <f>SUM(Q8:U8)</f>
        <v>14.572579850599114</v>
      </c>
      <c r="W8">
        <v>14.640071000000002</v>
      </c>
      <c r="Y8" s="4"/>
      <c r="AA8">
        <f t="shared" si="5"/>
        <v>4.8174000000000001</v>
      </c>
      <c r="AB8">
        <f t="shared" si="6"/>
        <v>2.2022400000000002</v>
      </c>
      <c r="AC8" s="10">
        <f t="shared" si="7"/>
        <v>1.9269600000000002</v>
      </c>
      <c r="AD8" s="4">
        <f t="shared" si="8"/>
        <v>3.1840720000000005</v>
      </c>
    </row>
    <row r="9" spans="1:30" x14ac:dyDescent="0.15">
      <c r="A9" s="1">
        <v>7</v>
      </c>
      <c r="B9" t="s">
        <v>27</v>
      </c>
      <c r="C9" t="s">
        <v>6</v>
      </c>
      <c r="D9" t="s">
        <v>25</v>
      </c>
      <c r="E9" t="s">
        <v>28</v>
      </c>
      <c r="F9" t="s">
        <v>9</v>
      </c>
      <c r="G9" t="s">
        <v>10</v>
      </c>
      <c r="H9" t="s">
        <v>11</v>
      </c>
      <c r="I9" s="4">
        <v>25.43</v>
      </c>
      <c r="J9" s="4">
        <f t="shared" si="0"/>
        <v>0.02</v>
      </c>
      <c r="K9">
        <f t="shared" si="1"/>
        <v>0.01</v>
      </c>
      <c r="L9">
        <f t="shared" si="2"/>
        <v>0.15</v>
      </c>
      <c r="M9">
        <v>5.162338338165231</v>
      </c>
      <c r="N9">
        <v>10.229388944938171</v>
      </c>
      <c r="Q9">
        <f>(M9*Sheet2!$H$2+N9*Sheet2!$I$2)*Sheet2!$G$2</f>
        <v>5.857908702061561</v>
      </c>
      <c r="R9">
        <f>(M9+N9)*K9*Sheet2!$G$2</f>
        <v>0.43866422756844697</v>
      </c>
      <c r="S9">
        <f t="shared" si="3"/>
        <v>0.50860000000000005</v>
      </c>
      <c r="T9" s="6">
        <f>I9*Sheet2!$E$2</f>
        <v>4.3231000000000002</v>
      </c>
      <c r="U9" s="6">
        <f t="shared" si="4"/>
        <v>3.8144999999999998</v>
      </c>
      <c r="V9" s="6">
        <f>SUM(Q9:U9)</f>
        <v>14.942772929630006</v>
      </c>
      <c r="W9">
        <v>17.418937</v>
      </c>
      <c r="Y9" s="4"/>
      <c r="AA9">
        <f t="shared" si="5"/>
        <v>5.3403</v>
      </c>
      <c r="AB9">
        <f t="shared" si="6"/>
        <v>2.4412799999999999</v>
      </c>
      <c r="AC9" s="10">
        <f t="shared" si="7"/>
        <v>2.13612</v>
      </c>
      <c r="AD9" s="4">
        <f t="shared" si="8"/>
        <v>3.529684</v>
      </c>
    </row>
    <row r="10" spans="1:30" x14ac:dyDescent="0.15">
      <c r="A10" s="1">
        <v>8</v>
      </c>
      <c r="B10" t="s">
        <v>29</v>
      </c>
      <c r="C10" t="s">
        <v>30</v>
      </c>
      <c r="D10" t="s">
        <v>25</v>
      </c>
      <c r="E10" t="s">
        <v>13</v>
      </c>
      <c r="F10" t="s">
        <v>9</v>
      </c>
      <c r="G10" t="s">
        <v>10</v>
      </c>
      <c r="H10" t="s">
        <v>31</v>
      </c>
      <c r="I10" s="4">
        <v>13.08</v>
      </c>
      <c r="J10" s="4">
        <f t="shared" si="0"/>
        <v>0.02</v>
      </c>
      <c r="K10">
        <f t="shared" si="1"/>
        <v>0.01</v>
      </c>
      <c r="L10">
        <f t="shared" si="2"/>
        <v>0.09</v>
      </c>
      <c r="M10">
        <v>3.9658990165149821</v>
      </c>
      <c r="N10">
        <v>6.7081961392761578</v>
      </c>
      <c r="Q10">
        <f>(M10*Sheet2!$H$2+N10*Sheet2!$I$2)*Sheet2!$G$2</f>
        <v>4.1723983391072448</v>
      </c>
      <c r="R10">
        <f>(M10+N10)*K10*Sheet2!$G$2</f>
        <v>0.30421171194004748</v>
      </c>
      <c r="S10">
        <f t="shared" si="3"/>
        <v>0.2616</v>
      </c>
      <c r="T10" s="6">
        <f>I10*Sheet2!$E$2</f>
        <v>2.2236000000000002</v>
      </c>
      <c r="U10" s="6">
        <f t="shared" si="4"/>
        <v>1.1772</v>
      </c>
      <c r="V10" s="6">
        <f>SUM(Q10:U10)</f>
        <v>8.1390100510472934</v>
      </c>
      <c r="W10">
        <v>10.167660000000001</v>
      </c>
      <c r="Y10" s="4"/>
      <c r="AA10">
        <f t="shared" si="5"/>
        <v>2.7467999999999999</v>
      </c>
      <c r="AB10">
        <f t="shared" si="6"/>
        <v>1.2556800000000001</v>
      </c>
      <c r="AC10" s="10">
        <f t="shared" si="7"/>
        <v>1.0987200000000001</v>
      </c>
      <c r="AD10" s="4">
        <f t="shared" si="8"/>
        <v>1.815504</v>
      </c>
    </row>
    <row r="11" spans="1:30" x14ac:dyDescent="0.15">
      <c r="A11" s="1">
        <v>9</v>
      </c>
      <c r="B11" t="s">
        <v>32</v>
      </c>
      <c r="C11" t="s">
        <v>30</v>
      </c>
      <c r="D11" t="s">
        <v>25</v>
      </c>
      <c r="E11" t="s">
        <v>15</v>
      </c>
      <c r="F11" t="s">
        <v>9</v>
      </c>
      <c r="G11" t="s">
        <v>10</v>
      </c>
      <c r="H11" t="s">
        <v>31</v>
      </c>
      <c r="I11" s="4">
        <v>17.010000000000002</v>
      </c>
      <c r="J11" s="4">
        <f t="shared" si="0"/>
        <v>0.02</v>
      </c>
      <c r="K11">
        <f t="shared" si="1"/>
        <v>0.01</v>
      </c>
      <c r="L11">
        <f t="shared" si="2"/>
        <v>0.09</v>
      </c>
      <c r="M11">
        <v>6.6933404219415191</v>
      </c>
      <c r="N11">
        <v>6.3460975149683856</v>
      </c>
      <c r="Q11">
        <f>(M11*Sheet2!$H$2+N11*Sheet2!$I$2)*Sheet2!$G$2</f>
        <v>5.6238418322726558</v>
      </c>
      <c r="R11">
        <f>(M11+N11)*K11*Sheet2!$G$2</f>
        <v>0.37162398120193235</v>
      </c>
      <c r="S11">
        <f t="shared" si="3"/>
        <v>0.34020000000000006</v>
      </c>
      <c r="T11" s="6">
        <f>I11*Sheet2!$E$2</f>
        <v>2.8917000000000006</v>
      </c>
      <c r="U11" s="6">
        <f t="shared" si="4"/>
        <v>1.5309000000000001</v>
      </c>
      <c r="V11" s="6">
        <f>SUM(Q11:U11)</f>
        <v>10.758265813474591</v>
      </c>
      <c r="W11">
        <v>12.455085000000002</v>
      </c>
      <c r="Y11" s="4"/>
      <c r="AA11">
        <f t="shared" si="5"/>
        <v>3.5721000000000003</v>
      </c>
      <c r="AB11">
        <f t="shared" si="6"/>
        <v>1.6329600000000002</v>
      </c>
      <c r="AC11" s="10">
        <f t="shared" si="7"/>
        <v>1.4288400000000001</v>
      </c>
      <c r="AD11" s="4">
        <f t="shared" si="8"/>
        <v>2.3609880000000003</v>
      </c>
    </row>
    <row r="12" spans="1:30" x14ac:dyDescent="0.15">
      <c r="A12" s="1">
        <v>10</v>
      </c>
      <c r="B12" t="s">
        <v>33</v>
      </c>
      <c r="C12" t="s">
        <v>30</v>
      </c>
      <c r="D12" t="s">
        <v>25</v>
      </c>
      <c r="E12" t="s">
        <v>34</v>
      </c>
      <c r="F12" t="s">
        <v>9</v>
      </c>
      <c r="G12" t="s">
        <v>10</v>
      </c>
      <c r="H12" t="s">
        <v>31</v>
      </c>
      <c r="I12" s="4">
        <v>11.12</v>
      </c>
      <c r="J12" s="4">
        <f t="shared" si="0"/>
        <v>0.02</v>
      </c>
      <c r="K12">
        <f t="shared" si="1"/>
        <v>0.01</v>
      </c>
      <c r="L12">
        <f t="shared" si="2"/>
        <v>0.09</v>
      </c>
      <c r="M12">
        <v>1.7242809701749271</v>
      </c>
      <c r="N12">
        <v>8.1980810748189352</v>
      </c>
      <c r="Q12">
        <f>(M12*Sheet2!$H$2+N12*Sheet2!$I$2)*Sheet2!$G$2</f>
        <v>3.3192932593231057</v>
      </c>
      <c r="R12">
        <f>(M12+N12)*K12*Sheet2!$G$2</f>
        <v>0.28278731828232512</v>
      </c>
      <c r="S12">
        <f t="shared" si="3"/>
        <v>0.22239999999999999</v>
      </c>
      <c r="T12" s="6">
        <f>I12*Sheet2!$E$2</f>
        <v>1.8904000000000001</v>
      </c>
      <c r="U12" s="6">
        <f t="shared" si="4"/>
        <v>1.0007999999999999</v>
      </c>
      <c r="V12" s="6">
        <f>SUM(Q12:U12)</f>
        <v>6.7156805776054309</v>
      </c>
      <c r="W12">
        <v>8.0825960000000006</v>
      </c>
      <c r="Y12" s="4"/>
      <c r="AA12">
        <f t="shared" si="5"/>
        <v>2.3351999999999999</v>
      </c>
      <c r="AB12">
        <f t="shared" si="6"/>
        <v>1.06752</v>
      </c>
      <c r="AC12" s="10">
        <f t="shared" si="7"/>
        <v>0.93408000000000002</v>
      </c>
      <c r="AD12" s="4">
        <f t="shared" si="8"/>
        <v>1.5434559999999999</v>
      </c>
    </row>
    <row r="13" spans="1:30" x14ac:dyDescent="0.15">
      <c r="A13" s="1">
        <v>11</v>
      </c>
      <c r="B13" t="s">
        <v>35</v>
      </c>
      <c r="C13" t="s">
        <v>36</v>
      </c>
      <c r="D13" t="s">
        <v>25</v>
      </c>
      <c r="E13" t="s">
        <v>37</v>
      </c>
      <c r="F13" t="s">
        <v>38</v>
      </c>
      <c r="G13" t="s">
        <v>177</v>
      </c>
      <c r="H13" t="s">
        <v>11</v>
      </c>
      <c r="I13" s="4">
        <v>6.53</v>
      </c>
      <c r="J13" s="4">
        <f t="shared" si="0"/>
        <v>3.3000000000000002E-2</v>
      </c>
      <c r="K13">
        <f t="shared" si="1"/>
        <v>0.03</v>
      </c>
      <c r="L13">
        <f t="shared" si="2"/>
        <v>0.15</v>
      </c>
      <c r="M13">
        <v>3.591120247360116</v>
      </c>
      <c r="N13">
        <v>0.79937697649342443</v>
      </c>
      <c r="Q13">
        <f>(M13*Sheet2!$H$2+N13*Sheet2!$I$2)*Sheet2!$G$2</f>
        <v>2.274760979295892</v>
      </c>
      <c r="R13">
        <f>(M13+N13)*K13*Sheet2!$G$2</f>
        <v>0.37538751263947767</v>
      </c>
      <c r="S13">
        <f t="shared" si="3"/>
        <v>0.21549000000000001</v>
      </c>
      <c r="T13" s="6">
        <f>I13*Sheet2!$E$2</f>
        <v>1.1101000000000001</v>
      </c>
      <c r="U13" s="6">
        <f t="shared" si="4"/>
        <v>0.97950000000000004</v>
      </c>
      <c r="V13" s="6">
        <f>SUM(Q13:U13)</f>
        <v>4.9552384919353694</v>
      </c>
      <c r="W13">
        <v>6.1466500000000002</v>
      </c>
      <c r="Y13" s="4"/>
      <c r="AA13">
        <f t="shared" si="5"/>
        <v>1.3713</v>
      </c>
      <c r="AB13">
        <f t="shared" si="6"/>
        <v>0.62687999999999999</v>
      </c>
      <c r="AC13" s="10">
        <f t="shared" si="7"/>
        <v>0.54852000000000001</v>
      </c>
      <c r="AD13" s="4">
        <f t="shared" si="8"/>
        <v>0.90636400000000006</v>
      </c>
    </row>
    <row r="14" spans="1:30" x14ac:dyDescent="0.15">
      <c r="A14" s="1">
        <v>12</v>
      </c>
      <c r="B14" t="s">
        <v>39</v>
      </c>
      <c r="C14" t="s">
        <v>40</v>
      </c>
      <c r="D14" t="s">
        <v>25</v>
      </c>
      <c r="E14" t="s">
        <v>41</v>
      </c>
      <c r="F14" t="s">
        <v>38</v>
      </c>
      <c r="G14" t="s">
        <v>42</v>
      </c>
      <c r="H14" t="s">
        <v>11</v>
      </c>
      <c r="I14" s="4">
        <v>6.05</v>
      </c>
      <c r="J14" s="4">
        <f t="shared" si="0"/>
        <v>0.04</v>
      </c>
      <c r="K14">
        <f t="shared" si="1"/>
        <v>0.03</v>
      </c>
      <c r="L14">
        <f t="shared" si="2"/>
        <v>0.15</v>
      </c>
      <c r="M14">
        <v>2.3916042120176368</v>
      </c>
      <c r="N14">
        <v>4.9817395966136866</v>
      </c>
      <c r="Q14">
        <f>(M14*Sheet2!$H$2+N14*Sheet2!$I$2)*Sheet2!$G$2</f>
        <v>2.7830101858849536</v>
      </c>
      <c r="R14">
        <f>(M14+N14)*K14*Sheet2!$G$2</f>
        <v>0.63042089563797821</v>
      </c>
      <c r="S14">
        <f t="shared" si="3"/>
        <v>0.24199999999999999</v>
      </c>
      <c r="T14" s="6">
        <f>I14*Sheet2!$E$2</f>
        <v>1.0285</v>
      </c>
      <c r="U14" s="6">
        <f t="shared" si="4"/>
        <v>0.90749999999999997</v>
      </c>
      <c r="V14" s="6">
        <f>SUM(Q14:U14)</f>
        <v>5.5914310815229316</v>
      </c>
      <c r="W14">
        <v>5.8526740000000004</v>
      </c>
      <c r="Y14" s="4"/>
      <c r="AA14">
        <f t="shared" si="5"/>
        <v>1.2705</v>
      </c>
      <c r="AB14">
        <f t="shared" si="6"/>
        <v>0.58079999999999998</v>
      </c>
      <c r="AC14" s="10">
        <f t="shared" si="7"/>
        <v>0.50819999999999999</v>
      </c>
      <c r="AD14" s="4">
        <f t="shared" si="8"/>
        <v>0.83974000000000004</v>
      </c>
    </row>
    <row r="15" spans="1:30" x14ac:dyDescent="0.15">
      <c r="A15" s="1">
        <v>13</v>
      </c>
      <c r="B15" t="s">
        <v>43</v>
      </c>
      <c r="C15" t="s">
        <v>6</v>
      </c>
      <c r="D15" t="s">
        <v>44</v>
      </c>
      <c r="E15" t="s">
        <v>8</v>
      </c>
      <c r="F15" t="s">
        <v>9</v>
      </c>
      <c r="G15" t="s">
        <v>10</v>
      </c>
      <c r="H15" t="s">
        <v>11</v>
      </c>
      <c r="I15" s="4">
        <v>30.25</v>
      </c>
      <c r="J15" s="4">
        <f t="shared" si="0"/>
        <v>0.02</v>
      </c>
      <c r="K15">
        <f t="shared" si="1"/>
        <v>0.01</v>
      </c>
      <c r="L15">
        <f t="shared" si="2"/>
        <v>0.15</v>
      </c>
      <c r="M15">
        <v>0</v>
      </c>
      <c r="N15">
        <v>0</v>
      </c>
      <c r="Q15">
        <f>(M15*Sheet2!$H$2+N15*Sheet2!$I$2)*Sheet2!$G$2</f>
        <v>0</v>
      </c>
      <c r="R15">
        <f>(M15+N15)*K15*Sheet2!$G$2</f>
        <v>0</v>
      </c>
      <c r="S15">
        <f t="shared" si="3"/>
        <v>0.60499999999999998</v>
      </c>
      <c r="T15" s="6">
        <f>I15*Sheet2!$E$2</f>
        <v>5.1425000000000001</v>
      </c>
      <c r="U15" s="6">
        <f t="shared" si="4"/>
        <v>4.5374999999999996</v>
      </c>
      <c r="V15" s="6">
        <f>SUM(Q15:U15)</f>
        <v>10.285</v>
      </c>
      <c r="W15">
        <v>18.776502999999998</v>
      </c>
      <c r="Y15" s="4"/>
      <c r="AA15">
        <f t="shared" si="5"/>
        <v>6.3525</v>
      </c>
      <c r="AB15">
        <f t="shared" si="6"/>
        <v>2.9039999999999999</v>
      </c>
      <c r="AC15" s="10">
        <f t="shared" si="7"/>
        <v>2.5410000000000004</v>
      </c>
      <c r="AD15" s="4">
        <f t="shared" si="8"/>
        <v>4.1987000000000005</v>
      </c>
    </row>
    <row r="16" spans="1:30" x14ac:dyDescent="0.15">
      <c r="A16" s="1">
        <v>14</v>
      </c>
      <c r="B16" t="s">
        <v>45</v>
      </c>
      <c r="C16" t="s">
        <v>6</v>
      </c>
      <c r="D16" t="s">
        <v>44</v>
      </c>
      <c r="E16" t="s">
        <v>13</v>
      </c>
      <c r="F16" t="s">
        <v>9</v>
      </c>
      <c r="G16" t="s">
        <v>10</v>
      </c>
      <c r="H16" t="s">
        <v>11</v>
      </c>
      <c r="I16" s="4" t="s">
        <v>190</v>
      </c>
      <c r="J16" s="4">
        <f t="shared" si="0"/>
        <v>0.02</v>
      </c>
      <c r="K16">
        <f t="shared" si="1"/>
        <v>0.01</v>
      </c>
      <c r="L16">
        <f t="shared" si="2"/>
        <v>0.15</v>
      </c>
      <c r="M16">
        <v>8.7530562180938851</v>
      </c>
      <c r="N16">
        <v>6.2462213395352224</v>
      </c>
      <c r="Q16">
        <f>(M16*Sheet2!$H$2+N16*Sheet2!$I$2)*Sheet2!$G$2</f>
        <v>6.7694151260810536</v>
      </c>
      <c r="R16">
        <f>(M16+N16)*K16*Sheet2!$G$2</f>
        <v>0.42747941039242954</v>
      </c>
      <c r="S16">
        <f t="shared" si="3"/>
        <v>0.38939999999999997</v>
      </c>
      <c r="T16" s="6">
        <f>I16*Sheet2!$E$2</f>
        <v>3.3098999999999998</v>
      </c>
      <c r="U16" s="6">
        <f t="shared" si="4"/>
        <v>2.9204999999999997</v>
      </c>
      <c r="V16" s="6">
        <f>SUM(Q16:U16)</f>
        <v>13.816694536473484</v>
      </c>
      <c r="W16">
        <v>13.391244</v>
      </c>
      <c r="Y16" s="4"/>
      <c r="AA16">
        <f t="shared" si="5"/>
        <v>4.0886999999999993</v>
      </c>
      <c r="AB16">
        <f t="shared" si="6"/>
        <v>1.8691199999999999</v>
      </c>
      <c r="AC16" s="10">
        <f t="shared" si="7"/>
        <v>1.63548</v>
      </c>
      <c r="AD16" s="4">
        <f t="shared" si="8"/>
        <v>2.7024360000000001</v>
      </c>
    </row>
    <row r="17" spans="1:30" x14ac:dyDescent="0.15">
      <c r="A17" s="1">
        <v>15</v>
      </c>
      <c r="B17" t="s">
        <v>46</v>
      </c>
      <c r="C17" t="s">
        <v>6</v>
      </c>
      <c r="D17" t="s">
        <v>44</v>
      </c>
      <c r="E17" t="s">
        <v>15</v>
      </c>
      <c r="F17" t="s">
        <v>9</v>
      </c>
      <c r="G17" t="s">
        <v>10</v>
      </c>
      <c r="H17" t="s">
        <v>11</v>
      </c>
      <c r="I17" s="4" t="s">
        <v>191</v>
      </c>
      <c r="J17" s="4">
        <f t="shared" si="0"/>
        <v>0.02</v>
      </c>
      <c r="K17">
        <f t="shared" si="1"/>
        <v>0.01</v>
      </c>
      <c r="L17">
        <f t="shared" si="2"/>
        <v>0.15</v>
      </c>
      <c r="M17">
        <v>6.1708810685803721</v>
      </c>
      <c r="N17">
        <v>10.199773088222599</v>
      </c>
      <c r="Q17">
        <f>(M17*Sheet2!$H$2+N17*Sheet2!$I$2)*Sheet2!$G$2</f>
        <v>6.4243375392342532</v>
      </c>
      <c r="R17">
        <f>(M17+N17)*K17*Sheet2!$G$2</f>
        <v>0.46656364346888474</v>
      </c>
      <c r="S17">
        <f t="shared" si="3"/>
        <v>0.21239999999999998</v>
      </c>
      <c r="T17" s="6">
        <f>I17*Sheet2!$E$2</f>
        <v>1.8053999999999999</v>
      </c>
      <c r="U17" s="6">
        <f t="shared" si="4"/>
        <v>1.5929999999999997</v>
      </c>
      <c r="V17" s="6">
        <f>SUM(Q17:U17)</f>
        <v>10.501701182703139</v>
      </c>
      <c r="W17">
        <v>9.8256449999999997</v>
      </c>
      <c r="Y17" s="4"/>
      <c r="AA17">
        <f t="shared" si="5"/>
        <v>2.2302</v>
      </c>
      <c r="AB17">
        <f t="shared" si="6"/>
        <v>1.01952</v>
      </c>
      <c r="AC17" s="10">
        <f t="shared" si="7"/>
        <v>0.89207999999999998</v>
      </c>
      <c r="AD17" s="4">
        <f t="shared" si="8"/>
        <v>1.474056</v>
      </c>
    </row>
    <row r="18" spans="1:30" x14ac:dyDescent="0.15">
      <c r="A18" s="1">
        <v>16</v>
      </c>
      <c r="B18" t="s">
        <v>47</v>
      </c>
      <c r="C18" t="s">
        <v>48</v>
      </c>
      <c r="D18" t="s">
        <v>49</v>
      </c>
      <c r="E18" t="s">
        <v>8</v>
      </c>
      <c r="F18" t="s">
        <v>9</v>
      </c>
      <c r="G18" t="s">
        <v>26</v>
      </c>
      <c r="H18" t="s">
        <v>50</v>
      </c>
      <c r="I18" s="8" t="s">
        <v>192</v>
      </c>
      <c r="J18" s="4">
        <f t="shared" si="0"/>
        <v>0.04</v>
      </c>
      <c r="K18">
        <f t="shared" si="1"/>
        <v>0.01</v>
      </c>
      <c r="L18">
        <f t="shared" si="2"/>
        <v>9.2999999999999999E-2</v>
      </c>
      <c r="M18">
        <v>13.21843095880506</v>
      </c>
      <c r="N18">
        <v>1.3114928694249881</v>
      </c>
      <c r="Q18">
        <f>(M18*Sheet2!$H$2+N18*Sheet2!$I$2)*Sheet2!$G$2</f>
        <v>7.9082811143050069</v>
      </c>
      <c r="R18">
        <f>(M18+N18)*K18*Sheet2!$G$2</f>
        <v>0.41410282910455642</v>
      </c>
      <c r="S18">
        <f t="shared" si="3"/>
        <v>0.73519999999999996</v>
      </c>
      <c r="T18" s="6">
        <f>I18*Sheet2!$E$2</f>
        <v>3.1246</v>
      </c>
      <c r="U18" s="6">
        <f t="shared" si="4"/>
        <v>1.7093399999999999</v>
      </c>
      <c r="V18" s="6">
        <f>SUM(Q18:U18)</f>
        <v>13.891523943409565</v>
      </c>
      <c r="W18">
        <v>12.366648</v>
      </c>
      <c r="Y18" s="4"/>
      <c r="AA18">
        <f t="shared" si="5"/>
        <v>3.8597999999999995</v>
      </c>
      <c r="AB18">
        <f t="shared" si="6"/>
        <v>1.76448</v>
      </c>
      <c r="AC18" s="10">
        <f t="shared" si="7"/>
        <v>1.54392</v>
      </c>
      <c r="AD18" s="4">
        <f t="shared" si="8"/>
        <v>2.5511439999999999</v>
      </c>
    </row>
    <row r="19" spans="1:30" x14ac:dyDescent="0.15">
      <c r="A19" s="1">
        <v>17</v>
      </c>
      <c r="B19" t="s">
        <v>51</v>
      </c>
      <c r="C19" t="s">
        <v>21</v>
      </c>
      <c r="D19" t="s">
        <v>49</v>
      </c>
      <c r="E19" t="s">
        <v>13</v>
      </c>
      <c r="F19" t="s">
        <v>9</v>
      </c>
      <c r="G19" t="s">
        <v>10</v>
      </c>
      <c r="H19" t="s">
        <v>11</v>
      </c>
      <c r="I19" s="8" t="s">
        <v>193</v>
      </c>
      <c r="J19" s="4">
        <f t="shared" si="0"/>
        <v>0.02</v>
      </c>
      <c r="K19">
        <f t="shared" si="1"/>
        <v>0.01</v>
      </c>
      <c r="L19">
        <f t="shared" si="2"/>
        <v>0.15</v>
      </c>
      <c r="M19">
        <v>9.5454137971888358</v>
      </c>
      <c r="N19">
        <v>1.3947850548332279</v>
      </c>
      <c r="Q19">
        <f>(M19*Sheet2!$H$2+N19*Sheet2!$I$2)*Sheet2!$G$2</f>
        <v>5.8383996050251072</v>
      </c>
      <c r="R19">
        <f>(M19+N19)*K19*Sheet2!$G$2</f>
        <v>0.31179566728262886</v>
      </c>
      <c r="S19">
        <f t="shared" si="3"/>
        <v>0.2432</v>
      </c>
      <c r="T19" s="6">
        <f>I19*Sheet2!$E$2</f>
        <v>2.0672000000000001</v>
      </c>
      <c r="U19" s="6">
        <f t="shared" si="4"/>
        <v>1.8239999999999998</v>
      </c>
      <c r="V19" s="6">
        <f>SUM(Q19:U19)</f>
        <v>10.284595272307737</v>
      </c>
      <c r="W19">
        <v>9.6958840000000013</v>
      </c>
      <c r="Y19" s="4"/>
      <c r="AA19">
        <f t="shared" si="5"/>
        <v>2.5535999999999999</v>
      </c>
      <c r="AB19">
        <f t="shared" si="6"/>
        <v>1.16736</v>
      </c>
      <c r="AC19" s="10">
        <f t="shared" si="7"/>
        <v>1.0214400000000001</v>
      </c>
      <c r="AD19" s="4">
        <f t="shared" si="8"/>
        <v>1.6878080000000002</v>
      </c>
    </row>
    <row r="20" spans="1:30" x14ac:dyDescent="0.15">
      <c r="A20" s="1">
        <v>18</v>
      </c>
      <c r="B20" t="s">
        <v>52</v>
      </c>
      <c r="C20" t="s">
        <v>53</v>
      </c>
      <c r="D20" t="s">
        <v>49</v>
      </c>
      <c r="E20" t="s">
        <v>15</v>
      </c>
      <c r="F20" t="s">
        <v>9</v>
      </c>
      <c r="G20" t="s">
        <v>10</v>
      </c>
      <c r="H20" t="s">
        <v>179</v>
      </c>
      <c r="I20" s="8" t="s">
        <v>194</v>
      </c>
      <c r="J20" s="4">
        <f t="shared" si="0"/>
        <v>0.02</v>
      </c>
      <c r="K20">
        <f t="shared" si="1"/>
        <v>0.01</v>
      </c>
      <c r="L20">
        <f t="shared" si="2"/>
        <v>9.2999999999999999E-2</v>
      </c>
      <c r="M20">
        <v>7.2103780383415073</v>
      </c>
      <c r="N20">
        <v>0.97031190628420827</v>
      </c>
      <c r="Q20">
        <f>(M20*Sheet2!$H$2+N20*Sheet2!$I$2)*Sheet2!$G$2</f>
        <v>4.3864543751456591</v>
      </c>
      <c r="R20">
        <f>(M20+N20)*K20*Sheet2!$G$2</f>
        <v>0.23314966342183291</v>
      </c>
      <c r="S20">
        <f t="shared" si="3"/>
        <v>0.15960000000000002</v>
      </c>
      <c r="T20" s="6">
        <f>I20*Sheet2!$E$2</f>
        <v>1.3566000000000003</v>
      </c>
      <c r="U20" s="6">
        <f t="shared" si="4"/>
        <v>0.74214000000000002</v>
      </c>
      <c r="V20" s="6">
        <f>SUM(Q20:U20)</f>
        <v>6.8779440385674926</v>
      </c>
      <c r="W20">
        <v>7.5838650000000012</v>
      </c>
      <c r="Y20" s="4"/>
      <c r="AA20">
        <f t="shared" si="5"/>
        <v>1.6758</v>
      </c>
      <c r="AB20">
        <f t="shared" si="6"/>
        <v>0.76608000000000009</v>
      </c>
      <c r="AC20" s="10">
        <f t="shared" si="7"/>
        <v>0.67032000000000003</v>
      </c>
      <c r="AD20" s="4">
        <f t="shared" si="8"/>
        <v>1.1076240000000002</v>
      </c>
    </row>
    <row r="21" spans="1:30" x14ac:dyDescent="0.15">
      <c r="A21" s="1">
        <v>19</v>
      </c>
      <c r="B21" t="s">
        <v>54</v>
      </c>
      <c r="C21" t="s">
        <v>55</v>
      </c>
      <c r="D21" t="s">
        <v>56</v>
      </c>
      <c r="E21" t="s">
        <v>8</v>
      </c>
      <c r="F21" t="s">
        <v>57</v>
      </c>
      <c r="G21" t="s">
        <v>10</v>
      </c>
      <c r="H21" t="s">
        <v>11</v>
      </c>
      <c r="I21" s="8" t="s">
        <v>195</v>
      </c>
      <c r="J21" s="4">
        <f t="shared" si="0"/>
        <v>0.02</v>
      </c>
      <c r="K21">
        <f t="shared" si="1"/>
        <v>7.6999999999999999E-2</v>
      </c>
      <c r="L21">
        <f t="shared" si="2"/>
        <v>0.15</v>
      </c>
      <c r="M21">
        <v>6.0672569277216972</v>
      </c>
      <c r="N21">
        <v>4.7346900636709677</v>
      </c>
      <c r="Q21">
        <f>(M21*Sheet2!$H$2+N21*Sheet2!$I$2)*Sheet2!$G$2</f>
        <v>4.807723116947594</v>
      </c>
      <c r="R21">
        <f>(M21+N21)*K21*Sheet2!$G$2</f>
        <v>2.3704872672611206</v>
      </c>
      <c r="S21">
        <f t="shared" si="3"/>
        <v>0.312</v>
      </c>
      <c r="T21" s="6">
        <f>I21*Sheet2!$E$2</f>
        <v>2.6520000000000001</v>
      </c>
      <c r="U21" s="6">
        <f t="shared" si="4"/>
        <v>2.34</v>
      </c>
      <c r="V21" s="6">
        <f>SUM(Q21:U21)</f>
        <v>12.482210384208715</v>
      </c>
      <c r="W21">
        <v>11.770755000000001</v>
      </c>
      <c r="Y21" s="4"/>
      <c r="AA21">
        <f t="shared" si="5"/>
        <v>3.2759999999999998</v>
      </c>
      <c r="AB21">
        <f t="shared" si="6"/>
        <v>1.4976</v>
      </c>
      <c r="AC21" s="10">
        <f t="shared" si="7"/>
        <v>1.3104</v>
      </c>
      <c r="AD21" s="4">
        <f t="shared" si="8"/>
        <v>2.1652800000000001</v>
      </c>
    </row>
    <row r="22" spans="1:30" x14ac:dyDescent="0.15">
      <c r="A22" s="1">
        <v>20</v>
      </c>
      <c r="B22" t="s">
        <v>58</v>
      </c>
      <c r="C22" t="s">
        <v>59</v>
      </c>
      <c r="D22" t="s">
        <v>56</v>
      </c>
      <c r="E22" t="s">
        <v>28</v>
      </c>
      <c r="F22" t="s">
        <v>38</v>
      </c>
      <c r="G22" t="s">
        <v>10</v>
      </c>
      <c r="H22" t="s">
        <v>11</v>
      </c>
      <c r="I22" s="8" t="s">
        <v>196</v>
      </c>
      <c r="J22" s="4">
        <f t="shared" si="0"/>
        <v>0.02</v>
      </c>
      <c r="K22">
        <f t="shared" si="1"/>
        <v>0.03</v>
      </c>
      <c r="L22">
        <f t="shared" si="2"/>
        <v>0.15</v>
      </c>
      <c r="M22">
        <v>3.6062511091714029</v>
      </c>
      <c r="N22">
        <v>4.5064260684179462</v>
      </c>
      <c r="Q22">
        <f>(M22*Sheet2!$H$2+N22*Sheet2!$I$2)*Sheet2!$G$2</f>
        <v>3.3398945617268145</v>
      </c>
      <c r="R22">
        <f>(M22+N22)*K22*Sheet2!$G$2</f>
        <v>0.69363389868388936</v>
      </c>
      <c r="S22">
        <f t="shared" si="3"/>
        <v>0.14300000000000002</v>
      </c>
      <c r="T22" s="6">
        <f>I22*Sheet2!$E$2</f>
        <v>1.2155000000000002</v>
      </c>
      <c r="U22" s="6">
        <f t="shared" si="4"/>
        <v>1.0725</v>
      </c>
      <c r="V22" s="6">
        <f>SUM(Q22:U22)</f>
        <v>6.4645284604107038</v>
      </c>
      <c r="W22">
        <v>8.0465499999999999</v>
      </c>
      <c r="Y22" s="4"/>
      <c r="AA22">
        <f t="shared" si="5"/>
        <v>1.5015000000000001</v>
      </c>
      <c r="AB22">
        <f t="shared" si="6"/>
        <v>0.68640000000000001</v>
      </c>
      <c r="AC22" s="10">
        <f t="shared" si="7"/>
        <v>0.60060000000000002</v>
      </c>
      <c r="AD22" s="4">
        <f t="shared" si="8"/>
        <v>0.99242000000000008</v>
      </c>
    </row>
    <row r="23" spans="1:30" x14ac:dyDescent="0.15">
      <c r="A23" s="1">
        <v>21</v>
      </c>
      <c r="B23" t="s">
        <v>60</v>
      </c>
      <c r="C23" t="s">
        <v>6</v>
      </c>
      <c r="D23" t="s">
        <v>56</v>
      </c>
      <c r="E23" t="s">
        <v>13</v>
      </c>
      <c r="F23" t="s">
        <v>9</v>
      </c>
      <c r="G23" t="s">
        <v>10</v>
      </c>
      <c r="H23" t="s">
        <v>11</v>
      </c>
      <c r="I23" s="8" t="s">
        <v>197</v>
      </c>
      <c r="J23" s="4">
        <f t="shared" si="0"/>
        <v>0.02</v>
      </c>
      <c r="K23">
        <f t="shared" si="1"/>
        <v>0.01</v>
      </c>
      <c r="L23">
        <f t="shared" si="2"/>
        <v>0.15</v>
      </c>
      <c r="M23">
        <v>7.4968890137115451</v>
      </c>
      <c r="N23">
        <v>4.4200950312834468</v>
      </c>
      <c r="Q23">
        <f>(M23*Sheet2!$H$2+N23*Sheet2!$I$2)*Sheet2!$G$2</f>
        <v>5.532953821731363</v>
      </c>
      <c r="R23">
        <f>(M23+N23)*K23*Sheet2!$G$2</f>
        <v>0.3396340452823573</v>
      </c>
      <c r="S23">
        <f t="shared" si="3"/>
        <v>0.26619999999999999</v>
      </c>
      <c r="T23" s="6">
        <f>I23*Sheet2!$E$2</f>
        <v>2.2627000000000002</v>
      </c>
      <c r="U23" s="6">
        <f t="shared" si="4"/>
        <v>1.9964999999999999</v>
      </c>
      <c r="V23" s="6">
        <f>SUM(Q23:U23)</f>
        <v>10.39798786701372</v>
      </c>
      <c r="W23">
        <v>12.310480999999998</v>
      </c>
      <c r="Y23" s="4"/>
      <c r="AA23">
        <f t="shared" si="5"/>
        <v>2.7951000000000001</v>
      </c>
      <c r="AB23">
        <f t="shared" si="6"/>
        <v>1.27776</v>
      </c>
      <c r="AC23" s="10">
        <f t="shared" si="7"/>
        <v>1.1180400000000001</v>
      </c>
      <c r="AD23" s="4">
        <f t="shared" si="8"/>
        <v>1.8474280000000001</v>
      </c>
    </row>
    <row r="24" spans="1:30" x14ac:dyDescent="0.15">
      <c r="A24" s="1">
        <v>22</v>
      </c>
      <c r="B24" t="s">
        <v>61</v>
      </c>
      <c r="C24" t="s">
        <v>6</v>
      </c>
      <c r="D24" t="s">
        <v>56</v>
      </c>
      <c r="E24" t="s">
        <v>15</v>
      </c>
      <c r="F24" t="s">
        <v>9</v>
      </c>
      <c r="G24" t="s">
        <v>10</v>
      </c>
      <c r="H24" t="s">
        <v>11</v>
      </c>
      <c r="I24" s="8" t="s">
        <v>198</v>
      </c>
      <c r="J24" s="4">
        <f t="shared" si="0"/>
        <v>0.02</v>
      </c>
      <c r="K24">
        <f t="shared" si="1"/>
        <v>0.01</v>
      </c>
      <c r="L24">
        <f t="shared" si="2"/>
        <v>0.15</v>
      </c>
      <c r="M24">
        <v>5.4411029386051188</v>
      </c>
      <c r="N24">
        <v>7.7458846594421136</v>
      </c>
      <c r="Q24">
        <f>(M24*Sheet2!$H$2+N24*Sheet2!$I$2)*Sheet2!$G$2</f>
        <v>5.3090058029459204</v>
      </c>
      <c r="R24">
        <f>(M24+N24)*K24*Sheet2!$G$2</f>
        <v>0.37582914654434613</v>
      </c>
      <c r="S24">
        <f t="shared" si="3"/>
        <v>0.32520000000000004</v>
      </c>
      <c r="T24" s="6">
        <f>I24*Sheet2!$E$2</f>
        <v>2.7642000000000007</v>
      </c>
      <c r="U24" s="6">
        <f t="shared" si="4"/>
        <v>2.4390000000000001</v>
      </c>
      <c r="V24" s="6">
        <f>SUM(Q24:U24)</f>
        <v>11.213234949490268</v>
      </c>
      <c r="W24">
        <v>12.034965</v>
      </c>
      <c r="Y24" s="4"/>
      <c r="AA24">
        <f t="shared" si="5"/>
        <v>3.4146000000000001</v>
      </c>
      <c r="AB24">
        <f t="shared" si="6"/>
        <v>1.5609600000000001</v>
      </c>
      <c r="AC24" s="10">
        <f t="shared" si="7"/>
        <v>1.3658400000000002</v>
      </c>
      <c r="AD24" s="4">
        <f t="shared" si="8"/>
        <v>2.2568880000000004</v>
      </c>
    </row>
    <row r="25" spans="1:30" x14ac:dyDescent="0.15">
      <c r="A25" s="1">
        <v>23</v>
      </c>
      <c r="B25" t="s">
        <v>62</v>
      </c>
      <c r="C25" t="s">
        <v>24</v>
      </c>
      <c r="D25" t="s">
        <v>63</v>
      </c>
      <c r="E25" t="s">
        <v>8</v>
      </c>
      <c r="F25" t="s">
        <v>9</v>
      </c>
      <c r="G25" t="s">
        <v>26</v>
      </c>
      <c r="H25" t="s">
        <v>11</v>
      </c>
      <c r="I25" s="8" t="s">
        <v>199</v>
      </c>
      <c r="J25" s="4">
        <f t="shared" si="0"/>
        <v>0.04</v>
      </c>
      <c r="K25">
        <f t="shared" si="1"/>
        <v>0.01</v>
      </c>
      <c r="L25">
        <f t="shared" si="2"/>
        <v>0.15</v>
      </c>
      <c r="M25">
        <v>9.8089076827610864</v>
      </c>
      <c r="N25">
        <v>7.5406483275812084</v>
      </c>
      <c r="Q25">
        <f>(M25*Sheet2!$H$2+N25*Sheet2!$I$2)*Sheet2!$G$2</f>
        <v>7.7401621525344639</v>
      </c>
      <c r="R25">
        <f>(M25+N25)*K25*Sheet2!$G$2</f>
        <v>0.49446234629475538</v>
      </c>
      <c r="S25">
        <f t="shared" si="3"/>
        <v>0.96840000000000004</v>
      </c>
      <c r="T25" s="6">
        <f>I25*Sheet2!$E$2</f>
        <v>4.1157000000000004</v>
      </c>
      <c r="U25" s="6">
        <f t="shared" si="4"/>
        <v>3.6315</v>
      </c>
      <c r="V25" s="6">
        <f>SUM(Q25:U25)</f>
        <v>16.950224498829222</v>
      </c>
      <c r="W25">
        <v>19.779334200000005</v>
      </c>
      <c r="Y25" s="4"/>
      <c r="AA25">
        <f t="shared" si="5"/>
        <v>5.0841000000000003</v>
      </c>
      <c r="AB25">
        <f t="shared" si="6"/>
        <v>2.32416</v>
      </c>
      <c r="AC25" s="10">
        <f t="shared" si="7"/>
        <v>2.0336400000000001</v>
      </c>
      <c r="AD25" s="4">
        <f t="shared" si="8"/>
        <v>3.3603480000000001</v>
      </c>
    </row>
    <row r="26" spans="1:30" x14ac:dyDescent="0.15">
      <c r="A26" s="1">
        <v>24</v>
      </c>
      <c r="B26" t="s">
        <v>64</v>
      </c>
      <c r="C26" t="s">
        <v>6</v>
      </c>
      <c r="D26" t="s">
        <v>63</v>
      </c>
      <c r="E26" t="s">
        <v>13</v>
      </c>
      <c r="F26" t="s">
        <v>9</v>
      </c>
      <c r="G26" t="s">
        <v>10</v>
      </c>
      <c r="H26" t="s">
        <v>11</v>
      </c>
      <c r="I26" s="8" t="s">
        <v>200</v>
      </c>
      <c r="J26" s="4">
        <f t="shared" si="0"/>
        <v>0.02</v>
      </c>
      <c r="K26">
        <f t="shared" si="1"/>
        <v>0.01</v>
      </c>
      <c r="L26">
        <f t="shared" si="2"/>
        <v>0.15</v>
      </c>
      <c r="M26">
        <v>7.975648249781365</v>
      </c>
      <c r="N26">
        <v>2.6888892151957289</v>
      </c>
      <c r="Q26">
        <f>(M26*Sheet2!$H$2+N26*Sheet2!$I$2)*Sheet2!$G$2</f>
        <v>5.3124529287061613</v>
      </c>
      <c r="R26">
        <f>(M26+N26)*K26*Sheet2!$G$2</f>
        <v>0.30393931775184718</v>
      </c>
      <c r="S26">
        <f t="shared" si="3"/>
        <v>0.2248</v>
      </c>
      <c r="T26" s="6">
        <f>I26*Sheet2!$E$2</f>
        <v>1.9108000000000003</v>
      </c>
      <c r="U26" s="6">
        <f t="shared" si="4"/>
        <v>1.6859999999999999</v>
      </c>
      <c r="V26" s="6">
        <f>SUM(Q26:U26)</f>
        <v>9.437992246458009</v>
      </c>
      <c r="W26">
        <v>10.111394000000001</v>
      </c>
      <c r="Y26" s="4"/>
      <c r="AA26">
        <f t="shared" si="5"/>
        <v>2.3603999999999998</v>
      </c>
      <c r="AB26">
        <f t="shared" si="6"/>
        <v>1.07904</v>
      </c>
      <c r="AC26" s="10">
        <f t="shared" si="7"/>
        <v>0.94416000000000011</v>
      </c>
      <c r="AD26" s="4">
        <f t="shared" si="8"/>
        <v>1.5601120000000002</v>
      </c>
    </row>
    <row r="27" spans="1:30" x14ac:dyDescent="0.15">
      <c r="A27" s="1">
        <v>25</v>
      </c>
      <c r="B27" t="s">
        <v>65</v>
      </c>
      <c r="C27" t="s">
        <v>6</v>
      </c>
      <c r="D27" t="s">
        <v>63</v>
      </c>
      <c r="E27" t="s">
        <v>15</v>
      </c>
      <c r="F27" t="s">
        <v>9</v>
      </c>
      <c r="G27" t="s">
        <v>10</v>
      </c>
      <c r="H27" t="s">
        <v>11</v>
      </c>
      <c r="I27" s="8" t="s">
        <v>201</v>
      </c>
      <c r="J27" s="4">
        <f t="shared" si="0"/>
        <v>0.02</v>
      </c>
      <c r="K27">
        <f t="shared" si="1"/>
        <v>0.01</v>
      </c>
      <c r="L27">
        <f t="shared" si="2"/>
        <v>0.15</v>
      </c>
      <c r="M27">
        <v>0</v>
      </c>
      <c r="N27">
        <v>0</v>
      </c>
      <c r="Q27">
        <f>(M27*Sheet2!$H$2+N27*Sheet2!$I$2)*Sheet2!$G$2</f>
        <v>0</v>
      </c>
      <c r="R27">
        <f>(M27+N27)*K27*Sheet2!$G$2</f>
        <v>0</v>
      </c>
      <c r="S27">
        <f t="shared" si="3"/>
        <v>0.1802</v>
      </c>
      <c r="T27" s="6">
        <f>I27*Sheet2!$E$2</f>
        <v>1.5317000000000001</v>
      </c>
      <c r="U27" s="6">
        <f t="shared" si="4"/>
        <v>1.3514999999999999</v>
      </c>
      <c r="V27" s="6">
        <f>SUM(Q27:U27)</f>
        <v>3.0633999999999997</v>
      </c>
      <c r="W27">
        <v>8.0774290000000004</v>
      </c>
      <c r="Y27" s="4"/>
      <c r="AA27">
        <f t="shared" si="5"/>
        <v>1.8920999999999999</v>
      </c>
      <c r="AB27">
        <f t="shared" si="6"/>
        <v>0.86495999999999995</v>
      </c>
      <c r="AC27" s="10">
        <f t="shared" si="7"/>
        <v>0.75684000000000007</v>
      </c>
      <c r="AD27" s="4">
        <f t="shared" si="8"/>
        <v>1.250588</v>
      </c>
    </row>
    <row r="28" spans="1:30" x14ac:dyDescent="0.15">
      <c r="A28" s="1">
        <v>26</v>
      </c>
      <c r="B28" t="s">
        <v>66</v>
      </c>
      <c r="C28" t="s">
        <v>21</v>
      </c>
      <c r="D28" t="s">
        <v>67</v>
      </c>
      <c r="E28" t="s">
        <v>8</v>
      </c>
      <c r="F28" t="s">
        <v>9</v>
      </c>
      <c r="G28" t="s">
        <v>10</v>
      </c>
      <c r="H28" t="s">
        <v>11</v>
      </c>
      <c r="I28" s="8" t="s">
        <v>202</v>
      </c>
      <c r="J28" s="4">
        <f t="shared" si="0"/>
        <v>0.02</v>
      </c>
      <c r="K28">
        <f t="shared" si="1"/>
        <v>0.01</v>
      </c>
      <c r="L28">
        <f t="shared" si="2"/>
        <v>0.15</v>
      </c>
      <c r="M28">
        <v>7.0451379727679999</v>
      </c>
      <c r="N28">
        <v>6.4652902986621488</v>
      </c>
      <c r="Q28">
        <f>(M28*Sheet2!$H$2+N28*Sheet2!$I$2)*Sheet2!$G$2</f>
        <v>5.8583363795964729</v>
      </c>
      <c r="R28">
        <f>(M28+N28)*K28*Sheet2!$G$2</f>
        <v>0.38504720573575929</v>
      </c>
      <c r="S28">
        <f t="shared" si="3"/>
        <v>0.38520000000000004</v>
      </c>
      <c r="T28" s="6">
        <f>I28*Sheet2!$E$2</f>
        <v>3.2742000000000004</v>
      </c>
      <c r="U28" s="6">
        <f t="shared" si="4"/>
        <v>2.8890000000000002</v>
      </c>
      <c r="V28" s="6">
        <f>SUM(Q28:U28)</f>
        <v>12.791783585332233</v>
      </c>
      <c r="W28">
        <v>14.062155000000001</v>
      </c>
      <c r="Y28" s="4"/>
      <c r="AA28">
        <f t="shared" si="5"/>
        <v>4.0446</v>
      </c>
      <c r="AB28">
        <f t="shared" si="6"/>
        <v>1.8489600000000002</v>
      </c>
      <c r="AC28" s="10">
        <f t="shared" si="7"/>
        <v>1.6178400000000002</v>
      </c>
      <c r="AD28" s="4">
        <f t="shared" si="8"/>
        <v>2.6732880000000003</v>
      </c>
    </row>
    <row r="29" spans="1:30" x14ac:dyDescent="0.15">
      <c r="A29" s="1">
        <v>27</v>
      </c>
      <c r="B29" t="s">
        <v>68</v>
      </c>
      <c r="C29" t="s">
        <v>6</v>
      </c>
      <c r="D29" t="s">
        <v>67</v>
      </c>
      <c r="E29" t="s">
        <v>28</v>
      </c>
      <c r="F29" t="s">
        <v>9</v>
      </c>
      <c r="G29" t="s">
        <v>10</v>
      </c>
      <c r="H29" t="s">
        <v>11</v>
      </c>
      <c r="I29" s="9" t="s">
        <v>203</v>
      </c>
      <c r="J29" s="4">
        <f t="shared" si="0"/>
        <v>0.02</v>
      </c>
      <c r="K29">
        <f t="shared" si="1"/>
        <v>0.01</v>
      </c>
      <c r="L29">
        <f t="shared" si="2"/>
        <v>0.15</v>
      </c>
      <c r="M29">
        <v>3.030807921265954</v>
      </c>
      <c r="N29">
        <v>6.9428665260819118</v>
      </c>
      <c r="Q29">
        <f>(M29*Sheet2!$H$2+N29*Sheet2!$I$2)*Sheet2!$G$2</f>
        <v>3.706277475054939</v>
      </c>
      <c r="R29">
        <f>(M29+N29)*K29*Sheet2!$G$2</f>
        <v>0.28424972174941421</v>
      </c>
      <c r="S29">
        <f t="shared" si="3"/>
        <v>0.27100000000000002</v>
      </c>
      <c r="T29" s="6">
        <f>I29*Sheet2!$E$2</f>
        <v>2.3035000000000001</v>
      </c>
      <c r="U29" s="6">
        <f t="shared" si="4"/>
        <v>2.0325000000000002</v>
      </c>
      <c r="V29" s="6">
        <f>SUM(Q29:U29)</f>
        <v>8.5975271968043536</v>
      </c>
      <c r="W29">
        <v>12.079187000000001</v>
      </c>
      <c r="Y29" s="4"/>
      <c r="AA29">
        <f t="shared" si="5"/>
        <v>2.8454999999999999</v>
      </c>
      <c r="AB29">
        <f t="shared" si="6"/>
        <v>1.3008000000000002</v>
      </c>
      <c r="AC29" s="10">
        <f t="shared" si="7"/>
        <v>1.1382000000000001</v>
      </c>
      <c r="AD29" s="4">
        <f t="shared" si="8"/>
        <v>1.8807400000000003</v>
      </c>
    </row>
    <row r="30" spans="1:30" x14ac:dyDescent="0.15">
      <c r="A30" s="1">
        <v>28</v>
      </c>
      <c r="B30" t="s">
        <v>69</v>
      </c>
      <c r="C30" t="s">
        <v>6</v>
      </c>
      <c r="D30" t="s">
        <v>67</v>
      </c>
      <c r="E30" t="s">
        <v>70</v>
      </c>
      <c r="F30" t="s">
        <v>9</v>
      </c>
      <c r="G30" t="s">
        <v>10</v>
      </c>
      <c r="H30" t="s">
        <v>11</v>
      </c>
      <c r="I30" s="8" t="s">
        <v>204</v>
      </c>
      <c r="J30" s="4">
        <f t="shared" si="0"/>
        <v>0.02</v>
      </c>
      <c r="K30">
        <f t="shared" si="1"/>
        <v>0.01</v>
      </c>
      <c r="L30">
        <f t="shared" si="2"/>
        <v>0.15</v>
      </c>
      <c r="M30">
        <v>0</v>
      </c>
      <c r="N30">
        <v>0</v>
      </c>
      <c r="Q30">
        <f>(M30*Sheet2!$H$2+N30*Sheet2!$I$2)*Sheet2!$G$2</f>
        <v>0</v>
      </c>
      <c r="R30">
        <f>(M30+N30)*K30*Sheet2!$G$2</f>
        <v>0</v>
      </c>
      <c r="S30">
        <f t="shared" si="3"/>
        <v>0.2036</v>
      </c>
      <c r="T30" s="6">
        <f>I30*Sheet2!$E$2</f>
        <v>1.7306000000000001</v>
      </c>
      <c r="U30" s="6">
        <f t="shared" si="4"/>
        <v>1.5269999999999999</v>
      </c>
      <c r="V30" s="6">
        <f>SUM(Q30:U30)</f>
        <v>3.4611999999999998</v>
      </c>
      <c r="W30">
        <v>9.1854459999999989</v>
      </c>
      <c r="Y30" s="4"/>
      <c r="AA30">
        <f t="shared" si="5"/>
        <v>2.1377999999999999</v>
      </c>
      <c r="AB30">
        <f t="shared" si="6"/>
        <v>0.97728000000000004</v>
      </c>
      <c r="AC30" s="10">
        <f t="shared" si="7"/>
        <v>0.85511999999999999</v>
      </c>
      <c r="AD30" s="4">
        <f t="shared" si="8"/>
        <v>1.412984</v>
      </c>
    </row>
    <row r="31" spans="1:30" x14ac:dyDescent="0.15">
      <c r="A31" s="1">
        <v>29</v>
      </c>
      <c r="B31" t="s">
        <v>71</v>
      </c>
      <c r="C31" t="s">
        <v>6</v>
      </c>
      <c r="D31" t="s">
        <v>67</v>
      </c>
      <c r="E31" t="s">
        <v>13</v>
      </c>
      <c r="F31" t="s">
        <v>9</v>
      </c>
      <c r="G31" t="s">
        <v>10</v>
      </c>
      <c r="H31" t="s">
        <v>11</v>
      </c>
      <c r="I31" s="8" t="s">
        <v>205</v>
      </c>
      <c r="J31" s="4">
        <f t="shared" si="0"/>
        <v>0.02</v>
      </c>
      <c r="K31">
        <f t="shared" si="1"/>
        <v>0.01</v>
      </c>
      <c r="L31">
        <f t="shared" si="2"/>
        <v>0.15</v>
      </c>
      <c r="M31">
        <v>0</v>
      </c>
      <c r="N31">
        <v>0</v>
      </c>
      <c r="Q31">
        <f>(M31*Sheet2!$H$2+N31*Sheet2!$I$2)*Sheet2!$G$2</f>
        <v>0</v>
      </c>
      <c r="R31">
        <f>(M31+N31)*K31*Sheet2!$G$2</f>
        <v>0</v>
      </c>
      <c r="S31">
        <f t="shared" si="3"/>
        <v>0.20920000000000002</v>
      </c>
      <c r="T31" s="6">
        <f>I31*Sheet2!$E$2</f>
        <v>1.7782000000000002</v>
      </c>
      <c r="U31" s="6">
        <f t="shared" si="4"/>
        <v>1.5690000000000002</v>
      </c>
      <c r="V31" s="6">
        <f>SUM(Q31:U31)</f>
        <v>3.5564000000000004</v>
      </c>
      <c r="W31">
        <v>8.8808090000000011</v>
      </c>
      <c r="Y31" s="4"/>
      <c r="AA31">
        <f t="shared" si="5"/>
        <v>2.1966000000000001</v>
      </c>
      <c r="AB31">
        <f t="shared" si="6"/>
        <v>1.0041600000000002</v>
      </c>
      <c r="AC31" s="10">
        <f t="shared" si="7"/>
        <v>0.87864000000000009</v>
      </c>
      <c r="AD31" s="4">
        <f t="shared" si="8"/>
        <v>1.4518480000000002</v>
      </c>
    </row>
    <row r="32" spans="1:30" x14ac:dyDescent="0.15">
      <c r="A32" s="1">
        <v>30</v>
      </c>
      <c r="B32" t="s">
        <v>72</v>
      </c>
      <c r="C32" t="s">
        <v>36</v>
      </c>
      <c r="D32" t="s">
        <v>67</v>
      </c>
      <c r="E32" t="s">
        <v>37</v>
      </c>
      <c r="F32" t="s">
        <v>38</v>
      </c>
      <c r="G32" t="s">
        <v>177</v>
      </c>
      <c r="H32" t="s">
        <v>11</v>
      </c>
      <c r="I32" s="8" t="s">
        <v>206</v>
      </c>
      <c r="J32" s="4">
        <f t="shared" si="0"/>
        <v>3.3000000000000002E-2</v>
      </c>
      <c r="K32">
        <f t="shared" si="1"/>
        <v>0.03</v>
      </c>
      <c r="L32">
        <f t="shared" si="2"/>
        <v>0.15</v>
      </c>
      <c r="M32">
        <v>3.5529878159246291</v>
      </c>
      <c r="N32">
        <v>0.2230183361945581</v>
      </c>
      <c r="Q32">
        <f>(M32*Sheet2!$H$2+N32*Sheet2!$I$2)*Sheet2!$G$2</f>
        <v>2.0887632808924876</v>
      </c>
      <c r="R32">
        <f>(M32+N32)*K32*Sheet2!$G$2</f>
        <v>0.32284852600619052</v>
      </c>
      <c r="S32">
        <f t="shared" si="3"/>
        <v>0.11715</v>
      </c>
      <c r="T32" s="6">
        <f>I32*Sheet2!$E$2</f>
        <v>0.60350000000000004</v>
      </c>
      <c r="U32" s="6">
        <f t="shared" si="4"/>
        <v>0.53249999999999997</v>
      </c>
      <c r="V32" s="6">
        <f>SUM(Q32:U32)</f>
        <v>3.664761806898678</v>
      </c>
      <c r="W32">
        <v>5.1407449999999999</v>
      </c>
      <c r="Y32" s="4"/>
      <c r="AA32">
        <f t="shared" si="5"/>
        <v>0.74549999999999994</v>
      </c>
      <c r="AB32">
        <f t="shared" si="6"/>
        <v>0.34079999999999999</v>
      </c>
      <c r="AC32" s="10">
        <f t="shared" si="7"/>
        <v>0.29820000000000002</v>
      </c>
      <c r="AD32" s="4">
        <f t="shared" si="8"/>
        <v>0.49274000000000001</v>
      </c>
    </row>
    <row r="33" spans="1:30" x14ac:dyDescent="0.15">
      <c r="A33" s="1">
        <v>31</v>
      </c>
      <c r="B33" t="s">
        <v>73</v>
      </c>
      <c r="C33" t="s">
        <v>74</v>
      </c>
      <c r="D33" t="s">
        <v>67</v>
      </c>
      <c r="E33" t="s">
        <v>41</v>
      </c>
      <c r="F33" t="s">
        <v>38</v>
      </c>
      <c r="G33" t="s">
        <v>10</v>
      </c>
      <c r="H33" t="s">
        <v>179</v>
      </c>
      <c r="I33" s="8" t="s">
        <v>207</v>
      </c>
      <c r="J33" s="4">
        <f t="shared" si="0"/>
        <v>0.02</v>
      </c>
      <c r="K33">
        <f t="shared" si="1"/>
        <v>0.03</v>
      </c>
      <c r="L33">
        <f t="shared" si="2"/>
        <v>9.2999999999999999E-2</v>
      </c>
      <c r="M33">
        <v>3.140732149546194</v>
      </c>
      <c r="N33">
        <v>4.7942377170200032</v>
      </c>
      <c r="Q33">
        <f>(M33*Sheet2!$H$2+N33*Sheet2!$I$2)*Sheet2!$G$2</f>
        <v>3.1565750745920318</v>
      </c>
      <c r="R33">
        <f>(M33+N33)*K33*Sheet2!$G$2</f>
        <v>0.67843992359140981</v>
      </c>
      <c r="S33">
        <f t="shared" si="3"/>
        <v>9.6199999999999994E-2</v>
      </c>
      <c r="T33" s="6">
        <f>I33*Sheet2!$E$2</f>
        <v>0.81769999999999998</v>
      </c>
      <c r="U33" s="6">
        <f t="shared" si="4"/>
        <v>0.44732999999999995</v>
      </c>
      <c r="V33" s="6">
        <f>SUM(Q33:U33)</f>
        <v>5.1962449981834418</v>
      </c>
      <c r="W33">
        <v>6.0233450000000008</v>
      </c>
      <c r="Y33" s="4"/>
      <c r="AA33">
        <f t="shared" si="5"/>
        <v>1.0100999999999998</v>
      </c>
      <c r="AB33">
        <f t="shared" si="6"/>
        <v>0.46175999999999995</v>
      </c>
      <c r="AC33" s="10">
        <f t="shared" si="7"/>
        <v>0.40404000000000001</v>
      </c>
      <c r="AD33" s="4">
        <f t="shared" si="8"/>
        <v>0.667628</v>
      </c>
    </row>
    <row r="34" spans="1:30" x14ac:dyDescent="0.15">
      <c r="A34" s="1">
        <v>32</v>
      </c>
      <c r="B34" t="s">
        <v>75</v>
      </c>
      <c r="C34" t="s">
        <v>6</v>
      </c>
      <c r="D34" t="s">
        <v>76</v>
      </c>
      <c r="E34" t="s">
        <v>8</v>
      </c>
      <c r="F34" t="s">
        <v>9</v>
      </c>
      <c r="G34" t="s">
        <v>10</v>
      </c>
      <c r="H34" t="s">
        <v>11</v>
      </c>
      <c r="I34" s="8" t="s">
        <v>208</v>
      </c>
      <c r="J34" s="4">
        <f t="shared" ref="J34:J65" si="9">IF(G34="T1",0.02,(IF(G34="T2",0.04,(IF(G34="T3",0.04,(IF(G34="T4",0.033)))))))</f>
        <v>0.02</v>
      </c>
      <c r="K34">
        <f t="shared" ref="K34:K65" si="10">IF(F34="N1",0.01,(IF(F34="N2",0.012,(IF(F34="N3",0.014,(IF(F34="N4",0.077,(IF(F34="N5",0.03,IF(F34="N2/N1",0.011))))))))))</f>
        <v>0.01</v>
      </c>
      <c r="L34">
        <f t="shared" ref="L34:L65" si="11">IF(H34="D1",0.15,(IF(H34="D2",0.09,(IF(H34="D3",0.04,(IF(H34="D4",0.093)))))))</f>
        <v>0.15</v>
      </c>
      <c r="M34">
        <v>15.94965890817833</v>
      </c>
      <c r="N34">
        <v>5.2519533877842282</v>
      </c>
      <c r="Q34">
        <f>(M34*Sheet2!$H$2+N34*Sheet2!$I$2)*Sheet2!$G$2</f>
        <v>10.588112293180153</v>
      </c>
      <c r="R34">
        <f>(M34+N34)*K34*Sheet2!$G$2</f>
        <v>0.6042459504349329</v>
      </c>
      <c r="S34">
        <f t="shared" ref="S34:S65" si="12">I34*J34</f>
        <v>0.41820000000000002</v>
      </c>
      <c r="T34" s="6">
        <f>I34*Sheet2!$E$2</f>
        <v>3.5547000000000004</v>
      </c>
      <c r="U34" s="6">
        <f t="shared" ref="U34:U65" si="13">I34*L34</f>
        <v>3.1364999999999998</v>
      </c>
      <c r="V34" s="6">
        <f>SUM(Q34:U34)</f>
        <v>18.301758243615087</v>
      </c>
      <c r="W34">
        <v>15.134337000000002</v>
      </c>
      <c r="Y34" s="4"/>
      <c r="AA34">
        <f t="shared" ref="AA34:AA65" si="14">0.21*I34</f>
        <v>4.3910999999999998</v>
      </c>
      <c r="AB34">
        <f t="shared" si="6"/>
        <v>2.0073600000000003</v>
      </c>
      <c r="AC34" s="10">
        <f t="shared" si="7"/>
        <v>1.7564400000000002</v>
      </c>
      <c r="AD34" s="4">
        <f t="shared" si="8"/>
        <v>2.9023080000000001</v>
      </c>
    </row>
    <row r="35" spans="1:30" x14ac:dyDescent="0.15">
      <c r="A35" s="1">
        <v>33</v>
      </c>
      <c r="B35" t="s">
        <v>77</v>
      </c>
      <c r="C35" t="s">
        <v>78</v>
      </c>
      <c r="D35" t="s">
        <v>76</v>
      </c>
      <c r="E35" t="s">
        <v>13</v>
      </c>
      <c r="F35" t="s">
        <v>9</v>
      </c>
      <c r="G35" t="s">
        <v>10</v>
      </c>
      <c r="H35" t="s">
        <v>50</v>
      </c>
      <c r="I35" s="8" t="s">
        <v>209</v>
      </c>
      <c r="J35" s="4">
        <f t="shared" si="9"/>
        <v>0.02</v>
      </c>
      <c r="K35">
        <f t="shared" si="10"/>
        <v>0.01</v>
      </c>
      <c r="L35">
        <f t="shared" si="11"/>
        <v>9.2999999999999999E-2</v>
      </c>
      <c r="M35">
        <v>15.94965890817833</v>
      </c>
      <c r="N35">
        <v>5.2519533877842282</v>
      </c>
      <c r="Q35">
        <f>(M35*Sheet2!$H$2+N35*Sheet2!$I$2)*Sheet2!$G$2</f>
        <v>10.588112293180153</v>
      </c>
      <c r="R35">
        <f>(M35+N35)*K35*Sheet2!$G$2</f>
        <v>0.6042459504349329</v>
      </c>
      <c r="S35">
        <f t="shared" si="12"/>
        <v>0.18679999999999999</v>
      </c>
      <c r="T35" s="6">
        <f>I35*Sheet2!$E$2</f>
        <v>1.5878000000000001</v>
      </c>
      <c r="U35" s="6">
        <f t="shared" si="13"/>
        <v>0.86861999999999995</v>
      </c>
      <c r="V35" s="6">
        <f>SUM(Q35:U35)</f>
        <v>13.835578243615085</v>
      </c>
      <c r="W35">
        <v>8.7550840000000001</v>
      </c>
      <c r="Y35" s="4"/>
      <c r="AA35">
        <f t="shared" si="14"/>
        <v>1.9613999999999998</v>
      </c>
      <c r="AB35">
        <f t="shared" si="6"/>
        <v>0.89663999999999999</v>
      </c>
      <c r="AC35" s="10">
        <f t="shared" si="7"/>
        <v>0.78456000000000004</v>
      </c>
      <c r="AD35" s="4">
        <f t="shared" si="8"/>
        <v>1.296392</v>
      </c>
    </row>
    <row r="36" spans="1:30" x14ac:dyDescent="0.15">
      <c r="A36" s="1">
        <v>34</v>
      </c>
      <c r="B36" t="s">
        <v>79</v>
      </c>
      <c r="C36" t="s">
        <v>6</v>
      </c>
      <c r="D36" t="s">
        <v>76</v>
      </c>
      <c r="E36" t="s">
        <v>15</v>
      </c>
      <c r="F36" t="s">
        <v>9</v>
      </c>
      <c r="G36" t="s">
        <v>10</v>
      </c>
      <c r="H36" t="s">
        <v>11</v>
      </c>
      <c r="I36" s="8" t="s">
        <v>210</v>
      </c>
      <c r="J36" s="4">
        <f t="shared" si="9"/>
        <v>0.02</v>
      </c>
      <c r="K36">
        <f t="shared" si="10"/>
        <v>0.01</v>
      </c>
      <c r="L36">
        <f t="shared" si="11"/>
        <v>0.15</v>
      </c>
      <c r="M36">
        <v>9.7363885029174124</v>
      </c>
      <c r="N36">
        <v>1.076749562414449</v>
      </c>
      <c r="Q36">
        <f>(M36*Sheet2!$H$2+N36*Sheet2!$I$2)*Sheet2!$G$2</f>
        <v>5.856615071951043</v>
      </c>
      <c r="R36">
        <f>(M36+N36)*K36*Sheet2!$G$2</f>
        <v>0.30817443486195806</v>
      </c>
      <c r="S36">
        <f t="shared" si="12"/>
        <v>0.28600000000000003</v>
      </c>
      <c r="T36" s="6">
        <f>I36*Sheet2!$E$2</f>
        <v>2.4310000000000005</v>
      </c>
      <c r="U36" s="6">
        <f t="shared" si="13"/>
        <v>2.145</v>
      </c>
      <c r="V36" s="6">
        <f>SUM(Q36:U36)</f>
        <v>11.026789506813001</v>
      </c>
      <c r="W36">
        <v>11.650454</v>
      </c>
      <c r="Y36" s="4"/>
      <c r="AA36">
        <f t="shared" si="14"/>
        <v>3.0030000000000001</v>
      </c>
      <c r="AB36">
        <f t="shared" si="6"/>
        <v>1.3728</v>
      </c>
      <c r="AC36" s="10">
        <f t="shared" si="7"/>
        <v>1.2012</v>
      </c>
      <c r="AD36" s="4">
        <f t="shared" si="8"/>
        <v>1.9848400000000002</v>
      </c>
    </row>
    <row r="37" spans="1:30" x14ac:dyDescent="0.15">
      <c r="A37" s="1">
        <v>35</v>
      </c>
      <c r="B37" t="s">
        <v>80</v>
      </c>
      <c r="C37" t="s">
        <v>17</v>
      </c>
      <c r="D37" t="s">
        <v>81</v>
      </c>
      <c r="E37" t="s">
        <v>8</v>
      </c>
      <c r="F37" t="s">
        <v>19</v>
      </c>
      <c r="G37" t="s">
        <v>10</v>
      </c>
      <c r="H37" t="s">
        <v>11</v>
      </c>
      <c r="I37" s="8" t="s">
        <v>211</v>
      </c>
      <c r="J37" s="4">
        <f t="shared" si="9"/>
        <v>0.02</v>
      </c>
      <c r="K37">
        <f t="shared" si="10"/>
        <v>1.2E-2</v>
      </c>
      <c r="L37">
        <f t="shared" si="11"/>
        <v>0.15</v>
      </c>
      <c r="M37">
        <v>12.514222000595121</v>
      </c>
      <c r="N37">
        <v>15.83012985468047</v>
      </c>
      <c r="Q37">
        <f>(M37*Sheet2!$H$2+N37*Sheet2!$I$2)*Sheet2!$G$2</f>
        <v>11.644693548923154</v>
      </c>
      <c r="R37">
        <f>(M37+N37)*K37*Sheet2!$G$2</f>
        <v>0.96937683345042525</v>
      </c>
      <c r="S37">
        <f t="shared" si="12"/>
        <v>0.56000000000000005</v>
      </c>
      <c r="T37" s="6">
        <f>I37*Sheet2!$E$2</f>
        <v>4.7600000000000007</v>
      </c>
      <c r="U37" s="6">
        <f t="shared" si="13"/>
        <v>4.2</v>
      </c>
      <c r="V37" s="6">
        <f>SUM(Q37:U37)</f>
        <v>22.134070382373579</v>
      </c>
      <c r="W37">
        <v>21.179211000000002</v>
      </c>
      <c r="Y37" s="4"/>
      <c r="AA37">
        <f t="shared" si="14"/>
        <v>5.88</v>
      </c>
      <c r="AB37">
        <f t="shared" si="6"/>
        <v>2.6880000000000002</v>
      </c>
      <c r="AC37" s="10">
        <f t="shared" si="7"/>
        <v>2.3520000000000003</v>
      </c>
      <c r="AD37" s="4">
        <f t="shared" si="8"/>
        <v>3.8864000000000001</v>
      </c>
    </row>
    <row r="38" spans="1:30" x14ac:dyDescent="0.15">
      <c r="A38" s="1">
        <v>36</v>
      </c>
      <c r="B38" t="s">
        <v>82</v>
      </c>
      <c r="C38" t="s">
        <v>83</v>
      </c>
      <c r="D38" t="s">
        <v>81</v>
      </c>
      <c r="E38" t="s">
        <v>13</v>
      </c>
      <c r="F38" t="s">
        <v>19</v>
      </c>
      <c r="G38" t="s">
        <v>10</v>
      </c>
      <c r="H38" t="s">
        <v>50</v>
      </c>
      <c r="I38" s="8" t="s">
        <v>212</v>
      </c>
      <c r="J38" s="4">
        <f t="shared" si="9"/>
        <v>0.02</v>
      </c>
      <c r="K38">
        <f t="shared" si="10"/>
        <v>1.2E-2</v>
      </c>
      <c r="L38">
        <f t="shared" si="11"/>
        <v>9.2999999999999999E-2</v>
      </c>
      <c r="M38">
        <v>8.2138086177608081</v>
      </c>
      <c r="N38">
        <v>5.2360410014048204</v>
      </c>
      <c r="Q38">
        <f>(M38*Sheet2!$H$2+N38*Sheet2!$I$2)*Sheet2!$G$2</f>
        <v>6.1741425975240345</v>
      </c>
      <c r="R38">
        <f>(M38+N38)*K38*Sheet2!$G$2</f>
        <v>0.4599848569754646</v>
      </c>
      <c r="S38">
        <f t="shared" si="12"/>
        <v>0.31079999999999997</v>
      </c>
      <c r="T38" s="6">
        <f>I38*Sheet2!$E$2</f>
        <v>2.6417999999999999</v>
      </c>
      <c r="U38" s="6">
        <f t="shared" si="13"/>
        <v>1.4452199999999999</v>
      </c>
      <c r="V38" s="6">
        <f>SUM(Q38:U38)</f>
        <v>11.031947454499498</v>
      </c>
      <c r="W38">
        <v>12.810137999999998</v>
      </c>
      <c r="Y38" s="4"/>
      <c r="AA38">
        <f t="shared" si="14"/>
        <v>3.2633999999999999</v>
      </c>
      <c r="AB38">
        <f t="shared" si="6"/>
        <v>1.4918400000000001</v>
      </c>
      <c r="AC38" s="10">
        <f t="shared" si="7"/>
        <v>1.3053600000000001</v>
      </c>
      <c r="AD38" s="4">
        <f t="shared" si="8"/>
        <v>2.156952</v>
      </c>
    </row>
    <row r="39" spans="1:30" x14ac:dyDescent="0.15">
      <c r="A39" s="1">
        <v>37</v>
      </c>
      <c r="B39" t="s">
        <v>84</v>
      </c>
      <c r="C39" t="s">
        <v>83</v>
      </c>
      <c r="D39" t="s">
        <v>81</v>
      </c>
      <c r="E39" t="s">
        <v>15</v>
      </c>
      <c r="F39" t="s">
        <v>19</v>
      </c>
      <c r="G39" t="s">
        <v>10</v>
      </c>
      <c r="H39" t="s">
        <v>50</v>
      </c>
      <c r="I39" s="8" t="s">
        <v>213</v>
      </c>
      <c r="J39" s="4">
        <f t="shared" si="9"/>
        <v>0.02</v>
      </c>
      <c r="K39">
        <f t="shared" si="10"/>
        <v>1.2E-2</v>
      </c>
      <c r="L39">
        <f t="shared" si="11"/>
        <v>9.2999999999999999E-2</v>
      </c>
      <c r="Q39">
        <f>(M39*Sheet2!$H$2+N39*Sheet2!$I$2)*Sheet2!$G$2</f>
        <v>0</v>
      </c>
      <c r="R39">
        <f>(M39+N39)*K39*Sheet2!$G$2</f>
        <v>0</v>
      </c>
      <c r="S39">
        <f t="shared" si="12"/>
        <v>0.20760000000000001</v>
      </c>
      <c r="T39" s="6">
        <f>I39*Sheet2!$E$2</f>
        <v>1.7646000000000002</v>
      </c>
      <c r="U39" s="6">
        <f t="shared" si="13"/>
        <v>0.96534000000000009</v>
      </c>
      <c r="V39" s="6">
        <f>SUM(Q39:U39)</f>
        <v>2.9375400000000003</v>
      </c>
      <c r="W39">
        <v>9.420259800000002</v>
      </c>
      <c r="Y39" s="4"/>
      <c r="AA39">
        <f t="shared" si="14"/>
        <v>2.1798000000000002</v>
      </c>
      <c r="AB39">
        <f t="shared" si="6"/>
        <v>0.99648000000000014</v>
      </c>
      <c r="AC39" s="10">
        <f t="shared" si="7"/>
        <v>0.87192000000000014</v>
      </c>
      <c r="AD39" s="4">
        <f t="shared" si="8"/>
        <v>1.4407440000000002</v>
      </c>
    </row>
    <row r="40" spans="1:30" x14ac:dyDescent="0.15">
      <c r="A40" s="1">
        <v>38</v>
      </c>
      <c r="B40" t="s">
        <v>85</v>
      </c>
      <c r="C40" t="s">
        <v>86</v>
      </c>
      <c r="D40" t="s">
        <v>87</v>
      </c>
      <c r="E40" t="s">
        <v>8</v>
      </c>
      <c r="F40" t="s">
        <v>9</v>
      </c>
      <c r="G40" t="s">
        <v>10</v>
      </c>
      <c r="H40" t="s">
        <v>50</v>
      </c>
      <c r="I40" s="8" t="s">
        <v>214</v>
      </c>
      <c r="J40" s="4">
        <f t="shared" si="9"/>
        <v>0.02</v>
      </c>
      <c r="K40">
        <f t="shared" si="10"/>
        <v>0.01</v>
      </c>
      <c r="L40">
        <f t="shared" si="11"/>
        <v>9.2999999999999999E-2</v>
      </c>
      <c r="M40">
        <v>7.6922375914525798</v>
      </c>
      <c r="N40">
        <v>9.3038409881437492</v>
      </c>
      <c r="Q40">
        <f>(M40*Sheet2!$H$2+N40*Sheet2!$I$2)*Sheet2!$G$2</f>
        <v>7.0361701087489399</v>
      </c>
      <c r="R40">
        <f>(M40+N40)*K40*Sheet2!$G$2</f>
        <v>0.48438823951849541</v>
      </c>
      <c r="S40">
        <f t="shared" si="12"/>
        <v>0.46679999999999999</v>
      </c>
      <c r="T40" s="6">
        <f>I40*Sheet2!$E$2</f>
        <v>3.9678000000000004</v>
      </c>
      <c r="U40" s="6">
        <f t="shared" si="13"/>
        <v>2.17062</v>
      </c>
      <c r="V40" s="6">
        <f>SUM(Q40:U40)</f>
        <v>14.125778348267435</v>
      </c>
      <c r="W40">
        <v>17.045453999999999</v>
      </c>
      <c r="Y40" s="4"/>
      <c r="AA40">
        <f t="shared" si="14"/>
        <v>4.9013999999999998</v>
      </c>
      <c r="AB40">
        <f t="shared" si="6"/>
        <v>2.24064</v>
      </c>
      <c r="AC40" s="10">
        <f t="shared" si="7"/>
        <v>1.9605600000000001</v>
      </c>
      <c r="AD40" s="4">
        <f t="shared" si="8"/>
        <v>3.239592</v>
      </c>
    </row>
    <row r="41" spans="1:30" x14ac:dyDescent="0.15">
      <c r="A41" s="1">
        <v>39</v>
      </c>
      <c r="B41" t="s">
        <v>88</v>
      </c>
      <c r="C41" t="s">
        <v>40</v>
      </c>
      <c r="D41" t="s">
        <v>87</v>
      </c>
      <c r="E41" t="s">
        <v>28</v>
      </c>
      <c r="F41" t="s">
        <v>38</v>
      </c>
      <c r="G41" t="s">
        <v>42</v>
      </c>
      <c r="H41" t="s">
        <v>11</v>
      </c>
      <c r="I41" s="8" t="s">
        <v>215</v>
      </c>
      <c r="J41" s="4">
        <f t="shared" si="9"/>
        <v>0.04</v>
      </c>
      <c r="K41">
        <f t="shared" si="10"/>
        <v>0.03</v>
      </c>
      <c r="L41">
        <f t="shared" si="11"/>
        <v>0.15</v>
      </c>
      <c r="M41">
        <v>5.5498649258778219</v>
      </c>
      <c r="N41">
        <v>7.8692207933910714</v>
      </c>
      <c r="Q41">
        <f>(M41*Sheet2!$H$2+N41*Sheet2!$I$2)*Sheet2!$G$2</f>
        <v>5.4061509338668143</v>
      </c>
      <c r="R41">
        <f>(M41+N41)*K41*Sheet2!$G$2</f>
        <v>1.1473318289974903</v>
      </c>
      <c r="S41">
        <f t="shared" si="12"/>
        <v>0.38079999999999997</v>
      </c>
      <c r="T41" s="6">
        <f>I41*Sheet2!$E$2</f>
        <v>1.6184000000000001</v>
      </c>
      <c r="U41" s="6">
        <f t="shared" si="13"/>
        <v>1.4279999999999999</v>
      </c>
      <c r="V41" s="6">
        <f>SUM(Q41:U41)</f>
        <v>9.9806827628643049</v>
      </c>
      <c r="W41">
        <v>9.4512420000000006</v>
      </c>
      <c r="Y41" s="4"/>
      <c r="AA41">
        <f t="shared" si="14"/>
        <v>1.9991999999999999</v>
      </c>
      <c r="AB41">
        <f t="shared" si="6"/>
        <v>0.91391999999999995</v>
      </c>
      <c r="AC41" s="10">
        <f t="shared" si="7"/>
        <v>0.79968000000000006</v>
      </c>
      <c r="AD41" s="4">
        <f t="shared" si="8"/>
        <v>1.3213760000000001</v>
      </c>
    </row>
    <row r="42" spans="1:30" x14ac:dyDescent="0.15">
      <c r="A42" s="1">
        <v>40</v>
      </c>
      <c r="B42" t="s">
        <v>89</v>
      </c>
      <c r="C42" t="s">
        <v>6</v>
      </c>
      <c r="D42" t="s">
        <v>87</v>
      </c>
      <c r="E42" t="s">
        <v>13</v>
      </c>
      <c r="F42" t="s">
        <v>9</v>
      </c>
      <c r="G42" t="s">
        <v>10</v>
      </c>
      <c r="H42" t="s">
        <v>11</v>
      </c>
      <c r="I42" s="8" t="s">
        <v>216</v>
      </c>
      <c r="J42" s="4">
        <f t="shared" si="9"/>
        <v>0.02</v>
      </c>
      <c r="K42">
        <f t="shared" si="10"/>
        <v>0.01</v>
      </c>
      <c r="L42">
        <f t="shared" si="11"/>
        <v>0.15</v>
      </c>
      <c r="M42">
        <v>9.6528614680589584</v>
      </c>
      <c r="N42">
        <v>4.9135001115851509</v>
      </c>
      <c r="Q42">
        <f>(M42*Sheet2!$H$2+N42*Sheet2!$I$2)*Sheet2!$G$2</f>
        <v>6.9024785685953747</v>
      </c>
      <c r="R42">
        <f>(M42+N42)*K42*Sheet2!$G$2</f>
        <v>0.41514130501985713</v>
      </c>
      <c r="S42">
        <f t="shared" si="12"/>
        <v>0.2974</v>
      </c>
      <c r="T42" s="6">
        <f>I42*Sheet2!$E$2</f>
        <v>2.5279000000000003</v>
      </c>
      <c r="U42" s="6">
        <f t="shared" si="13"/>
        <v>2.2304999999999997</v>
      </c>
      <c r="V42" s="6">
        <f>SUM(Q42:U42)</f>
        <v>12.373419873615232</v>
      </c>
      <c r="W42">
        <v>12.799778</v>
      </c>
      <c r="Y42" s="4"/>
      <c r="AA42">
        <f t="shared" si="14"/>
        <v>3.1226999999999996</v>
      </c>
      <c r="AB42">
        <f t="shared" si="6"/>
        <v>1.4275199999999999</v>
      </c>
      <c r="AC42" s="10">
        <f t="shared" si="7"/>
        <v>1.24908</v>
      </c>
      <c r="AD42" s="4">
        <f t="shared" si="8"/>
        <v>2.0639560000000001</v>
      </c>
    </row>
    <row r="43" spans="1:30" x14ac:dyDescent="0.15">
      <c r="A43" s="1">
        <v>41</v>
      </c>
      <c r="B43" t="s">
        <v>90</v>
      </c>
      <c r="C43" t="s">
        <v>6</v>
      </c>
      <c r="D43" t="s">
        <v>87</v>
      </c>
      <c r="E43" t="s">
        <v>15</v>
      </c>
      <c r="F43" t="s">
        <v>9</v>
      </c>
      <c r="G43" t="s">
        <v>10</v>
      </c>
      <c r="H43" t="s">
        <v>11</v>
      </c>
      <c r="I43" s="8" t="s">
        <v>217</v>
      </c>
      <c r="J43" s="4">
        <f t="shared" si="9"/>
        <v>0.02</v>
      </c>
      <c r="K43">
        <f t="shared" si="10"/>
        <v>0.01</v>
      </c>
      <c r="L43">
        <f t="shared" si="11"/>
        <v>0.15</v>
      </c>
      <c r="M43">
        <v>5.777019054102567</v>
      </c>
      <c r="N43">
        <v>7.6669982438720528</v>
      </c>
      <c r="Q43">
        <f>(M43*Sheet2!$H$2+N43*Sheet2!$I$2)*Sheet2!$G$2</f>
        <v>5.4779953603419989</v>
      </c>
      <c r="R43">
        <f>(M43+N43)*K43*Sheet2!$G$2</f>
        <v>0.38315449299227666</v>
      </c>
      <c r="S43">
        <f t="shared" si="12"/>
        <v>0.38500000000000001</v>
      </c>
      <c r="T43" s="6">
        <f>I43*Sheet2!$E$2</f>
        <v>3.2725000000000004</v>
      </c>
      <c r="U43" s="6">
        <f t="shared" si="13"/>
        <v>2.8874999999999997</v>
      </c>
      <c r="V43" s="6">
        <f>SUM(Q43:U43)</f>
        <v>12.406149853334275</v>
      </c>
      <c r="W43">
        <v>12.743729</v>
      </c>
      <c r="Y43" s="4"/>
      <c r="AA43">
        <f t="shared" si="14"/>
        <v>4.0424999999999995</v>
      </c>
      <c r="AB43">
        <f t="shared" si="6"/>
        <v>1.8480000000000001</v>
      </c>
      <c r="AC43" s="10">
        <f t="shared" si="7"/>
        <v>1.617</v>
      </c>
      <c r="AD43" s="4">
        <f t="shared" si="8"/>
        <v>2.6718999999999999</v>
      </c>
    </row>
    <row r="44" spans="1:30" x14ac:dyDescent="0.15">
      <c r="A44" s="1">
        <v>42</v>
      </c>
      <c r="B44" t="s">
        <v>91</v>
      </c>
      <c r="C44" t="s">
        <v>6</v>
      </c>
      <c r="D44" t="s">
        <v>92</v>
      </c>
      <c r="E44" t="s">
        <v>8</v>
      </c>
      <c r="F44" t="s">
        <v>9</v>
      </c>
      <c r="G44" t="s">
        <v>10</v>
      </c>
      <c r="H44" t="s">
        <v>11</v>
      </c>
      <c r="I44" s="8" t="s">
        <v>218</v>
      </c>
      <c r="J44" s="4">
        <f t="shared" si="9"/>
        <v>0.02</v>
      </c>
      <c r="K44">
        <f t="shared" si="10"/>
        <v>0.01</v>
      </c>
      <c r="L44">
        <f t="shared" si="11"/>
        <v>0.15</v>
      </c>
      <c r="M44">
        <v>10.728809871126311</v>
      </c>
      <c r="N44">
        <v>14.37939279711258</v>
      </c>
      <c r="Q44">
        <f>(M44*Sheet2!$H$2+N44*Sheet2!$I$2)*Sheet2!$G$2</f>
        <v>10.213548573719082</v>
      </c>
      <c r="R44">
        <f>(M44+N44)*K44*Sheet2!$G$2</f>
        <v>0.71558377604480838</v>
      </c>
      <c r="S44">
        <f t="shared" si="12"/>
        <v>0.37259999999999999</v>
      </c>
      <c r="T44" s="6">
        <f>I44*Sheet2!$E$2</f>
        <v>3.1671</v>
      </c>
      <c r="U44" s="6">
        <f t="shared" si="13"/>
        <v>2.7944999999999998</v>
      </c>
      <c r="V44" s="6">
        <f>SUM(Q44:U44)</f>
        <v>17.263332349763889</v>
      </c>
      <c r="W44">
        <v>16.856541</v>
      </c>
      <c r="Y44" s="4"/>
      <c r="AA44">
        <f t="shared" si="14"/>
        <v>3.9122999999999997</v>
      </c>
      <c r="AB44">
        <f t="shared" si="6"/>
        <v>1.7884799999999998</v>
      </c>
      <c r="AC44" s="10">
        <f t="shared" si="7"/>
        <v>1.5649200000000001</v>
      </c>
      <c r="AD44" s="4">
        <f t="shared" si="8"/>
        <v>2.5858439999999998</v>
      </c>
    </row>
    <row r="45" spans="1:30" x14ac:dyDescent="0.15">
      <c r="A45" s="1">
        <v>43</v>
      </c>
      <c r="B45" t="s">
        <v>93</v>
      </c>
      <c r="C45" t="s">
        <v>94</v>
      </c>
      <c r="D45" t="s">
        <v>92</v>
      </c>
      <c r="E45" t="s">
        <v>28</v>
      </c>
      <c r="F45" t="s">
        <v>95</v>
      </c>
      <c r="G45" t="s">
        <v>10</v>
      </c>
      <c r="H45" t="s">
        <v>11</v>
      </c>
      <c r="I45" s="8" t="s">
        <v>219</v>
      </c>
      <c r="J45" s="4">
        <f t="shared" si="9"/>
        <v>0.02</v>
      </c>
      <c r="K45">
        <f t="shared" si="10"/>
        <v>1.0999999999999999E-2</v>
      </c>
      <c r="L45">
        <f t="shared" si="11"/>
        <v>0.15</v>
      </c>
      <c r="M45">
        <v>3.756396538211479</v>
      </c>
      <c r="N45">
        <v>3.923824150280482</v>
      </c>
      <c r="Q45">
        <f>(M45*Sheet2!$H$2+N45*Sheet2!$I$2)*Sheet2!$G$2</f>
        <v>3.2594359096104806</v>
      </c>
      <c r="R45">
        <f>(M45+N45)*K45*Sheet2!$G$2</f>
        <v>0.24077491858422298</v>
      </c>
      <c r="S45">
        <f t="shared" si="12"/>
        <v>0.14419999999999999</v>
      </c>
      <c r="T45" s="6">
        <f>I45*Sheet2!$E$2</f>
        <v>1.2257</v>
      </c>
      <c r="U45" s="6">
        <f t="shared" si="13"/>
        <v>1.0814999999999999</v>
      </c>
      <c r="V45" s="6">
        <f>SUM(Q45:U45)</f>
        <v>5.9516108281947036</v>
      </c>
      <c r="W45">
        <v>7.0492420000000005</v>
      </c>
      <c r="Y45" s="4"/>
      <c r="AA45">
        <f t="shared" si="14"/>
        <v>1.5141</v>
      </c>
      <c r="AB45">
        <f t="shared" si="6"/>
        <v>0.69216</v>
      </c>
      <c r="AC45" s="10">
        <f t="shared" si="7"/>
        <v>0.60564000000000007</v>
      </c>
      <c r="AD45" s="4">
        <f t="shared" si="8"/>
        <v>1.000748</v>
      </c>
    </row>
    <row r="46" spans="1:30" x14ac:dyDescent="0.15">
      <c r="A46" s="1">
        <v>44</v>
      </c>
      <c r="B46" t="s">
        <v>96</v>
      </c>
      <c r="C46" t="s">
        <v>24</v>
      </c>
      <c r="D46" t="s">
        <v>92</v>
      </c>
      <c r="E46" t="s">
        <v>13</v>
      </c>
      <c r="F46" t="s">
        <v>9</v>
      </c>
      <c r="G46" t="s">
        <v>26</v>
      </c>
      <c r="H46" t="s">
        <v>11</v>
      </c>
      <c r="I46" s="8" t="s">
        <v>220</v>
      </c>
      <c r="J46" s="4">
        <f t="shared" si="9"/>
        <v>0.04</v>
      </c>
      <c r="K46">
        <f t="shared" si="10"/>
        <v>0.01</v>
      </c>
      <c r="L46">
        <f t="shared" si="11"/>
        <v>0.15</v>
      </c>
      <c r="M46">
        <v>8.3088912668447996</v>
      </c>
      <c r="N46">
        <v>4.3326071743409296</v>
      </c>
      <c r="Q46">
        <f>(M46*Sheet2!$H$2+N46*Sheet2!$I$2)*Sheet2!$G$2</f>
        <v>5.970861066788701</v>
      </c>
      <c r="R46">
        <f>(M46+N46)*K46*Sheet2!$G$2</f>
        <v>0.36028270557379327</v>
      </c>
      <c r="S46">
        <f t="shared" si="12"/>
        <v>0.5544</v>
      </c>
      <c r="T46" s="6">
        <f>I46*Sheet2!$E$2</f>
        <v>2.3562000000000003</v>
      </c>
      <c r="U46" s="6">
        <f t="shared" si="13"/>
        <v>2.0789999999999997</v>
      </c>
      <c r="V46" s="6">
        <f>SUM(Q46:U46)</f>
        <v>11.320743772362494</v>
      </c>
      <c r="W46">
        <v>11.825295000000001</v>
      </c>
      <c r="Y46" s="4"/>
      <c r="AA46">
        <f t="shared" si="14"/>
        <v>2.9105999999999996</v>
      </c>
      <c r="AB46">
        <f t="shared" si="6"/>
        <v>1.33056</v>
      </c>
      <c r="AC46" s="10">
        <f t="shared" si="7"/>
        <v>1.1642399999999999</v>
      </c>
      <c r="AD46" s="4">
        <f t="shared" si="8"/>
        <v>1.9237679999999999</v>
      </c>
    </row>
    <row r="47" spans="1:30" x14ac:dyDescent="0.15">
      <c r="A47" s="1">
        <v>45</v>
      </c>
      <c r="B47" t="s">
        <v>97</v>
      </c>
      <c r="C47" t="s">
        <v>21</v>
      </c>
      <c r="D47" t="s">
        <v>92</v>
      </c>
      <c r="E47" t="s">
        <v>15</v>
      </c>
      <c r="F47" t="s">
        <v>9</v>
      </c>
      <c r="G47" t="s">
        <v>10</v>
      </c>
      <c r="H47" t="s">
        <v>11</v>
      </c>
      <c r="I47" s="8" t="s">
        <v>221</v>
      </c>
      <c r="J47" s="4">
        <f t="shared" si="9"/>
        <v>0.02</v>
      </c>
      <c r="K47">
        <f t="shared" si="10"/>
        <v>0.01</v>
      </c>
      <c r="L47">
        <f t="shared" si="11"/>
        <v>0.15</v>
      </c>
      <c r="M47">
        <v>11.18052861058486</v>
      </c>
      <c r="N47">
        <v>0.225096531594243</v>
      </c>
      <c r="Q47">
        <f>(M47*Sheet2!$H$2+N47*Sheet2!$I$2)*Sheet2!$G$2</f>
        <v>6.4370538195377298</v>
      </c>
      <c r="R47">
        <f>(M47+N47)*K47*Sheet2!$G$2</f>
        <v>0.32506031655210443</v>
      </c>
      <c r="S47">
        <f t="shared" si="12"/>
        <v>0.27479999999999999</v>
      </c>
      <c r="T47" s="6">
        <f>I47*Sheet2!$E$2</f>
        <v>2.3358000000000003</v>
      </c>
      <c r="U47" s="6">
        <f t="shared" si="13"/>
        <v>2.0609999999999999</v>
      </c>
      <c r="V47" s="6">
        <f>SUM(Q47:U47)</f>
        <v>11.433714136089835</v>
      </c>
      <c r="W47">
        <v>11.545587000000001</v>
      </c>
      <c r="Y47" s="4"/>
      <c r="AA47">
        <f t="shared" si="14"/>
        <v>2.8853999999999997</v>
      </c>
      <c r="AB47">
        <f t="shared" si="6"/>
        <v>1.31904</v>
      </c>
      <c r="AC47" s="10">
        <f t="shared" si="7"/>
        <v>1.1541600000000001</v>
      </c>
      <c r="AD47" s="4">
        <f t="shared" si="8"/>
        <v>1.9071120000000001</v>
      </c>
    </row>
    <row r="48" spans="1:30" x14ac:dyDescent="0.15">
      <c r="A48" s="1">
        <v>46</v>
      </c>
      <c r="B48" t="s">
        <v>98</v>
      </c>
      <c r="C48" t="s">
        <v>36</v>
      </c>
      <c r="D48" t="s">
        <v>92</v>
      </c>
      <c r="E48" t="s">
        <v>41</v>
      </c>
      <c r="F48" t="s">
        <v>38</v>
      </c>
      <c r="G48" t="s">
        <v>177</v>
      </c>
      <c r="H48" t="s">
        <v>11</v>
      </c>
      <c r="I48" s="8" t="s">
        <v>222</v>
      </c>
      <c r="J48" s="4">
        <f t="shared" si="9"/>
        <v>3.3000000000000002E-2</v>
      </c>
      <c r="K48">
        <f t="shared" si="10"/>
        <v>0.03</v>
      </c>
      <c r="L48">
        <f t="shared" si="11"/>
        <v>0.15</v>
      </c>
      <c r="M48">
        <v>2.1592529593527212</v>
      </c>
      <c r="N48">
        <v>6.3081736412274454</v>
      </c>
      <c r="Q48">
        <f>(M48*Sheet2!$H$2+N48*Sheet2!$I$2)*Sheet2!$G$2</f>
        <v>3.0286036745808733</v>
      </c>
      <c r="R48">
        <f>(M48+N48)*K48*Sheet2!$G$2</f>
        <v>0.72396497434960427</v>
      </c>
      <c r="S48">
        <f t="shared" si="12"/>
        <v>0.14223</v>
      </c>
      <c r="T48" s="6">
        <f>I48*Sheet2!$E$2</f>
        <v>0.73270000000000002</v>
      </c>
      <c r="U48" s="6">
        <f t="shared" si="13"/>
        <v>0.64649999999999996</v>
      </c>
      <c r="V48" s="6">
        <f>SUM(Q48:U48)</f>
        <v>5.2739986489304771</v>
      </c>
      <c r="W48">
        <v>4.5547419999999992</v>
      </c>
      <c r="Y48" s="4"/>
      <c r="AA48">
        <f t="shared" si="14"/>
        <v>0.9050999999999999</v>
      </c>
      <c r="AB48">
        <f t="shared" si="6"/>
        <v>0.41375999999999996</v>
      </c>
      <c r="AC48" s="10">
        <f t="shared" si="7"/>
        <v>0.36203999999999997</v>
      </c>
      <c r="AD48" s="4">
        <f t="shared" si="8"/>
        <v>0.59822799999999998</v>
      </c>
    </row>
    <row r="49" spans="1:30" x14ac:dyDescent="0.15">
      <c r="A49" s="1">
        <v>47</v>
      </c>
      <c r="B49" t="s">
        <v>99</v>
      </c>
      <c r="C49" t="s">
        <v>100</v>
      </c>
      <c r="D49" t="s">
        <v>101</v>
      </c>
      <c r="E49" t="s">
        <v>8</v>
      </c>
      <c r="F49" t="s">
        <v>9</v>
      </c>
      <c r="G49" t="s">
        <v>26</v>
      </c>
      <c r="H49" t="s">
        <v>31</v>
      </c>
      <c r="I49" s="8" t="s">
        <v>223</v>
      </c>
      <c r="J49" s="4">
        <f t="shared" si="9"/>
        <v>0.04</v>
      </c>
      <c r="K49">
        <f t="shared" si="10"/>
        <v>0.01</v>
      </c>
      <c r="L49">
        <f t="shared" si="11"/>
        <v>0.09</v>
      </c>
      <c r="M49">
        <v>10.236117707858799</v>
      </c>
      <c r="N49">
        <v>27.146652507631739</v>
      </c>
      <c r="Q49">
        <f>(M49*Sheet2!$H$2+N49*Sheet2!$I$2)*Sheet2!$G$2</f>
        <v>13.571383058154563</v>
      </c>
      <c r="R49">
        <f>(M49+N49)*K49*Sheet2!$G$2</f>
        <v>1.0654089511414804</v>
      </c>
      <c r="S49">
        <f t="shared" si="12"/>
        <v>0.86239999999999994</v>
      </c>
      <c r="T49" s="6">
        <f>I49*Sheet2!$E$2</f>
        <v>3.6652</v>
      </c>
      <c r="U49" s="6">
        <f t="shared" si="13"/>
        <v>1.9403999999999999</v>
      </c>
      <c r="V49" s="6">
        <f>SUM(Q49:U49)</f>
        <v>21.104792009296041</v>
      </c>
      <c r="W49">
        <v>14.509125000000001</v>
      </c>
      <c r="Y49" s="4"/>
      <c r="AA49">
        <f t="shared" si="14"/>
        <v>4.5275999999999996</v>
      </c>
      <c r="AB49">
        <f t="shared" si="6"/>
        <v>2.06976</v>
      </c>
      <c r="AC49" s="10">
        <f t="shared" si="7"/>
        <v>1.81104</v>
      </c>
      <c r="AD49" s="4">
        <f t="shared" si="8"/>
        <v>2.9925280000000001</v>
      </c>
    </row>
    <row r="50" spans="1:30" x14ac:dyDescent="0.15">
      <c r="A50" s="1">
        <v>48</v>
      </c>
      <c r="B50" t="s">
        <v>102</v>
      </c>
      <c r="C50" t="s">
        <v>24</v>
      </c>
      <c r="D50" t="s">
        <v>101</v>
      </c>
      <c r="E50" t="s">
        <v>28</v>
      </c>
      <c r="F50" t="s">
        <v>9</v>
      </c>
      <c r="G50" t="s">
        <v>178</v>
      </c>
      <c r="H50" t="s">
        <v>11</v>
      </c>
      <c r="I50" s="8" t="s">
        <v>224</v>
      </c>
      <c r="J50" s="4">
        <f t="shared" si="9"/>
        <v>0.04</v>
      </c>
      <c r="K50">
        <f t="shared" si="10"/>
        <v>0.01</v>
      </c>
      <c r="L50">
        <f t="shared" si="11"/>
        <v>0.15</v>
      </c>
      <c r="M50">
        <v>10.236117707858799</v>
      </c>
      <c r="N50">
        <v>27.146652507631739</v>
      </c>
      <c r="Q50">
        <f>(M50*Sheet2!$H$2+N50*Sheet2!$I$2)*Sheet2!$G$2</f>
        <v>13.571383058154563</v>
      </c>
      <c r="R50">
        <f>(M50+N50)*K50*Sheet2!$G$2</f>
        <v>1.0654089511414804</v>
      </c>
      <c r="S50">
        <f t="shared" si="12"/>
        <v>0.94280000000000008</v>
      </c>
      <c r="T50" s="6">
        <f>I50*Sheet2!$E$2</f>
        <v>4.0068999999999999</v>
      </c>
      <c r="U50" s="6">
        <f t="shared" si="13"/>
        <v>3.5354999999999999</v>
      </c>
      <c r="V50" s="6">
        <f>SUM(Q50:U50)</f>
        <v>23.121992009296044</v>
      </c>
      <c r="W50">
        <v>13.206427999999999</v>
      </c>
      <c r="Y50" s="4"/>
      <c r="AA50">
        <f t="shared" si="14"/>
        <v>4.9497</v>
      </c>
      <c r="AB50">
        <f t="shared" si="6"/>
        <v>2.2627200000000003</v>
      </c>
      <c r="AC50" s="10">
        <f t="shared" si="7"/>
        <v>1.9798800000000001</v>
      </c>
      <c r="AD50" s="4">
        <f t="shared" si="8"/>
        <v>3.2715160000000001</v>
      </c>
    </row>
    <row r="51" spans="1:30" x14ac:dyDescent="0.15">
      <c r="A51" s="1">
        <v>49</v>
      </c>
      <c r="B51" t="s">
        <v>103</v>
      </c>
      <c r="C51" t="s">
        <v>53</v>
      </c>
      <c r="D51" t="s">
        <v>101</v>
      </c>
      <c r="E51" t="s">
        <v>13</v>
      </c>
      <c r="F51" t="s">
        <v>9</v>
      </c>
      <c r="G51" t="s">
        <v>10</v>
      </c>
      <c r="H51" t="s">
        <v>179</v>
      </c>
      <c r="I51" s="8" t="s">
        <v>225</v>
      </c>
      <c r="J51" s="4">
        <f t="shared" si="9"/>
        <v>0.02</v>
      </c>
      <c r="K51">
        <f t="shared" si="10"/>
        <v>0.01</v>
      </c>
      <c r="L51">
        <f t="shared" si="11"/>
        <v>9.2999999999999999E-2</v>
      </c>
      <c r="M51">
        <v>10.236117707858799</v>
      </c>
      <c r="N51">
        <v>27.146652507631739</v>
      </c>
      <c r="Q51">
        <f>(M51*Sheet2!$H$2+N51*Sheet2!$I$2)*Sheet2!$G$2</f>
        <v>13.571383058154563</v>
      </c>
      <c r="R51">
        <f>(M51+N51)*K51*Sheet2!$G$2</f>
        <v>1.0654089511414804</v>
      </c>
      <c r="S51">
        <f t="shared" si="12"/>
        <v>0.19739999999999999</v>
      </c>
      <c r="T51" s="6">
        <f>I51*Sheet2!$E$2</f>
        <v>1.6778999999999999</v>
      </c>
      <c r="U51" s="6">
        <f t="shared" si="13"/>
        <v>0.91790999999999989</v>
      </c>
      <c r="V51" s="6">
        <f>SUM(Q51:U51)</f>
        <v>17.430002009296043</v>
      </c>
      <c r="W51">
        <v>7.1527986000000006</v>
      </c>
      <c r="Y51" s="4"/>
      <c r="AA51">
        <f t="shared" si="14"/>
        <v>2.0726999999999998</v>
      </c>
      <c r="AB51">
        <f t="shared" si="6"/>
        <v>0.94751999999999992</v>
      </c>
      <c r="AC51" s="10">
        <f t="shared" si="7"/>
        <v>0.82908000000000004</v>
      </c>
      <c r="AD51" s="4">
        <f t="shared" si="8"/>
        <v>1.369956</v>
      </c>
    </row>
    <row r="52" spans="1:30" x14ac:dyDescent="0.15">
      <c r="A52" s="1">
        <v>50</v>
      </c>
      <c r="B52" t="s">
        <v>104</v>
      </c>
      <c r="C52" t="s">
        <v>6</v>
      </c>
      <c r="D52" t="s">
        <v>101</v>
      </c>
      <c r="E52" t="s">
        <v>15</v>
      </c>
      <c r="F52" t="s">
        <v>9</v>
      </c>
      <c r="G52" t="s">
        <v>10</v>
      </c>
      <c r="H52" t="s">
        <v>11</v>
      </c>
      <c r="I52" s="8" t="s">
        <v>226</v>
      </c>
      <c r="J52" s="4">
        <f t="shared" si="9"/>
        <v>0.02</v>
      </c>
      <c r="K52">
        <f t="shared" si="10"/>
        <v>0.01</v>
      </c>
      <c r="L52">
        <f t="shared" si="11"/>
        <v>0.15</v>
      </c>
      <c r="M52">
        <v>4.9407510219951369</v>
      </c>
      <c r="N52">
        <v>5.1562520594699173</v>
      </c>
      <c r="Q52">
        <f>(M52*Sheet2!$H$2+N52*Sheet2!$I$2)*Sheet2!$G$2</f>
        <v>4.2857599194861553</v>
      </c>
      <c r="R52">
        <f>(M52+N52)*K52*Sheet2!$G$2</f>
        <v>0.28776458782175407</v>
      </c>
      <c r="S52">
        <f t="shared" si="12"/>
        <v>0.2034</v>
      </c>
      <c r="T52" s="6">
        <f>I52*Sheet2!$E$2</f>
        <v>1.7289000000000001</v>
      </c>
      <c r="U52" s="6">
        <f t="shared" si="13"/>
        <v>1.5254999999999999</v>
      </c>
      <c r="V52" s="6">
        <f>SUM(Q52:U52)</f>
        <v>8.0313245073079091</v>
      </c>
      <c r="W52">
        <v>9.1306890000000003</v>
      </c>
      <c r="Y52" s="4"/>
      <c r="AA52">
        <f t="shared" si="14"/>
        <v>2.1356999999999999</v>
      </c>
      <c r="AB52">
        <f t="shared" si="6"/>
        <v>0.97631999999999997</v>
      </c>
      <c r="AC52" s="10">
        <f t="shared" si="7"/>
        <v>0.85428000000000004</v>
      </c>
      <c r="AD52" s="4">
        <f t="shared" si="8"/>
        <v>1.4115960000000001</v>
      </c>
    </row>
    <row r="53" spans="1:30" x14ac:dyDescent="0.15">
      <c r="A53" s="1">
        <v>51</v>
      </c>
      <c r="B53" t="s">
        <v>105</v>
      </c>
      <c r="C53" t="s">
        <v>6</v>
      </c>
      <c r="D53" t="s">
        <v>101</v>
      </c>
      <c r="E53" t="s">
        <v>34</v>
      </c>
      <c r="F53" t="s">
        <v>9</v>
      </c>
      <c r="G53" t="s">
        <v>10</v>
      </c>
      <c r="H53" t="s">
        <v>11</v>
      </c>
      <c r="I53" s="8" t="s">
        <v>227</v>
      </c>
      <c r="J53" s="4">
        <f t="shared" si="9"/>
        <v>0.02</v>
      </c>
      <c r="K53">
        <f t="shared" si="10"/>
        <v>0.01</v>
      </c>
      <c r="L53">
        <f t="shared" si="11"/>
        <v>0.15</v>
      </c>
      <c r="M53">
        <v>0</v>
      </c>
      <c r="N53">
        <v>0</v>
      </c>
      <c r="Q53">
        <f>(M53*Sheet2!$H$2+N53*Sheet2!$I$2)*Sheet2!$G$2</f>
        <v>0</v>
      </c>
      <c r="R53">
        <f>(M53+N53)*K53*Sheet2!$G$2</f>
        <v>0</v>
      </c>
      <c r="S53">
        <f t="shared" si="12"/>
        <v>0.36299999999999999</v>
      </c>
      <c r="T53" s="6">
        <f>I53*Sheet2!$E$2</f>
        <v>3.0855000000000001</v>
      </c>
      <c r="U53" s="6">
        <f t="shared" si="13"/>
        <v>2.7224999999999997</v>
      </c>
      <c r="V53" s="6">
        <f>SUM(Q53:U53)</f>
        <v>6.1709999999999994</v>
      </c>
      <c r="W53">
        <v>14.112110399999999</v>
      </c>
      <c r="Y53" s="4"/>
      <c r="AA53">
        <f t="shared" si="14"/>
        <v>3.8114999999999997</v>
      </c>
      <c r="AB53">
        <f t="shared" si="6"/>
        <v>1.7423999999999999</v>
      </c>
      <c r="AC53" s="10">
        <f t="shared" si="7"/>
        <v>1.5246</v>
      </c>
      <c r="AD53" s="4">
        <f t="shared" si="8"/>
        <v>2.5192199999999998</v>
      </c>
    </row>
    <row r="54" spans="1:30" x14ac:dyDescent="0.15">
      <c r="A54" s="1">
        <v>52</v>
      </c>
      <c r="B54" t="s">
        <v>106</v>
      </c>
      <c r="C54" t="s">
        <v>59</v>
      </c>
      <c r="D54" t="s">
        <v>101</v>
      </c>
      <c r="E54" t="s">
        <v>37</v>
      </c>
      <c r="F54" t="s">
        <v>38</v>
      </c>
      <c r="G54" t="s">
        <v>10</v>
      </c>
      <c r="H54" t="s">
        <v>11</v>
      </c>
      <c r="I54" s="8" t="s">
        <v>228</v>
      </c>
      <c r="J54" s="4">
        <f t="shared" si="9"/>
        <v>0.02</v>
      </c>
      <c r="K54">
        <f t="shared" si="10"/>
        <v>0.03</v>
      </c>
      <c r="L54">
        <f t="shared" si="11"/>
        <v>0.15</v>
      </c>
      <c r="M54">
        <v>2.974154155850921</v>
      </c>
      <c r="N54">
        <v>5.0656551463453621</v>
      </c>
      <c r="Q54">
        <f>(M54*Sheet2!$H$2+N54*Sheet2!$I$2)*Sheet2!$G$2</f>
        <v>3.1389795855434532</v>
      </c>
      <c r="R54">
        <f>(M54+N54)*K54*Sheet2!$G$2</f>
        <v>0.68740369533778212</v>
      </c>
      <c r="S54">
        <f t="shared" si="12"/>
        <v>0.1106</v>
      </c>
      <c r="T54" s="6">
        <f>I54*Sheet2!$E$2</f>
        <v>0.94010000000000016</v>
      </c>
      <c r="U54" s="6">
        <f t="shared" si="13"/>
        <v>0.82950000000000002</v>
      </c>
      <c r="V54" s="6">
        <f>SUM(Q54:U54)</f>
        <v>5.7065832808812358</v>
      </c>
      <c r="W54">
        <v>7.4367979999999996</v>
      </c>
      <c r="Y54" s="4"/>
      <c r="AA54">
        <f t="shared" si="14"/>
        <v>1.1613</v>
      </c>
      <c r="AB54">
        <f t="shared" si="6"/>
        <v>0.53088000000000002</v>
      </c>
      <c r="AC54" s="10">
        <f t="shared" si="7"/>
        <v>0.46452000000000004</v>
      </c>
      <c r="AD54" s="4">
        <f t="shared" si="8"/>
        <v>0.76756400000000002</v>
      </c>
    </row>
    <row r="55" spans="1:30" x14ac:dyDescent="0.15">
      <c r="A55" s="1">
        <v>53</v>
      </c>
      <c r="B55" t="s">
        <v>107</v>
      </c>
      <c r="C55" t="s">
        <v>36</v>
      </c>
      <c r="D55" t="s">
        <v>101</v>
      </c>
      <c r="E55" t="s">
        <v>41</v>
      </c>
      <c r="F55" t="s">
        <v>38</v>
      </c>
      <c r="G55" t="s">
        <v>177</v>
      </c>
      <c r="H55" t="s">
        <v>11</v>
      </c>
      <c r="I55" s="8" t="s">
        <v>229</v>
      </c>
      <c r="J55" s="4">
        <f t="shared" si="9"/>
        <v>3.3000000000000002E-2</v>
      </c>
      <c r="K55">
        <f t="shared" si="10"/>
        <v>0.03</v>
      </c>
      <c r="L55">
        <f t="shared" si="11"/>
        <v>0.15</v>
      </c>
      <c r="M55">
        <v>3.7332366720730281</v>
      </c>
      <c r="N55">
        <v>5.5483941912710346</v>
      </c>
      <c r="Q55">
        <f>(M55*Sheet2!$H$2+N55*Sheet2!$I$2)*Sheet2!$G$2</f>
        <v>3.7092372475938711</v>
      </c>
      <c r="R55">
        <f>(M55+N55)*K55*Sheet2!$G$2</f>
        <v>0.79357943881591742</v>
      </c>
      <c r="S55">
        <f t="shared" si="12"/>
        <v>0.19470000000000001</v>
      </c>
      <c r="T55" s="6">
        <f>I55*Sheet2!$E$2</f>
        <v>1.0030000000000001</v>
      </c>
      <c r="U55" s="6">
        <f t="shared" si="13"/>
        <v>0.88500000000000001</v>
      </c>
      <c r="V55" s="6">
        <f>SUM(Q55:U55)</f>
        <v>6.5855166864097887</v>
      </c>
      <c r="W55">
        <v>7.3086009999999995</v>
      </c>
      <c r="Y55" s="4"/>
      <c r="AA55">
        <f t="shared" si="14"/>
        <v>1.2390000000000001</v>
      </c>
      <c r="AB55">
        <f t="shared" si="6"/>
        <v>0.56640000000000001</v>
      </c>
      <c r="AC55" s="10">
        <f t="shared" si="7"/>
        <v>0.49560000000000004</v>
      </c>
      <c r="AD55" s="4">
        <f t="shared" si="8"/>
        <v>0.81892000000000009</v>
      </c>
    </row>
    <row r="56" spans="1:30" x14ac:dyDescent="0.15">
      <c r="A56" s="1">
        <v>54</v>
      </c>
      <c r="B56" t="s">
        <v>108</v>
      </c>
      <c r="C56" t="s">
        <v>24</v>
      </c>
      <c r="D56" t="s">
        <v>109</v>
      </c>
      <c r="E56" t="s">
        <v>8</v>
      </c>
      <c r="F56" t="s">
        <v>9</v>
      </c>
      <c r="G56" t="s">
        <v>26</v>
      </c>
      <c r="H56" t="s">
        <v>11</v>
      </c>
      <c r="I56" s="8" t="s">
        <v>230</v>
      </c>
      <c r="J56" s="4">
        <f t="shared" si="9"/>
        <v>0.04</v>
      </c>
      <c r="K56">
        <f t="shared" si="10"/>
        <v>0.01</v>
      </c>
      <c r="L56">
        <f t="shared" si="11"/>
        <v>0.15</v>
      </c>
      <c r="M56">
        <v>16.771354630150888</v>
      </c>
      <c r="N56">
        <v>3.8443482206201203E-2</v>
      </c>
      <c r="Q56">
        <f>(M56*Sheet2!$H$2+N56*Sheet2!$I$2)*Sheet2!$G$2</f>
        <v>9.5706285316147746</v>
      </c>
      <c r="R56">
        <f>(M56+N56)*K56*Sheet2!$G$2</f>
        <v>0.47907924620217712</v>
      </c>
      <c r="S56">
        <f t="shared" si="12"/>
        <v>1.0072000000000001</v>
      </c>
      <c r="T56" s="6">
        <f>I56*Sheet2!$E$2</f>
        <v>4.2806000000000006</v>
      </c>
      <c r="U56" s="6">
        <f t="shared" si="13"/>
        <v>3.7769999999999997</v>
      </c>
      <c r="V56" s="6">
        <f>SUM(Q56:U56)</f>
        <v>19.114507777816954</v>
      </c>
      <c r="W56">
        <v>25.545559200000003</v>
      </c>
      <c r="Y56" s="4"/>
      <c r="AA56">
        <f t="shared" si="14"/>
        <v>5.2877999999999998</v>
      </c>
      <c r="AB56">
        <f t="shared" si="6"/>
        <v>2.4172799999999999</v>
      </c>
      <c r="AC56" s="10">
        <f t="shared" si="7"/>
        <v>2.1151200000000001</v>
      </c>
      <c r="AD56" s="4">
        <f t="shared" si="8"/>
        <v>3.4949840000000001</v>
      </c>
    </row>
    <row r="57" spans="1:30" x14ac:dyDescent="0.15">
      <c r="A57" s="1">
        <v>55</v>
      </c>
      <c r="B57" t="s">
        <v>110</v>
      </c>
      <c r="C57" t="s">
        <v>6</v>
      </c>
      <c r="D57" t="s">
        <v>109</v>
      </c>
      <c r="E57" t="s">
        <v>28</v>
      </c>
      <c r="F57" t="s">
        <v>9</v>
      </c>
      <c r="G57" t="s">
        <v>10</v>
      </c>
      <c r="H57" t="s">
        <v>11</v>
      </c>
      <c r="I57" s="8" t="s">
        <v>231</v>
      </c>
      <c r="J57" s="4">
        <f t="shared" si="9"/>
        <v>0.02</v>
      </c>
      <c r="K57">
        <f t="shared" si="10"/>
        <v>0.01</v>
      </c>
      <c r="L57">
        <f t="shared" si="11"/>
        <v>0.15</v>
      </c>
      <c r="M57">
        <v>8.2374977017429281</v>
      </c>
      <c r="N57">
        <v>-0.56712300686489581</v>
      </c>
      <c r="Q57">
        <f>(M57*Sheet2!$H$2+N57*Sheet2!$I$2)*Sheet2!$G$2</f>
        <v>4.5337436330369743</v>
      </c>
      <c r="R57">
        <f>(M57+N57)*K57*Sheet2!$G$2</f>
        <v>0.21860567880402393</v>
      </c>
      <c r="S57">
        <f t="shared" si="12"/>
        <v>0.16159999999999999</v>
      </c>
      <c r="T57" s="6">
        <f>I57*Sheet2!$E$2</f>
        <v>1.3736000000000002</v>
      </c>
      <c r="U57" s="6">
        <f t="shared" si="13"/>
        <v>1.212</v>
      </c>
      <c r="V57" s="6">
        <f>SUM(Q57:U57)</f>
        <v>7.4995493118409975</v>
      </c>
      <c r="W57">
        <v>7.0892710000000001</v>
      </c>
      <c r="Y57" s="4"/>
      <c r="AA57">
        <f t="shared" si="14"/>
        <v>1.6967999999999999</v>
      </c>
      <c r="AB57">
        <f t="shared" si="6"/>
        <v>0.77568000000000004</v>
      </c>
      <c r="AC57" s="10">
        <f t="shared" si="7"/>
        <v>0.6787200000000001</v>
      </c>
      <c r="AD57" s="4">
        <f t="shared" si="8"/>
        <v>1.1215040000000001</v>
      </c>
    </row>
    <row r="58" spans="1:30" x14ac:dyDescent="0.15">
      <c r="A58" s="1">
        <v>56</v>
      </c>
      <c r="B58" t="s">
        <v>111</v>
      </c>
      <c r="C58" t="s">
        <v>6</v>
      </c>
      <c r="D58" t="s">
        <v>109</v>
      </c>
      <c r="E58" t="s">
        <v>13</v>
      </c>
      <c r="F58" t="s">
        <v>9</v>
      </c>
      <c r="G58" t="s">
        <v>10</v>
      </c>
      <c r="H58" t="s">
        <v>11</v>
      </c>
      <c r="I58" s="8" t="s">
        <v>232</v>
      </c>
      <c r="J58" s="4">
        <f t="shared" si="9"/>
        <v>0.02</v>
      </c>
      <c r="K58">
        <f t="shared" si="10"/>
        <v>0.01</v>
      </c>
      <c r="L58">
        <f t="shared" si="11"/>
        <v>0.15</v>
      </c>
      <c r="M58">
        <v>12.85503118139143</v>
      </c>
      <c r="N58">
        <v>-0.66818903877311797</v>
      </c>
      <c r="Q58">
        <f>(M58*Sheet2!$H$2+N58*Sheet2!$I$2)*Sheet2!$G$2</f>
        <v>7.1369338973427778</v>
      </c>
      <c r="R58">
        <f>(M58+N58)*K58*Sheet2!$G$2</f>
        <v>0.34732500106462189</v>
      </c>
      <c r="S58">
        <f t="shared" si="12"/>
        <v>0.28120000000000001</v>
      </c>
      <c r="T58" s="6">
        <f>I58*Sheet2!$E$2</f>
        <v>2.3902000000000001</v>
      </c>
      <c r="U58" s="6">
        <f t="shared" si="13"/>
        <v>2.109</v>
      </c>
      <c r="V58" s="6">
        <f>SUM(Q58:U58)</f>
        <v>12.264658898407399</v>
      </c>
      <c r="W58">
        <v>10.839515</v>
      </c>
      <c r="Y58" s="4"/>
      <c r="AA58">
        <f t="shared" si="14"/>
        <v>2.9525999999999999</v>
      </c>
      <c r="AB58">
        <f t="shared" si="6"/>
        <v>1.3497600000000001</v>
      </c>
      <c r="AC58" s="10">
        <f t="shared" si="7"/>
        <v>1.1810400000000001</v>
      </c>
      <c r="AD58" s="4">
        <f t="shared" si="8"/>
        <v>1.9515280000000002</v>
      </c>
    </row>
    <row r="59" spans="1:30" x14ac:dyDescent="0.15">
      <c r="A59" s="1">
        <v>57</v>
      </c>
      <c r="B59" t="s">
        <v>112</v>
      </c>
      <c r="C59" t="s">
        <v>30</v>
      </c>
      <c r="D59" t="s">
        <v>109</v>
      </c>
      <c r="E59" t="s">
        <v>15</v>
      </c>
      <c r="F59" t="s">
        <v>9</v>
      </c>
      <c r="G59" t="s">
        <v>10</v>
      </c>
      <c r="H59" t="s">
        <v>31</v>
      </c>
      <c r="I59" s="8" t="s">
        <v>233</v>
      </c>
      <c r="J59" s="4">
        <f t="shared" si="9"/>
        <v>0.02</v>
      </c>
      <c r="K59">
        <f t="shared" si="10"/>
        <v>0.01</v>
      </c>
      <c r="L59">
        <f t="shared" si="11"/>
        <v>0.09</v>
      </c>
      <c r="M59">
        <v>9.2507477529767268</v>
      </c>
      <c r="N59">
        <v>-7.4883908851935743E-2</v>
      </c>
      <c r="Q59">
        <f>(M59*Sheet2!$H$2+N59*Sheet2!$I$2)*Sheet2!$G$2</f>
        <v>5.2515843051739326</v>
      </c>
      <c r="R59">
        <f>(M59+N59)*K59*Sheet2!$G$2</f>
        <v>0.26151211955755654</v>
      </c>
      <c r="S59">
        <f t="shared" si="12"/>
        <v>0.1812</v>
      </c>
      <c r="T59" s="6">
        <f>I59*Sheet2!$E$2</f>
        <v>1.5402000000000002</v>
      </c>
      <c r="U59" s="6">
        <f t="shared" si="13"/>
        <v>0.81540000000000001</v>
      </c>
      <c r="V59" s="6">
        <f>SUM(Q59:U59)</f>
        <v>8.0498964247314895</v>
      </c>
      <c r="W59">
        <v>8.5629840000000002</v>
      </c>
      <c r="Y59" s="4"/>
      <c r="AA59">
        <f t="shared" si="14"/>
        <v>1.9026000000000001</v>
      </c>
      <c r="AB59">
        <f t="shared" si="6"/>
        <v>0.86976000000000009</v>
      </c>
      <c r="AC59" s="10">
        <f t="shared" si="7"/>
        <v>0.76104000000000005</v>
      </c>
      <c r="AD59" s="4">
        <f t="shared" si="8"/>
        <v>1.2575280000000002</v>
      </c>
    </row>
    <row r="60" spans="1:30" x14ac:dyDescent="0.15">
      <c r="A60" s="1">
        <v>58</v>
      </c>
      <c r="B60" t="s">
        <v>113</v>
      </c>
      <c r="C60" t="s">
        <v>114</v>
      </c>
      <c r="D60" t="s">
        <v>115</v>
      </c>
      <c r="E60" t="s">
        <v>8</v>
      </c>
      <c r="F60" t="s">
        <v>9</v>
      </c>
      <c r="G60" t="s">
        <v>10</v>
      </c>
      <c r="H60" t="s">
        <v>116</v>
      </c>
      <c r="I60" s="8" t="s">
        <v>234</v>
      </c>
      <c r="J60" s="4">
        <f t="shared" si="9"/>
        <v>0.02</v>
      </c>
      <c r="K60">
        <f t="shared" si="10"/>
        <v>0.01</v>
      </c>
      <c r="L60">
        <f t="shared" si="11"/>
        <v>0.04</v>
      </c>
      <c r="M60">
        <v>12.64293878986312</v>
      </c>
      <c r="N60">
        <v>13.097962126104241</v>
      </c>
      <c r="Q60">
        <f>(M60*Sheet2!$H$2+N60*Sheet2!$I$2)*Sheet2!$G$2</f>
        <v>10.939394316161687</v>
      </c>
      <c r="R60">
        <f>(M60+N60)*K60*Sheet2!$G$2</f>
        <v>0.73361567610506973</v>
      </c>
      <c r="S60">
        <f t="shared" si="12"/>
        <v>0.48399999999999999</v>
      </c>
      <c r="T60" s="6">
        <f>I60*Sheet2!$E$2</f>
        <v>4.1139999999999999</v>
      </c>
      <c r="U60" s="6">
        <f t="shared" si="13"/>
        <v>0.96799999999999997</v>
      </c>
      <c r="V60" s="6">
        <f>SUM(Q60:U60)</f>
        <v>17.239009992266755</v>
      </c>
      <c r="W60">
        <v>14.988520000000001</v>
      </c>
      <c r="Y60" s="4"/>
      <c r="AA60">
        <f t="shared" si="14"/>
        <v>5.0819999999999999</v>
      </c>
      <c r="AB60">
        <f t="shared" si="6"/>
        <v>2.3231999999999999</v>
      </c>
      <c r="AC60" s="10">
        <f t="shared" si="7"/>
        <v>2.0327999999999999</v>
      </c>
      <c r="AD60" s="4">
        <f t="shared" si="8"/>
        <v>3.3589600000000002</v>
      </c>
    </row>
    <row r="61" spans="1:30" x14ac:dyDescent="0.15">
      <c r="A61" s="1">
        <v>59</v>
      </c>
      <c r="B61" t="s">
        <v>117</v>
      </c>
      <c r="C61" t="s">
        <v>114</v>
      </c>
      <c r="D61" t="s">
        <v>115</v>
      </c>
      <c r="E61" t="s">
        <v>13</v>
      </c>
      <c r="F61" t="s">
        <v>9</v>
      </c>
      <c r="G61" t="s">
        <v>10</v>
      </c>
      <c r="H61" t="s">
        <v>116</v>
      </c>
      <c r="I61" s="8" t="s">
        <v>235</v>
      </c>
      <c r="J61" s="4">
        <f t="shared" si="9"/>
        <v>0.02</v>
      </c>
      <c r="K61">
        <f t="shared" si="10"/>
        <v>0.01</v>
      </c>
      <c r="L61">
        <f t="shared" si="11"/>
        <v>0.04</v>
      </c>
      <c r="M61">
        <v>7.4585335234109058</v>
      </c>
      <c r="N61">
        <v>5.5143986009009582</v>
      </c>
      <c r="Q61">
        <f>(M61*Sheet2!$H$2+N61*Sheet2!$I$2)*Sheet2!$G$2</f>
        <v>5.8229677096009897</v>
      </c>
      <c r="R61">
        <f>(M61+N61)*K61*Sheet2!$G$2</f>
        <v>0.36972856554288813</v>
      </c>
      <c r="S61">
        <f t="shared" si="12"/>
        <v>0.22839999999999999</v>
      </c>
      <c r="T61" s="6">
        <f>I61*Sheet2!$E$2</f>
        <v>1.9414000000000002</v>
      </c>
      <c r="U61" s="6">
        <f t="shared" si="13"/>
        <v>0.45679999999999998</v>
      </c>
      <c r="V61" s="6">
        <f>SUM(Q61:U61)</f>
        <v>8.819296275143877</v>
      </c>
      <c r="W61">
        <v>8.8843840000000007</v>
      </c>
      <c r="Y61" s="4"/>
      <c r="AA61">
        <f t="shared" si="14"/>
        <v>2.3982000000000001</v>
      </c>
      <c r="AB61">
        <f t="shared" si="6"/>
        <v>1.09632</v>
      </c>
      <c r="AC61" s="10">
        <f t="shared" si="7"/>
        <v>0.95928000000000002</v>
      </c>
      <c r="AD61" s="4">
        <f t="shared" si="8"/>
        <v>1.5850960000000001</v>
      </c>
    </row>
    <row r="62" spans="1:30" x14ac:dyDescent="0.15">
      <c r="A62" s="1">
        <v>60</v>
      </c>
      <c r="B62" t="s">
        <v>118</v>
      </c>
      <c r="C62" t="s">
        <v>114</v>
      </c>
      <c r="D62" t="s">
        <v>115</v>
      </c>
      <c r="E62" t="s">
        <v>15</v>
      </c>
      <c r="F62" t="s">
        <v>9</v>
      </c>
      <c r="G62" t="s">
        <v>10</v>
      </c>
      <c r="H62" t="s">
        <v>116</v>
      </c>
      <c r="I62" s="8" t="s">
        <v>236</v>
      </c>
      <c r="J62" s="4">
        <f t="shared" si="9"/>
        <v>0.02</v>
      </c>
      <c r="K62">
        <f t="shared" si="10"/>
        <v>0.01</v>
      </c>
      <c r="L62">
        <f t="shared" si="11"/>
        <v>0.04</v>
      </c>
      <c r="M62">
        <v>7.4118461149325148</v>
      </c>
      <c r="N62">
        <v>5.9412777021554541</v>
      </c>
      <c r="Q62">
        <f>(M62*Sheet2!$H$2+N62*Sheet2!$I$2)*Sheet2!$G$2</f>
        <v>5.9180164306258378</v>
      </c>
      <c r="R62">
        <f>(M62+N62)*K62*Sheet2!$G$2</f>
        <v>0.38056402878700712</v>
      </c>
      <c r="S62">
        <f t="shared" si="12"/>
        <v>0.33600000000000002</v>
      </c>
      <c r="T62" s="6">
        <f>I62*Sheet2!$E$2</f>
        <v>2.8560000000000003</v>
      </c>
      <c r="U62" s="6">
        <f t="shared" si="13"/>
        <v>0.67200000000000004</v>
      </c>
      <c r="V62" s="6">
        <f>SUM(Q62:U62)</f>
        <v>10.162580459412846</v>
      </c>
      <c r="W62">
        <v>10.035486000000002</v>
      </c>
      <c r="Y62" s="4"/>
      <c r="AA62">
        <f t="shared" si="14"/>
        <v>3.528</v>
      </c>
      <c r="AB62">
        <f t="shared" si="6"/>
        <v>1.6128</v>
      </c>
      <c r="AC62" s="10">
        <f t="shared" si="7"/>
        <v>1.4112000000000002</v>
      </c>
      <c r="AD62" s="4">
        <f t="shared" si="8"/>
        <v>2.3318400000000001</v>
      </c>
    </row>
    <row r="63" spans="1:30" x14ac:dyDescent="0.15">
      <c r="A63" s="1">
        <v>61</v>
      </c>
      <c r="B63" t="s">
        <v>119</v>
      </c>
      <c r="C63" t="s">
        <v>120</v>
      </c>
      <c r="D63" t="s">
        <v>115</v>
      </c>
      <c r="E63" t="s">
        <v>37</v>
      </c>
      <c r="F63" t="s">
        <v>121</v>
      </c>
      <c r="G63" t="s">
        <v>177</v>
      </c>
      <c r="H63" t="s">
        <v>116</v>
      </c>
      <c r="I63" s="8" t="s">
        <v>237</v>
      </c>
      <c r="J63" s="4">
        <f t="shared" si="9"/>
        <v>3.3000000000000002E-2</v>
      </c>
      <c r="K63">
        <f t="shared" si="10"/>
        <v>1.4E-2</v>
      </c>
      <c r="L63">
        <f t="shared" si="11"/>
        <v>0.04</v>
      </c>
      <c r="M63">
        <v>12.64293878986312</v>
      </c>
      <c r="N63">
        <v>13.097962126104241</v>
      </c>
      <c r="Q63">
        <f>(M63*Sheet2!$H$2+N63*Sheet2!$I$2)*Sheet2!$G$2</f>
        <v>10.939394316161687</v>
      </c>
      <c r="R63">
        <f>(M63+N63)*K63*Sheet2!$G$2</f>
        <v>1.0270619465470978</v>
      </c>
      <c r="S63">
        <f t="shared" si="12"/>
        <v>0.15015000000000001</v>
      </c>
      <c r="T63" s="6">
        <f>I63*Sheet2!$E$2</f>
        <v>0.77350000000000008</v>
      </c>
      <c r="U63" s="6">
        <f t="shared" si="13"/>
        <v>0.182</v>
      </c>
      <c r="V63" s="6">
        <f>SUM(Q63:U63)</f>
        <v>13.072106262708786</v>
      </c>
      <c r="W63">
        <v>6.4316700000000004</v>
      </c>
      <c r="Y63" s="4"/>
      <c r="AA63">
        <f t="shared" si="14"/>
        <v>0.9554999999999999</v>
      </c>
      <c r="AB63">
        <f t="shared" si="6"/>
        <v>0.43679999999999997</v>
      </c>
      <c r="AC63" s="10">
        <f t="shared" si="7"/>
        <v>0.38219999999999998</v>
      </c>
      <c r="AD63" s="4">
        <f t="shared" si="8"/>
        <v>0.63153999999999999</v>
      </c>
    </row>
    <row r="64" spans="1:30" x14ac:dyDescent="0.15">
      <c r="A64" s="1">
        <v>62</v>
      </c>
      <c r="B64" t="s">
        <v>122</v>
      </c>
      <c r="C64" t="s">
        <v>123</v>
      </c>
      <c r="D64" t="s">
        <v>124</v>
      </c>
      <c r="E64" t="s">
        <v>8</v>
      </c>
      <c r="F64" t="s">
        <v>95</v>
      </c>
      <c r="G64" t="s">
        <v>26</v>
      </c>
      <c r="H64" t="s">
        <v>11</v>
      </c>
      <c r="I64" s="8" t="s">
        <v>238</v>
      </c>
      <c r="J64" s="4">
        <f t="shared" si="9"/>
        <v>0.04</v>
      </c>
      <c r="K64">
        <f t="shared" si="10"/>
        <v>1.0999999999999999E-2</v>
      </c>
      <c r="L64">
        <f t="shared" si="11"/>
        <v>0.15</v>
      </c>
      <c r="M64">
        <v>11.968317937486299</v>
      </c>
      <c r="N64">
        <v>9.2332491959569403</v>
      </c>
      <c r="Q64">
        <f>(M64*Sheet2!$H$2+N64*Sheet2!$I$2)*Sheet2!$G$2</f>
        <v>9.4534172452149186</v>
      </c>
      <c r="R64">
        <f>(M64+N64)*K64*Sheet2!$G$2</f>
        <v>0.6646691296334456</v>
      </c>
      <c r="S64">
        <f t="shared" si="12"/>
        <v>1.2712000000000001</v>
      </c>
      <c r="T64" s="6">
        <f>I64*Sheet2!$E$2</f>
        <v>5.4026000000000005</v>
      </c>
      <c r="U64" s="6">
        <f t="shared" si="13"/>
        <v>4.7670000000000003</v>
      </c>
      <c r="V64" s="6">
        <f>SUM(Q64:U64)</f>
        <v>21.558886374848363</v>
      </c>
      <c r="W64">
        <v>24.635489999999997</v>
      </c>
      <c r="Y64" s="4"/>
      <c r="AA64">
        <f t="shared" si="14"/>
        <v>6.6738</v>
      </c>
      <c r="AB64">
        <f t="shared" si="6"/>
        <v>3.0508800000000003</v>
      </c>
      <c r="AC64" s="10">
        <f t="shared" si="7"/>
        <v>2.6695200000000003</v>
      </c>
      <c r="AD64" s="4">
        <f t="shared" si="8"/>
        <v>4.4110640000000005</v>
      </c>
    </row>
    <row r="65" spans="1:30" x14ac:dyDescent="0.15">
      <c r="A65" s="1">
        <v>63</v>
      </c>
      <c r="B65" t="s">
        <v>125</v>
      </c>
      <c r="C65" t="s">
        <v>17</v>
      </c>
      <c r="D65" t="s">
        <v>124</v>
      </c>
      <c r="E65" t="s">
        <v>13</v>
      </c>
      <c r="F65" t="s">
        <v>19</v>
      </c>
      <c r="G65" t="s">
        <v>10</v>
      </c>
      <c r="H65" t="s">
        <v>11</v>
      </c>
      <c r="I65" s="8" t="s">
        <v>239</v>
      </c>
      <c r="J65" s="4">
        <f t="shared" si="9"/>
        <v>0.02</v>
      </c>
      <c r="K65">
        <f t="shared" si="10"/>
        <v>1.2E-2</v>
      </c>
      <c r="L65">
        <f t="shared" si="11"/>
        <v>0.15</v>
      </c>
      <c r="M65">
        <v>6.3968489691104979</v>
      </c>
      <c r="N65">
        <v>5.5644976730451772</v>
      </c>
      <c r="Q65">
        <f>(M65*Sheet2!$H$2+N65*Sheet2!$I$2)*Sheet2!$G$2</f>
        <v>5.2320857492108601</v>
      </c>
      <c r="R65">
        <f>(M65+N65)*K65*Sheet2!$G$2</f>
        <v>0.40907805516172413</v>
      </c>
      <c r="S65">
        <f t="shared" si="12"/>
        <v>0.23780000000000001</v>
      </c>
      <c r="T65" s="6">
        <f>I65*Sheet2!$E$2</f>
        <v>2.0213000000000001</v>
      </c>
      <c r="U65" s="6">
        <f t="shared" si="13"/>
        <v>1.7835000000000001</v>
      </c>
      <c r="V65" s="6">
        <f>SUM(Q65:U65)</f>
        <v>9.6837638043725853</v>
      </c>
      <c r="W65">
        <v>10.252315000000001</v>
      </c>
      <c r="Y65" s="4"/>
      <c r="AA65">
        <f t="shared" si="14"/>
        <v>2.4969000000000001</v>
      </c>
      <c r="AB65">
        <f t="shared" si="6"/>
        <v>1.14144</v>
      </c>
      <c r="AC65" s="10">
        <f t="shared" si="7"/>
        <v>0.99876000000000009</v>
      </c>
      <c r="AD65" s="4">
        <f t="shared" si="8"/>
        <v>1.6503320000000001</v>
      </c>
    </row>
    <row r="66" spans="1:30" x14ac:dyDescent="0.15">
      <c r="A66" s="1">
        <v>64</v>
      </c>
      <c r="B66" t="s">
        <v>126</v>
      </c>
      <c r="C66" t="s">
        <v>17</v>
      </c>
      <c r="D66" t="s">
        <v>124</v>
      </c>
      <c r="E66" t="s">
        <v>15</v>
      </c>
      <c r="F66" t="s">
        <v>19</v>
      </c>
      <c r="G66" t="s">
        <v>10</v>
      </c>
      <c r="H66" t="s">
        <v>11</v>
      </c>
      <c r="I66" s="8" t="s">
        <v>240</v>
      </c>
      <c r="J66" s="4">
        <f t="shared" ref="J66:J100" si="15">IF(G66="T1",0.02,(IF(G66="T2",0.04,(IF(G66="T3",0.04,(IF(G66="T4",0.033)))))))</f>
        <v>0.02</v>
      </c>
      <c r="K66">
        <f t="shared" ref="K66:K100" si="16">IF(F66="N1",0.01,(IF(F66="N2",0.012,(IF(F66="N3",0.014,(IF(F66="N4",0.077,(IF(F66="N5",0.03,IF(F66="N2/N1",0.011))))))))))</f>
        <v>1.2E-2</v>
      </c>
      <c r="L66">
        <f t="shared" ref="L66:L100" si="17">IF(H66="D1",0.15,(IF(H66="D2",0.09,(IF(H66="D3",0.04,(IF(H66="D4",0.093)))))))</f>
        <v>0.15</v>
      </c>
      <c r="M66">
        <v>8.5056123905962906</v>
      </c>
      <c r="N66">
        <v>3.6806522655784311</v>
      </c>
      <c r="Q66">
        <f>(M66*Sheet2!$H$2+N66*Sheet2!$I$2)*Sheet2!$G$2</f>
        <v>5.8971849583297393</v>
      </c>
      <c r="R66">
        <f>(M66+N66)*K66*Sheet2!$G$2</f>
        <v>0.41677025124117545</v>
      </c>
      <c r="S66">
        <f t="shared" ref="S66:S100" si="18">I66*J66</f>
        <v>0.25540000000000002</v>
      </c>
      <c r="T66" s="6">
        <f>I66*Sheet2!$E$2</f>
        <v>2.1709000000000001</v>
      </c>
      <c r="U66" s="6">
        <f t="shared" ref="U66:U100" si="19">I66*L66</f>
        <v>1.9154999999999998</v>
      </c>
      <c r="V66" s="6">
        <f>SUM(Q66:U66)</f>
        <v>10.655755209570914</v>
      </c>
      <c r="W66">
        <v>11.251598</v>
      </c>
      <c r="Y66" s="4"/>
      <c r="AA66">
        <f t="shared" ref="AA66:AA100" si="20">0.21*I66</f>
        <v>2.6816999999999998</v>
      </c>
      <c r="AB66">
        <f t="shared" si="6"/>
        <v>1.2259199999999999</v>
      </c>
      <c r="AC66" s="10">
        <f t="shared" si="7"/>
        <v>1.0726800000000001</v>
      </c>
      <c r="AD66" s="4">
        <f t="shared" si="8"/>
        <v>1.7724759999999999</v>
      </c>
    </row>
    <row r="67" spans="1:30" x14ac:dyDescent="0.15">
      <c r="A67" s="1">
        <v>65</v>
      </c>
      <c r="B67" t="s">
        <v>127</v>
      </c>
      <c r="C67" t="s">
        <v>21</v>
      </c>
      <c r="D67" t="s">
        <v>128</v>
      </c>
      <c r="E67" t="s">
        <v>70</v>
      </c>
      <c r="F67" t="s">
        <v>9</v>
      </c>
      <c r="G67" t="s">
        <v>10</v>
      </c>
      <c r="H67" t="s">
        <v>11</v>
      </c>
      <c r="I67" s="8" t="s">
        <v>241</v>
      </c>
      <c r="J67" s="4">
        <f t="shared" si="15"/>
        <v>0.02</v>
      </c>
      <c r="K67">
        <f t="shared" si="16"/>
        <v>0.01</v>
      </c>
      <c r="L67">
        <f t="shared" si="17"/>
        <v>0.15</v>
      </c>
      <c r="M67">
        <v>14.864011496750781</v>
      </c>
      <c r="N67">
        <v>3.6356432173363373E-2</v>
      </c>
      <c r="Q67">
        <f>(M67*Sheet2!$H$2+N67*Sheet2!$I$2)*Sheet2!$G$2</f>
        <v>8.4828481363173545</v>
      </c>
      <c r="R67">
        <f>(M67+N67)*K67*Sheet2!$G$2</f>
        <v>0.42466048597433809</v>
      </c>
      <c r="S67">
        <f t="shared" si="18"/>
        <v>0.27539999999999998</v>
      </c>
      <c r="T67" s="6">
        <f>I67*Sheet2!$E$2</f>
        <v>2.3409</v>
      </c>
      <c r="U67" s="6">
        <f t="shared" si="19"/>
        <v>2.0654999999999997</v>
      </c>
      <c r="V67" s="6">
        <f>SUM(Q67:U67)</f>
        <v>13.589308622291691</v>
      </c>
      <c r="W67">
        <v>11.858391000000001</v>
      </c>
      <c r="Y67" s="4"/>
      <c r="AA67">
        <f t="shared" si="20"/>
        <v>2.8916999999999997</v>
      </c>
      <c r="AB67">
        <f t="shared" ref="AB67:AB100" si="21">0.096*I67</f>
        <v>1.32192</v>
      </c>
      <c r="AC67" s="10">
        <f t="shared" ref="AC67:AC100" si="22">0.084*I67</f>
        <v>1.1566799999999999</v>
      </c>
      <c r="AD67" s="4">
        <f t="shared" ref="AD67:AD100" si="23">0.1388*I67</f>
        <v>1.911276</v>
      </c>
    </row>
    <row r="68" spans="1:30" x14ac:dyDescent="0.15">
      <c r="A68" s="1">
        <v>66</v>
      </c>
      <c r="B68" t="s">
        <v>129</v>
      </c>
      <c r="C68" t="s">
        <v>6</v>
      </c>
      <c r="D68" t="s">
        <v>130</v>
      </c>
      <c r="E68" t="s">
        <v>8</v>
      </c>
      <c r="F68" t="s">
        <v>9</v>
      </c>
      <c r="G68" t="s">
        <v>10</v>
      </c>
      <c r="H68" t="s">
        <v>11</v>
      </c>
      <c r="I68" s="8" t="s">
        <v>242</v>
      </c>
      <c r="J68" s="4">
        <f t="shared" si="15"/>
        <v>0.02</v>
      </c>
      <c r="K68">
        <f t="shared" si="16"/>
        <v>0.01</v>
      </c>
      <c r="L68">
        <f t="shared" si="17"/>
        <v>0.15</v>
      </c>
      <c r="M68">
        <v>14.865151735965361</v>
      </c>
      <c r="N68">
        <v>-1.043168812006426</v>
      </c>
      <c r="Q68">
        <f>(M68*Sheet2!$H$2+N68*Sheet2!$I$2)*Sheet2!$G$2</f>
        <v>8.1758333780784245</v>
      </c>
      <c r="R68">
        <f>(M68+N68)*K68*Sheet2!$G$2</f>
        <v>0.39392651333282963</v>
      </c>
      <c r="S68">
        <f t="shared" si="18"/>
        <v>0.37700000000000006</v>
      </c>
      <c r="T68" s="6">
        <f>I68*Sheet2!$E$2</f>
        <v>3.2045000000000003</v>
      </c>
      <c r="U68" s="6">
        <f t="shared" si="19"/>
        <v>2.8275000000000001</v>
      </c>
      <c r="V68" s="6">
        <f>SUM(Q68:U68)</f>
        <v>14.978759891411254</v>
      </c>
      <c r="W68">
        <v>13.603873</v>
      </c>
      <c r="Y68" s="4"/>
      <c r="AA68">
        <f t="shared" si="20"/>
        <v>3.9585000000000004</v>
      </c>
      <c r="AB68">
        <f t="shared" si="21"/>
        <v>1.8096000000000001</v>
      </c>
      <c r="AC68" s="10">
        <f t="shared" si="22"/>
        <v>1.5834000000000001</v>
      </c>
      <c r="AD68" s="4">
        <f t="shared" si="23"/>
        <v>2.6163800000000004</v>
      </c>
    </row>
    <row r="69" spans="1:30" x14ac:dyDescent="0.15">
      <c r="A69" s="1">
        <v>67</v>
      </c>
      <c r="B69" t="s">
        <v>131</v>
      </c>
      <c r="C69" t="s">
        <v>6</v>
      </c>
      <c r="D69" t="s">
        <v>130</v>
      </c>
      <c r="E69" t="s">
        <v>28</v>
      </c>
      <c r="F69" t="s">
        <v>9</v>
      </c>
      <c r="G69" t="s">
        <v>10</v>
      </c>
      <c r="H69" t="s">
        <v>11</v>
      </c>
      <c r="I69" s="8" t="s">
        <v>243</v>
      </c>
      <c r="J69" s="4">
        <f t="shared" si="15"/>
        <v>0.02</v>
      </c>
      <c r="K69">
        <f t="shared" si="16"/>
        <v>0.01</v>
      </c>
      <c r="L69">
        <f t="shared" si="17"/>
        <v>0.15</v>
      </c>
      <c r="M69">
        <v>5.2994526677465856</v>
      </c>
      <c r="N69">
        <v>-0.86409890027856662</v>
      </c>
      <c r="Q69">
        <f>(M69*Sheet2!$H$2+N69*Sheet2!$I$2)*Sheet2!$G$2</f>
        <v>2.7744198340361623</v>
      </c>
      <c r="R69">
        <f>(M69+N69)*K69*Sheet2!$G$2</f>
        <v>0.12640758237283856</v>
      </c>
      <c r="S69">
        <f t="shared" si="18"/>
        <v>0.109</v>
      </c>
      <c r="T69" s="6">
        <f>I69*Sheet2!$E$2</f>
        <v>0.9265000000000001</v>
      </c>
      <c r="U69" s="6">
        <f t="shared" si="19"/>
        <v>0.8175</v>
      </c>
      <c r="V69" s="6">
        <f>SUM(Q69:U69)</f>
        <v>4.7538274164090009</v>
      </c>
      <c r="W69">
        <v>5.0532589999999997</v>
      </c>
      <c r="Y69" s="4"/>
      <c r="AA69">
        <f t="shared" si="20"/>
        <v>1.1445000000000001</v>
      </c>
      <c r="AB69">
        <f t="shared" si="21"/>
        <v>0.5232</v>
      </c>
      <c r="AC69" s="10">
        <f t="shared" si="22"/>
        <v>0.45780000000000004</v>
      </c>
      <c r="AD69" s="4">
        <f t="shared" si="23"/>
        <v>0.75646000000000002</v>
      </c>
    </row>
    <row r="70" spans="1:30" x14ac:dyDescent="0.15">
      <c r="A70" s="1">
        <v>68</v>
      </c>
      <c r="B70" t="s">
        <v>132</v>
      </c>
      <c r="C70" t="s">
        <v>17</v>
      </c>
      <c r="D70" t="s">
        <v>130</v>
      </c>
      <c r="E70" t="s">
        <v>13</v>
      </c>
      <c r="F70" t="s">
        <v>19</v>
      </c>
      <c r="G70" t="s">
        <v>10</v>
      </c>
      <c r="H70" t="s">
        <v>11</v>
      </c>
      <c r="I70" s="8" t="s">
        <v>244</v>
      </c>
      <c r="J70" s="4">
        <f t="shared" si="15"/>
        <v>0.02</v>
      </c>
      <c r="K70">
        <f t="shared" si="16"/>
        <v>1.2E-2</v>
      </c>
      <c r="L70">
        <f t="shared" si="17"/>
        <v>0.15</v>
      </c>
      <c r="M70">
        <v>10.15737526236521</v>
      </c>
      <c r="N70">
        <v>3.51933363392016</v>
      </c>
      <c r="Q70">
        <f>(M70*Sheet2!$H$2+N70*Sheet2!$I$2)*Sheet2!$G$2</f>
        <v>6.7927139852154159</v>
      </c>
      <c r="R70">
        <f>(M70+N70)*K70*Sheet2!$G$2</f>
        <v>0.46774344425295966</v>
      </c>
      <c r="S70">
        <f t="shared" si="18"/>
        <v>0.18920000000000003</v>
      </c>
      <c r="T70" s="6">
        <f>I70*Sheet2!$E$2</f>
        <v>1.6082000000000003</v>
      </c>
      <c r="U70" s="6">
        <f t="shared" si="19"/>
        <v>1.419</v>
      </c>
      <c r="V70" s="6">
        <f>SUM(Q70:U70)</f>
        <v>10.476857429468376</v>
      </c>
      <c r="W70">
        <v>8.6751400000000007</v>
      </c>
      <c r="Y70" s="4"/>
      <c r="AA70">
        <f t="shared" si="20"/>
        <v>1.9866000000000001</v>
      </c>
      <c r="AB70">
        <f t="shared" si="21"/>
        <v>0.90816000000000008</v>
      </c>
      <c r="AC70" s="10">
        <f t="shared" si="22"/>
        <v>0.79464000000000012</v>
      </c>
      <c r="AD70" s="4">
        <f t="shared" si="23"/>
        <v>1.3130480000000002</v>
      </c>
    </row>
    <row r="71" spans="1:30" x14ac:dyDescent="0.15">
      <c r="A71" s="1">
        <v>69</v>
      </c>
      <c r="B71" t="s">
        <v>133</v>
      </c>
      <c r="C71" t="s">
        <v>30</v>
      </c>
      <c r="D71" t="s">
        <v>130</v>
      </c>
      <c r="E71" t="s">
        <v>15</v>
      </c>
      <c r="F71" t="s">
        <v>9</v>
      </c>
      <c r="G71" t="s">
        <v>10</v>
      </c>
      <c r="H71" t="s">
        <v>31</v>
      </c>
      <c r="I71" s="8" t="s">
        <v>245</v>
      </c>
      <c r="J71" s="4">
        <f t="shared" si="15"/>
        <v>0.02</v>
      </c>
      <c r="K71">
        <f t="shared" si="16"/>
        <v>0.01</v>
      </c>
      <c r="L71">
        <f t="shared" si="17"/>
        <v>0.09</v>
      </c>
      <c r="M71">
        <v>6.9590948567084192</v>
      </c>
      <c r="N71">
        <v>3.6349383854398409</v>
      </c>
      <c r="Q71">
        <f>(M71*Sheet2!$H$2+N71*Sheet2!$I$2)*Sheet2!$G$2</f>
        <v>5.002641508174154</v>
      </c>
      <c r="R71">
        <f>(M71+N71)*K71*Sheet2!$G$2</f>
        <v>0.30192994740122542</v>
      </c>
      <c r="S71">
        <f t="shared" si="18"/>
        <v>0.13020000000000001</v>
      </c>
      <c r="T71" s="6">
        <f>I71*Sheet2!$E$2</f>
        <v>1.1067</v>
      </c>
      <c r="U71" s="6">
        <f t="shared" si="19"/>
        <v>0.58589999999999998</v>
      </c>
      <c r="V71" s="6">
        <f>SUM(Q71:U71)</f>
        <v>7.1273714555753793</v>
      </c>
      <c r="W71">
        <v>6.799659000000001</v>
      </c>
      <c r="Y71" s="4"/>
      <c r="AA71">
        <f t="shared" si="20"/>
        <v>1.3671</v>
      </c>
      <c r="AB71">
        <f t="shared" si="21"/>
        <v>0.62495999999999996</v>
      </c>
      <c r="AC71" s="10">
        <f t="shared" si="22"/>
        <v>0.54683999999999999</v>
      </c>
      <c r="AD71" s="4">
        <f t="shared" si="23"/>
        <v>0.90358800000000006</v>
      </c>
    </row>
    <row r="72" spans="1:30" x14ac:dyDescent="0.15">
      <c r="A72" s="1">
        <v>70</v>
      </c>
      <c r="B72" t="s">
        <v>134</v>
      </c>
      <c r="C72" t="s">
        <v>21</v>
      </c>
      <c r="D72" t="s">
        <v>135</v>
      </c>
      <c r="E72" t="s">
        <v>8</v>
      </c>
      <c r="F72" t="s">
        <v>9</v>
      </c>
      <c r="G72" t="s">
        <v>10</v>
      </c>
      <c r="H72" t="s">
        <v>11</v>
      </c>
      <c r="I72" s="8" t="s">
        <v>246</v>
      </c>
      <c r="J72" s="4">
        <f t="shared" si="15"/>
        <v>0.02</v>
      </c>
      <c r="K72">
        <f t="shared" si="16"/>
        <v>0.01</v>
      </c>
      <c r="L72">
        <f t="shared" si="17"/>
        <v>0.15</v>
      </c>
      <c r="M72">
        <v>13.85609585524344</v>
      </c>
      <c r="N72">
        <v>-0.5284507448595086</v>
      </c>
      <c r="Q72">
        <f>(M72*Sheet2!$H$2+N72*Sheet2!$I$2)*Sheet2!$G$2</f>
        <v>7.7473661752038021</v>
      </c>
      <c r="R72">
        <f>(M72+N72)*K72*Sheet2!$G$2</f>
        <v>0.37983788564594206</v>
      </c>
      <c r="S72">
        <f t="shared" si="18"/>
        <v>0.34340000000000004</v>
      </c>
      <c r="T72" s="6">
        <f>I72*Sheet2!$E$2</f>
        <v>2.9189000000000007</v>
      </c>
      <c r="U72" s="6">
        <f t="shared" si="19"/>
        <v>2.5755000000000003</v>
      </c>
      <c r="V72" s="6">
        <f>SUM(Q72:U72)</f>
        <v>13.965004060849745</v>
      </c>
      <c r="W72">
        <v>12.178900000000001</v>
      </c>
      <c r="Y72" s="4"/>
      <c r="AA72">
        <f t="shared" si="20"/>
        <v>3.6057000000000001</v>
      </c>
      <c r="AB72">
        <f t="shared" si="21"/>
        <v>1.6483200000000002</v>
      </c>
      <c r="AC72" s="10">
        <f t="shared" si="22"/>
        <v>1.4422800000000002</v>
      </c>
      <c r="AD72" s="4">
        <f t="shared" si="23"/>
        <v>2.3831960000000003</v>
      </c>
    </row>
    <row r="73" spans="1:30" x14ac:dyDescent="0.15">
      <c r="A73" s="1">
        <v>71</v>
      </c>
      <c r="B73" t="s">
        <v>136</v>
      </c>
      <c r="C73" t="s">
        <v>6</v>
      </c>
      <c r="D73" t="s">
        <v>135</v>
      </c>
      <c r="E73" t="s">
        <v>13</v>
      </c>
      <c r="F73" t="s">
        <v>9</v>
      </c>
      <c r="G73" t="s">
        <v>10</v>
      </c>
      <c r="H73" t="s">
        <v>11</v>
      </c>
      <c r="I73" s="8" t="s">
        <v>247</v>
      </c>
      <c r="J73" s="4">
        <f t="shared" si="15"/>
        <v>0.02</v>
      </c>
      <c r="K73">
        <f t="shared" si="16"/>
        <v>0.01</v>
      </c>
      <c r="L73">
        <f t="shared" si="17"/>
        <v>0.15</v>
      </c>
      <c r="M73">
        <v>7.6654066133581029</v>
      </c>
      <c r="N73">
        <v>3.8875814713550931</v>
      </c>
      <c r="Q73">
        <f>(M73*Sheet2!$H$2+N73*Sheet2!$I$2)*Sheet2!$G$2</f>
        <v>5.4772424889503206</v>
      </c>
      <c r="R73">
        <f>(M73+N73)*K73*Sheet2!$G$2</f>
        <v>0.3292601604143261</v>
      </c>
      <c r="S73">
        <f t="shared" si="18"/>
        <v>0.1706</v>
      </c>
      <c r="T73" s="6">
        <f>I73*Sheet2!$E$2</f>
        <v>1.4500999999999999</v>
      </c>
      <c r="U73" s="6">
        <f t="shared" si="19"/>
        <v>1.2794999999999999</v>
      </c>
      <c r="V73" s="6">
        <f>SUM(Q73:U73)</f>
        <v>8.7067026493646473</v>
      </c>
      <c r="W73">
        <v>8.1986740000000005</v>
      </c>
      <c r="Y73" s="4"/>
      <c r="AA73">
        <f t="shared" si="20"/>
        <v>1.7912999999999999</v>
      </c>
      <c r="AB73">
        <f t="shared" si="21"/>
        <v>0.81887999999999994</v>
      </c>
      <c r="AC73" s="10">
        <f t="shared" si="22"/>
        <v>0.71652000000000005</v>
      </c>
      <c r="AD73" s="4">
        <f t="shared" si="23"/>
        <v>1.183964</v>
      </c>
    </row>
    <row r="74" spans="1:30" x14ac:dyDescent="0.15">
      <c r="A74" s="1">
        <v>72</v>
      </c>
      <c r="B74" t="s">
        <v>137</v>
      </c>
      <c r="C74" t="s">
        <v>30</v>
      </c>
      <c r="D74" t="s">
        <v>135</v>
      </c>
      <c r="E74" t="s">
        <v>15</v>
      </c>
      <c r="F74" t="s">
        <v>9</v>
      </c>
      <c r="G74" t="s">
        <v>10</v>
      </c>
      <c r="H74" t="s">
        <v>31</v>
      </c>
      <c r="I74" s="8" t="s">
        <v>248</v>
      </c>
      <c r="J74" s="4">
        <f t="shared" si="15"/>
        <v>0.02</v>
      </c>
      <c r="K74">
        <f t="shared" si="16"/>
        <v>0.01</v>
      </c>
      <c r="L74">
        <f t="shared" si="17"/>
        <v>0.09</v>
      </c>
      <c r="M74">
        <v>6.8930835151832932</v>
      </c>
      <c r="N74">
        <v>1.1268303145958649</v>
      </c>
      <c r="Q74">
        <f>(M74*Sheet2!$H$2+N74*Sheet2!$I$2)*Sheet2!$G$2</f>
        <v>4.2502042433142995</v>
      </c>
      <c r="R74">
        <f>(M74+N74)*K74*Sheet2!$G$2</f>
        <v>0.22856754414870603</v>
      </c>
      <c r="S74">
        <f t="shared" si="18"/>
        <v>0.2084</v>
      </c>
      <c r="T74" s="6">
        <f>I74*Sheet2!$E$2</f>
        <v>1.7714000000000001</v>
      </c>
      <c r="U74" s="6">
        <f t="shared" si="19"/>
        <v>0.93779999999999997</v>
      </c>
      <c r="V74" s="6">
        <f>SUM(Q74:U74)</f>
        <v>7.3963717874630053</v>
      </c>
      <c r="W74">
        <v>8.3715729999999997</v>
      </c>
      <c r="Y74" s="4"/>
      <c r="AA74">
        <f t="shared" si="20"/>
        <v>2.1881999999999997</v>
      </c>
      <c r="AB74">
        <f t="shared" si="21"/>
        <v>1.0003200000000001</v>
      </c>
      <c r="AC74" s="10">
        <f t="shared" si="22"/>
        <v>0.87528000000000006</v>
      </c>
      <c r="AD74" s="4">
        <f t="shared" si="23"/>
        <v>1.446296</v>
      </c>
    </row>
    <row r="75" spans="1:30" x14ac:dyDescent="0.15">
      <c r="A75" s="1">
        <v>73</v>
      </c>
      <c r="B75" t="s">
        <v>138</v>
      </c>
      <c r="C75" t="s">
        <v>114</v>
      </c>
      <c r="D75" t="s">
        <v>139</v>
      </c>
      <c r="E75" t="s">
        <v>8</v>
      </c>
      <c r="F75" t="s">
        <v>9</v>
      </c>
      <c r="G75" t="s">
        <v>10</v>
      </c>
      <c r="H75" t="s">
        <v>116</v>
      </c>
      <c r="I75" s="8" t="s">
        <v>249</v>
      </c>
      <c r="J75" s="4">
        <f t="shared" si="15"/>
        <v>0.02</v>
      </c>
      <c r="K75">
        <f t="shared" si="16"/>
        <v>0.01</v>
      </c>
      <c r="L75">
        <f t="shared" si="17"/>
        <v>0.04</v>
      </c>
      <c r="M75">
        <v>5.6086127748911103</v>
      </c>
      <c r="N75">
        <v>17.951396972688389</v>
      </c>
      <c r="Q75">
        <f>(M75*Sheet2!$H$2+N75*Sheet2!$I$2)*Sheet2!$G$2</f>
        <v>8.3130574189041244</v>
      </c>
      <c r="R75">
        <f>(M75+N75)*K75*Sheet2!$G$2</f>
        <v>0.6714602778060158</v>
      </c>
      <c r="S75">
        <f t="shared" si="18"/>
        <v>0.61199999999999999</v>
      </c>
      <c r="T75" s="6">
        <f>I75*Sheet2!$E$2</f>
        <v>5.2020000000000008</v>
      </c>
      <c r="U75" s="6">
        <f t="shared" si="19"/>
        <v>1.224</v>
      </c>
      <c r="V75" s="6">
        <f>SUM(Q75:U75)</f>
        <v>16.022517696710143</v>
      </c>
      <c r="W75">
        <v>11.465631000000002</v>
      </c>
      <c r="Y75" s="4"/>
      <c r="AA75">
        <f t="shared" si="20"/>
        <v>6.4260000000000002</v>
      </c>
      <c r="AB75">
        <f t="shared" si="21"/>
        <v>2.9376000000000002</v>
      </c>
      <c r="AC75" s="10">
        <f t="shared" si="22"/>
        <v>2.5704000000000002</v>
      </c>
      <c r="AD75" s="4">
        <f t="shared" si="23"/>
        <v>4.2472800000000008</v>
      </c>
    </row>
    <row r="76" spans="1:30" x14ac:dyDescent="0.15">
      <c r="A76" s="1">
        <v>74</v>
      </c>
      <c r="B76" t="s">
        <v>140</v>
      </c>
      <c r="C76" t="s">
        <v>114</v>
      </c>
      <c r="D76" t="s">
        <v>139</v>
      </c>
      <c r="E76" t="s">
        <v>13</v>
      </c>
      <c r="F76" t="s">
        <v>9</v>
      </c>
      <c r="G76" t="s">
        <v>10</v>
      </c>
      <c r="H76" t="s">
        <v>116</v>
      </c>
      <c r="I76" s="8" t="s">
        <v>213</v>
      </c>
      <c r="J76" s="4">
        <f t="shared" si="15"/>
        <v>0.02</v>
      </c>
      <c r="K76">
        <f t="shared" si="16"/>
        <v>0.01</v>
      </c>
      <c r="L76">
        <f t="shared" si="17"/>
        <v>0.04</v>
      </c>
      <c r="M76">
        <v>9.1244169578762389</v>
      </c>
      <c r="N76">
        <v>1.534425320460391</v>
      </c>
      <c r="Q76">
        <f>(M76*Sheet2!$H$2+N76*Sheet2!$I$2)*Sheet2!$G$2</f>
        <v>5.6382288823206679</v>
      </c>
      <c r="R76">
        <f>(M76+N76)*K76*Sheet2!$G$2</f>
        <v>0.30377700493259396</v>
      </c>
      <c r="S76">
        <f t="shared" si="18"/>
        <v>0.20760000000000001</v>
      </c>
      <c r="T76" s="6">
        <f>I76*Sheet2!$E$2</f>
        <v>1.7646000000000002</v>
      </c>
      <c r="U76" s="6">
        <f t="shared" si="19"/>
        <v>0.41520000000000001</v>
      </c>
      <c r="V76" s="6">
        <f>SUM(Q76:U76)</f>
        <v>8.3294058872532624</v>
      </c>
      <c r="W76">
        <v>8.954505000000001</v>
      </c>
      <c r="Y76" s="4"/>
      <c r="AA76">
        <f t="shared" si="20"/>
        <v>2.1798000000000002</v>
      </c>
      <c r="AB76">
        <f t="shared" si="21"/>
        <v>0.99648000000000014</v>
      </c>
      <c r="AC76" s="10">
        <f t="shared" si="22"/>
        <v>0.87192000000000014</v>
      </c>
      <c r="AD76" s="4">
        <f t="shared" si="23"/>
        <v>1.4407440000000002</v>
      </c>
    </row>
    <row r="77" spans="1:30" x14ac:dyDescent="0.15">
      <c r="A77" s="1">
        <v>75</v>
      </c>
      <c r="B77" t="s">
        <v>141</v>
      </c>
      <c r="C77" t="s">
        <v>114</v>
      </c>
      <c r="D77" t="s">
        <v>139</v>
      </c>
      <c r="E77" t="s">
        <v>34</v>
      </c>
      <c r="F77" t="s">
        <v>9</v>
      </c>
      <c r="G77" t="s">
        <v>10</v>
      </c>
      <c r="H77" t="s">
        <v>116</v>
      </c>
      <c r="I77" s="8" t="s">
        <v>250</v>
      </c>
      <c r="J77" s="4">
        <f t="shared" si="15"/>
        <v>0.02</v>
      </c>
      <c r="K77">
        <f t="shared" si="16"/>
        <v>0.01</v>
      </c>
      <c r="L77">
        <f t="shared" si="17"/>
        <v>0.04</v>
      </c>
      <c r="M77">
        <v>5.9492248190799657</v>
      </c>
      <c r="N77">
        <v>5.6475726386524556</v>
      </c>
      <c r="Q77">
        <f>(M77*Sheet2!$H$2+N77*Sheet2!$I$2)*Sheet2!$G$2</f>
        <v>5.0006163488915307</v>
      </c>
      <c r="R77">
        <f>(M77+N77)*K77*Sheet2!$G$2</f>
        <v>0.33050872754537403</v>
      </c>
      <c r="S77">
        <f t="shared" si="18"/>
        <v>0.2576</v>
      </c>
      <c r="T77" s="6">
        <f>I77*Sheet2!$E$2</f>
        <v>2.1896000000000004</v>
      </c>
      <c r="U77" s="6">
        <f t="shared" si="19"/>
        <v>0.51519999999999999</v>
      </c>
      <c r="V77" s="6">
        <f>SUM(Q77:U77)</f>
        <v>8.2935250764369055</v>
      </c>
      <c r="W77">
        <v>9.4143650000000019</v>
      </c>
      <c r="Y77" s="4"/>
      <c r="AA77">
        <f t="shared" si="20"/>
        <v>2.7048000000000001</v>
      </c>
      <c r="AB77">
        <f t="shared" si="21"/>
        <v>1.23648</v>
      </c>
      <c r="AC77" s="10">
        <f t="shared" si="22"/>
        <v>1.0819200000000002</v>
      </c>
      <c r="AD77" s="4">
        <f t="shared" si="23"/>
        <v>1.7877440000000002</v>
      </c>
    </row>
    <row r="78" spans="1:30" x14ac:dyDescent="0.15">
      <c r="A78" s="1">
        <v>76</v>
      </c>
      <c r="B78" t="s">
        <v>142</v>
      </c>
      <c r="C78" t="s">
        <v>114</v>
      </c>
      <c r="D78" t="s">
        <v>139</v>
      </c>
      <c r="E78" t="s">
        <v>143</v>
      </c>
      <c r="F78" t="s">
        <v>9</v>
      </c>
      <c r="G78" t="s">
        <v>10</v>
      </c>
      <c r="H78" t="s">
        <v>116</v>
      </c>
      <c r="I78" s="8" t="s">
        <v>251</v>
      </c>
      <c r="J78" s="4">
        <f t="shared" si="15"/>
        <v>0.02</v>
      </c>
      <c r="K78">
        <f t="shared" si="16"/>
        <v>0.01</v>
      </c>
      <c r="L78">
        <f t="shared" si="17"/>
        <v>0.04</v>
      </c>
      <c r="M78">
        <v>7.9204272185932014</v>
      </c>
      <c r="N78">
        <v>6.3800406724847232</v>
      </c>
      <c r="Q78">
        <f>(M78*Sheet2!$H$2+N78*Sheet2!$I$2)*Sheet2!$G$2</f>
        <v>6.3329551062562714</v>
      </c>
      <c r="R78">
        <f>(M78+N78)*K78*Sheet2!$G$2</f>
        <v>0.40756333489572089</v>
      </c>
      <c r="S78">
        <f t="shared" si="18"/>
        <v>0.35880000000000001</v>
      </c>
      <c r="T78" s="6">
        <f>I78*Sheet2!$E$2</f>
        <v>3.0498000000000003</v>
      </c>
      <c r="U78" s="6">
        <f t="shared" si="19"/>
        <v>0.71760000000000002</v>
      </c>
      <c r="V78" s="6">
        <f>SUM(Q78:U78)</f>
        <v>10.866718441151992</v>
      </c>
      <c r="W78">
        <v>12.008409</v>
      </c>
      <c r="Y78" s="4"/>
      <c r="AA78">
        <f t="shared" si="20"/>
        <v>3.7674000000000003</v>
      </c>
      <c r="AB78">
        <f t="shared" si="21"/>
        <v>1.7222400000000002</v>
      </c>
      <c r="AC78" s="10">
        <f t="shared" si="22"/>
        <v>1.5069600000000003</v>
      </c>
      <c r="AD78" s="4">
        <f t="shared" si="23"/>
        <v>2.4900720000000005</v>
      </c>
    </row>
    <row r="79" spans="1:30" x14ac:dyDescent="0.15">
      <c r="A79" s="1">
        <v>77</v>
      </c>
      <c r="B79" t="s">
        <v>144</v>
      </c>
      <c r="C79" t="s">
        <v>123</v>
      </c>
      <c r="D79" t="s">
        <v>145</v>
      </c>
      <c r="E79" t="s">
        <v>8</v>
      </c>
      <c r="F79" t="s">
        <v>95</v>
      </c>
      <c r="G79" t="s">
        <v>26</v>
      </c>
      <c r="H79" t="s">
        <v>11</v>
      </c>
      <c r="I79" s="8" t="s">
        <v>252</v>
      </c>
      <c r="J79" s="4">
        <f t="shared" si="15"/>
        <v>0.04</v>
      </c>
      <c r="K79">
        <f t="shared" si="16"/>
        <v>1.0999999999999999E-2</v>
      </c>
      <c r="L79">
        <f t="shared" si="17"/>
        <v>0.15</v>
      </c>
      <c r="M79">
        <v>11.95375124001462</v>
      </c>
      <c r="N79">
        <v>8.2156751476334353</v>
      </c>
      <c r="Q79">
        <f>(M79*Sheet2!$H$2+N79*Sheet2!$I$2)*Sheet2!$G$2</f>
        <v>9.1551056238838626</v>
      </c>
      <c r="R79">
        <f>(M79+N79)*K79*Sheet2!$G$2</f>
        <v>0.63231151725276658</v>
      </c>
      <c r="S79">
        <f t="shared" si="18"/>
        <v>1.0880000000000001</v>
      </c>
      <c r="T79" s="6">
        <f>I79*Sheet2!$E$2</f>
        <v>4.6240000000000006</v>
      </c>
      <c r="U79" s="6">
        <f t="shared" si="19"/>
        <v>4.08</v>
      </c>
      <c r="V79" s="6">
        <f>SUM(Q79:U79)</f>
        <v>19.579417141136631</v>
      </c>
      <c r="W79">
        <v>22.384999799999996</v>
      </c>
      <c r="Y79" s="4"/>
      <c r="AA79">
        <f t="shared" si="20"/>
        <v>5.7119999999999997</v>
      </c>
      <c r="AB79">
        <f t="shared" si="21"/>
        <v>2.6112000000000002</v>
      </c>
      <c r="AC79" s="10">
        <f t="shared" si="22"/>
        <v>2.2848000000000002</v>
      </c>
      <c r="AD79" s="4">
        <f t="shared" si="23"/>
        <v>3.77536</v>
      </c>
    </row>
    <row r="80" spans="1:30" x14ac:dyDescent="0.15">
      <c r="A80" s="1">
        <v>78</v>
      </c>
      <c r="B80" t="s">
        <v>146</v>
      </c>
      <c r="C80" t="s">
        <v>86</v>
      </c>
      <c r="D80" t="s">
        <v>145</v>
      </c>
      <c r="E80" t="s">
        <v>13</v>
      </c>
      <c r="F80" t="s">
        <v>9</v>
      </c>
      <c r="G80" t="s">
        <v>10</v>
      </c>
      <c r="H80" t="s">
        <v>50</v>
      </c>
      <c r="I80" s="8" t="s">
        <v>253</v>
      </c>
      <c r="J80" s="4">
        <f t="shared" si="15"/>
        <v>0.02</v>
      </c>
      <c r="K80">
        <f t="shared" si="16"/>
        <v>0.01</v>
      </c>
      <c r="L80">
        <f t="shared" si="17"/>
        <v>9.2999999999999999E-2</v>
      </c>
      <c r="M80">
        <v>6.1489908993123814</v>
      </c>
      <c r="N80">
        <v>4.0315395225345343</v>
      </c>
      <c r="Q80">
        <f>(M80*Sheet2!$H$2+N80*Sheet2!$I$2)*Sheet2!$G$2</f>
        <v>4.6539135765304005</v>
      </c>
      <c r="R80">
        <f>(M80+N80)*K80*Sheet2!$G$2</f>
        <v>0.29014511702263712</v>
      </c>
      <c r="S80">
        <f t="shared" si="18"/>
        <v>0.1888</v>
      </c>
      <c r="T80" s="6">
        <f>I80*Sheet2!$E$2</f>
        <v>1.6048</v>
      </c>
      <c r="U80" s="6">
        <f t="shared" si="19"/>
        <v>0.87791999999999992</v>
      </c>
      <c r="V80" s="6">
        <f>SUM(Q80:U80)</f>
        <v>7.6155786935530365</v>
      </c>
      <c r="W80">
        <v>8.7997429999999994</v>
      </c>
      <c r="Y80" s="4"/>
      <c r="AA80">
        <f t="shared" si="20"/>
        <v>1.9823999999999997</v>
      </c>
      <c r="AB80">
        <f t="shared" si="21"/>
        <v>0.90623999999999993</v>
      </c>
      <c r="AC80" s="10">
        <f t="shared" si="22"/>
        <v>0.79296</v>
      </c>
      <c r="AD80" s="4">
        <f t="shared" si="23"/>
        <v>1.3102720000000001</v>
      </c>
    </row>
    <row r="81" spans="1:30" x14ac:dyDescent="0.15">
      <c r="A81" s="1">
        <v>79</v>
      </c>
      <c r="B81" t="s">
        <v>147</v>
      </c>
      <c r="C81" t="s">
        <v>6</v>
      </c>
      <c r="D81" t="s">
        <v>145</v>
      </c>
      <c r="E81" t="s">
        <v>15</v>
      </c>
      <c r="F81" t="s">
        <v>9</v>
      </c>
      <c r="G81" t="s">
        <v>10</v>
      </c>
      <c r="H81" t="s">
        <v>11</v>
      </c>
      <c r="I81" s="8" t="s">
        <v>254</v>
      </c>
      <c r="J81" s="4">
        <f t="shared" si="15"/>
        <v>0.02</v>
      </c>
      <c r="K81">
        <f t="shared" si="16"/>
        <v>0.01</v>
      </c>
      <c r="L81">
        <f t="shared" si="17"/>
        <v>0.15</v>
      </c>
      <c r="M81">
        <v>6.5457062281177976</v>
      </c>
      <c r="N81">
        <v>9.4834810959342271</v>
      </c>
      <c r="Q81">
        <f>(M81*Sheet2!$H$2+N81*Sheet2!$I$2)*Sheet2!$G$2</f>
        <v>6.4338446623684007</v>
      </c>
      <c r="R81">
        <f>(M81+N81)*K81*Sheet2!$G$2</f>
        <v>0.45683183873548272</v>
      </c>
      <c r="S81">
        <f t="shared" si="18"/>
        <v>0.26300000000000001</v>
      </c>
      <c r="T81" s="6">
        <f>I81*Sheet2!$E$2</f>
        <v>2.2355</v>
      </c>
      <c r="U81" s="6">
        <f t="shared" si="19"/>
        <v>1.9724999999999999</v>
      </c>
      <c r="V81" s="6">
        <f>SUM(Q81:U81)</f>
        <v>11.361676501103883</v>
      </c>
      <c r="W81">
        <v>11.09254</v>
      </c>
      <c r="Y81" s="4"/>
      <c r="AA81">
        <f t="shared" si="20"/>
        <v>2.7614999999999998</v>
      </c>
      <c r="AB81">
        <f t="shared" si="21"/>
        <v>1.2624</v>
      </c>
      <c r="AC81" s="10">
        <f t="shared" si="22"/>
        <v>1.1046</v>
      </c>
      <c r="AD81" s="4">
        <f t="shared" si="23"/>
        <v>1.8252200000000001</v>
      </c>
    </row>
    <row r="82" spans="1:30" x14ac:dyDescent="0.15">
      <c r="A82" s="1">
        <v>80</v>
      </c>
      <c r="B82" t="s">
        <v>148</v>
      </c>
      <c r="C82" t="s">
        <v>30</v>
      </c>
      <c r="D82" t="s">
        <v>149</v>
      </c>
      <c r="E82" t="s">
        <v>8</v>
      </c>
      <c r="F82" t="s">
        <v>9</v>
      </c>
      <c r="G82" t="s">
        <v>10</v>
      </c>
      <c r="H82" t="s">
        <v>31</v>
      </c>
      <c r="I82" s="8" t="s">
        <v>255</v>
      </c>
      <c r="J82" s="4">
        <f t="shared" si="15"/>
        <v>0.02</v>
      </c>
      <c r="K82">
        <f t="shared" si="16"/>
        <v>0.01</v>
      </c>
      <c r="L82">
        <f t="shared" si="17"/>
        <v>0.09</v>
      </c>
      <c r="M82">
        <v>13.242053408237719</v>
      </c>
      <c r="N82">
        <v>18.4014595731675</v>
      </c>
      <c r="Q82">
        <f>(M82*Sheet2!$H$2+N82*Sheet2!$I$2)*Sheet2!$G$2</f>
        <v>12.792386421048239</v>
      </c>
      <c r="R82">
        <f>(M82+N82)*K82*Sheet2!$G$2</f>
        <v>0.90184011997004876</v>
      </c>
      <c r="S82">
        <f t="shared" si="18"/>
        <v>0.70760000000000012</v>
      </c>
      <c r="T82" s="6">
        <f>I82*Sheet2!$E$2</f>
        <v>6.0146000000000006</v>
      </c>
      <c r="U82" s="6">
        <f t="shared" si="19"/>
        <v>3.1842000000000001</v>
      </c>
      <c r="V82" s="6">
        <f>SUM(Q82:U82)</f>
        <v>23.600626541018286</v>
      </c>
      <c r="W82">
        <v>21.767707000000001</v>
      </c>
      <c r="Y82" s="4"/>
      <c r="AA82">
        <f t="shared" si="20"/>
        <v>7.4298000000000002</v>
      </c>
      <c r="AB82">
        <f t="shared" si="21"/>
        <v>3.3964800000000004</v>
      </c>
      <c r="AC82" s="10">
        <f t="shared" si="22"/>
        <v>2.9719200000000003</v>
      </c>
      <c r="AD82" s="4">
        <f t="shared" si="23"/>
        <v>4.9107440000000002</v>
      </c>
    </row>
    <row r="83" spans="1:30" x14ac:dyDescent="0.15">
      <c r="A83" s="1">
        <v>81</v>
      </c>
      <c r="B83" t="s">
        <v>150</v>
      </c>
      <c r="C83" t="s">
        <v>30</v>
      </c>
      <c r="D83" t="s">
        <v>149</v>
      </c>
      <c r="E83" t="s">
        <v>13</v>
      </c>
      <c r="F83" t="s">
        <v>9</v>
      </c>
      <c r="G83" t="s">
        <v>10</v>
      </c>
      <c r="H83" t="s">
        <v>31</v>
      </c>
      <c r="I83" s="8" t="s">
        <v>256</v>
      </c>
      <c r="J83" s="4">
        <f t="shared" si="15"/>
        <v>0.02</v>
      </c>
      <c r="K83">
        <f t="shared" si="16"/>
        <v>0.01</v>
      </c>
      <c r="L83">
        <f t="shared" si="17"/>
        <v>0.09</v>
      </c>
      <c r="M83">
        <v>6.1153656277851312</v>
      </c>
      <c r="N83">
        <v>4.3400333619694411</v>
      </c>
      <c r="Q83">
        <f>(M83*Sheet2!$H$2+N83*Sheet2!$I$2)*Sheet2!$G$2</f>
        <v>4.7226679159988167</v>
      </c>
      <c r="R83">
        <f>(M83+N83)*K83*Sheet2!$G$2</f>
        <v>0.29797887120800531</v>
      </c>
      <c r="S83">
        <f t="shared" si="18"/>
        <v>0.17899999999999999</v>
      </c>
      <c r="T83" s="6">
        <f>I83*Sheet2!$E$2</f>
        <v>1.5215000000000001</v>
      </c>
      <c r="U83" s="6">
        <f t="shared" si="19"/>
        <v>0.80549999999999988</v>
      </c>
      <c r="V83" s="6">
        <f>SUM(Q83:U83)</f>
        <v>7.5266467872068219</v>
      </c>
      <c r="W83">
        <v>7.8203590000000016</v>
      </c>
      <c r="Y83" s="4"/>
      <c r="AA83">
        <f t="shared" si="20"/>
        <v>1.8794999999999997</v>
      </c>
      <c r="AB83">
        <f t="shared" si="21"/>
        <v>0.85919999999999996</v>
      </c>
      <c r="AC83" s="10">
        <f t="shared" si="22"/>
        <v>0.75180000000000002</v>
      </c>
      <c r="AD83" s="4">
        <f t="shared" si="23"/>
        <v>1.2422599999999999</v>
      </c>
    </row>
    <row r="84" spans="1:30" x14ac:dyDescent="0.15">
      <c r="A84" s="1">
        <v>82</v>
      </c>
      <c r="B84" t="s">
        <v>151</v>
      </c>
      <c r="C84" t="s">
        <v>30</v>
      </c>
      <c r="D84" t="s">
        <v>149</v>
      </c>
      <c r="E84" t="s">
        <v>15</v>
      </c>
      <c r="F84" t="s">
        <v>9</v>
      </c>
      <c r="G84" t="s">
        <v>10</v>
      </c>
      <c r="H84" t="s">
        <v>31</v>
      </c>
      <c r="I84" s="8" t="s">
        <v>257</v>
      </c>
      <c r="J84" s="4">
        <f t="shared" si="15"/>
        <v>0.02</v>
      </c>
      <c r="K84">
        <f t="shared" si="16"/>
        <v>0.01</v>
      </c>
      <c r="L84">
        <f t="shared" si="17"/>
        <v>0.09</v>
      </c>
      <c r="M84">
        <v>6.3073149774922452</v>
      </c>
      <c r="N84">
        <v>5.1373321703391914</v>
      </c>
      <c r="Q84">
        <f>(M84*Sheet2!$H$2+N84*Sheet2!$I$2)*Sheet2!$G$2</f>
        <v>5.0593092057172502</v>
      </c>
      <c r="R84">
        <f>(M84+N84)*K84*Sheet2!$G$2</f>
        <v>0.32617244371319593</v>
      </c>
      <c r="S84">
        <f t="shared" si="18"/>
        <v>0.25480000000000003</v>
      </c>
      <c r="T84" s="6">
        <f>I84*Sheet2!$E$2</f>
        <v>2.1658000000000004</v>
      </c>
      <c r="U84" s="6">
        <f t="shared" si="19"/>
        <v>1.1466000000000001</v>
      </c>
      <c r="V84" s="6">
        <f>SUM(Q84:U84)</f>
        <v>8.9526816494304455</v>
      </c>
      <c r="W84">
        <v>9.8815669999999987</v>
      </c>
      <c r="Y84" s="4"/>
      <c r="AA84">
        <f t="shared" si="20"/>
        <v>2.6753999999999998</v>
      </c>
      <c r="AB84">
        <f t="shared" si="21"/>
        <v>1.2230400000000001</v>
      </c>
      <c r="AC84" s="10">
        <f t="shared" si="22"/>
        <v>1.07016</v>
      </c>
      <c r="AD84" s="4">
        <f t="shared" si="23"/>
        <v>1.7683120000000001</v>
      </c>
    </row>
    <row r="85" spans="1:30" x14ac:dyDescent="0.15">
      <c r="A85" s="1">
        <v>83</v>
      </c>
      <c r="B85" t="s">
        <v>152</v>
      </c>
      <c r="C85" t="s">
        <v>153</v>
      </c>
      <c r="D85" t="s">
        <v>154</v>
      </c>
      <c r="E85" t="s">
        <v>8</v>
      </c>
      <c r="F85" t="s">
        <v>121</v>
      </c>
      <c r="G85" t="s">
        <v>10</v>
      </c>
      <c r="H85" t="s">
        <v>116</v>
      </c>
      <c r="I85" s="8" t="s">
        <v>258</v>
      </c>
      <c r="J85" s="4">
        <f t="shared" si="15"/>
        <v>0.02</v>
      </c>
      <c r="K85">
        <f t="shared" si="16"/>
        <v>1.4E-2</v>
      </c>
      <c r="L85">
        <f t="shared" si="17"/>
        <v>0.04</v>
      </c>
      <c r="M85">
        <v>8.6454045470789378</v>
      </c>
      <c r="N85">
        <v>10.45807082638221</v>
      </c>
      <c r="Q85">
        <f>(M85*Sheet2!$H$2+N85*Sheet2!$I$2)*Sheet2!$G$2</f>
        <v>7.9084307773539253</v>
      </c>
      <c r="R85">
        <f>(M85+N85)*K85*Sheet2!$G$2</f>
        <v>0.76222866740109985</v>
      </c>
      <c r="S85">
        <f t="shared" si="18"/>
        <v>0.58960000000000001</v>
      </c>
      <c r="T85" s="6">
        <f>I85*Sheet2!$E$2</f>
        <v>5.0116000000000005</v>
      </c>
      <c r="U85" s="6">
        <f t="shared" si="19"/>
        <v>1.1792</v>
      </c>
      <c r="V85" s="6">
        <f>SUM(Q85:U85)</f>
        <v>15.451059444755026</v>
      </c>
      <c r="W85">
        <v>15.787809000000001</v>
      </c>
      <c r="Y85" s="4"/>
      <c r="AA85">
        <f t="shared" si="20"/>
        <v>6.1908000000000003</v>
      </c>
      <c r="AB85">
        <f t="shared" si="21"/>
        <v>2.8300800000000002</v>
      </c>
      <c r="AC85" s="10">
        <f t="shared" si="22"/>
        <v>2.4763200000000003</v>
      </c>
      <c r="AD85" s="4">
        <f t="shared" si="23"/>
        <v>4.0918239999999999</v>
      </c>
    </row>
    <row r="86" spans="1:30" x14ac:dyDescent="0.15">
      <c r="A86" s="1">
        <v>84</v>
      </c>
      <c r="B86" t="s">
        <v>155</v>
      </c>
      <c r="C86" t="s">
        <v>156</v>
      </c>
      <c r="D86" t="s">
        <v>154</v>
      </c>
      <c r="E86" t="s">
        <v>28</v>
      </c>
      <c r="F86" t="s">
        <v>121</v>
      </c>
      <c r="G86" t="s">
        <v>157</v>
      </c>
      <c r="H86" t="s">
        <v>116</v>
      </c>
      <c r="I86" s="8" t="s">
        <v>259</v>
      </c>
      <c r="J86" s="4">
        <f t="shared" si="15"/>
        <v>3.3000000000000002E-2</v>
      </c>
      <c r="K86">
        <f t="shared" si="16"/>
        <v>1.4E-2</v>
      </c>
      <c r="L86">
        <f t="shared" si="17"/>
        <v>0.04</v>
      </c>
      <c r="M86">
        <v>0</v>
      </c>
      <c r="N86">
        <v>0</v>
      </c>
      <c r="Q86">
        <f>(M86*Sheet2!$H$2+N86*Sheet2!$I$2)*Sheet2!$G$2</f>
        <v>0</v>
      </c>
      <c r="R86">
        <f>(M86+N86)*K86*Sheet2!$G$2</f>
        <v>0</v>
      </c>
      <c r="S86">
        <f t="shared" si="18"/>
        <v>0.29337000000000002</v>
      </c>
      <c r="T86" s="6">
        <f>I86*Sheet2!$E$2</f>
        <v>1.5113000000000003</v>
      </c>
      <c r="U86" s="6">
        <f t="shared" si="19"/>
        <v>0.35560000000000003</v>
      </c>
      <c r="V86" s="6">
        <f>SUM(Q86:U86)</f>
        <v>2.1602700000000001</v>
      </c>
      <c r="W86">
        <v>6.7974024000000011</v>
      </c>
      <c r="Y86" s="4"/>
      <c r="AA86">
        <f t="shared" si="20"/>
        <v>1.8669</v>
      </c>
      <c r="AB86">
        <f t="shared" si="21"/>
        <v>0.85344000000000009</v>
      </c>
      <c r="AC86" s="10">
        <f t="shared" si="22"/>
        <v>0.74676000000000009</v>
      </c>
      <c r="AD86" s="4">
        <f t="shared" si="23"/>
        <v>1.233932</v>
      </c>
    </row>
    <row r="87" spans="1:30" x14ac:dyDescent="0.15">
      <c r="A87" s="1">
        <v>85</v>
      </c>
      <c r="B87" t="s">
        <v>158</v>
      </c>
      <c r="C87" t="s">
        <v>159</v>
      </c>
      <c r="D87" t="s">
        <v>154</v>
      </c>
      <c r="E87" t="s">
        <v>13</v>
      </c>
      <c r="F87" t="s">
        <v>121</v>
      </c>
      <c r="G87" t="s">
        <v>10</v>
      </c>
      <c r="H87" t="s">
        <v>116</v>
      </c>
      <c r="I87" s="8" t="s">
        <v>260</v>
      </c>
      <c r="J87" s="4">
        <f t="shared" si="15"/>
        <v>0.02</v>
      </c>
      <c r="K87">
        <f t="shared" si="16"/>
        <v>1.4E-2</v>
      </c>
      <c r="L87">
        <f t="shared" si="17"/>
        <v>0.04</v>
      </c>
      <c r="M87">
        <v>12.03171357347034</v>
      </c>
      <c r="N87">
        <v>2.8753811410891408</v>
      </c>
      <c r="Q87">
        <f>(M87*Sheet2!$H$2+N87*Sheet2!$I$2)*Sheet2!$G$2</f>
        <v>7.6775603620884985</v>
      </c>
      <c r="R87">
        <f>(M87+N87)*K87*Sheet2!$G$2</f>
        <v>0.59479307911092327</v>
      </c>
      <c r="S87">
        <f t="shared" si="18"/>
        <v>0.29580000000000001</v>
      </c>
      <c r="T87" s="6">
        <f>I87*Sheet2!$E$2</f>
        <v>2.5143</v>
      </c>
      <c r="U87" s="6">
        <f t="shared" si="19"/>
        <v>0.59160000000000001</v>
      </c>
      <c r="V87" s="6">
        <f>SUM(Q87:U87)</f>
        <v>11.674053441199421</v>
      </c>
      <c r="W87">
        <v>11.868945</v>
      </c>
      <c r="Y87" s="4"/>
      <c r="AA87">
        <f t="shared" si="20"/>
        <v>3.1058999999999997</v>
      </c>
      <c r="AB87">
        <f t="shared" si="21"/>
        <v>1.41984</v>
      </c>
      <c r="AC87" s="10">
        <f t="shared" si="22"/>
        <v>1.2423599999999999</v>
      </c>
      <c r="AD87" s="4">
        <f t="shared" si="23"/>
        <v>2.0528520000000001</v>
      </c>
    </row>
    <row r="88" spans="1:30" x14ac:dyDescent="0.15">
      <c r="A88" s="1">
        <v>86</v>
      </c>
      <c r="B88" t="s">
        <v>160</v>
      </c>
      <c r="C88" t="s">
        <v>120</v>
      </c>
      <c r="D88" t="s">
        <v>154</v>
      </c>
      <c r="E88" t="s">
        <v>15</v>
      </c>
      <c r="F88" t="s">
        <v>121</v>
      </c>
      <c r="G88" t="s">
        <v>177</v>
      </c>
      <c r="H88" t="s">
        <v>116</v>
      </c>
      <c r="I88" s="8" t="s">
        <v>261</v>
      </c>
      <c r="J88" s="4">
        <f t="shared" si="15"/>
        <v>3.3000000000000002E-2</v>
      </c>
      <c r="K88">
        <f t="shared" si="16"/>
        <v>1.4E-2</v>
      </c>
      <c r="L88">
        <f t="shared" si="17"/>
        <v>0.04</v>
      </c>
      <c r="M88">
        <v>6.2791922596880614</v>
      </c>
      <c r="N88">
        <v>6.1524308871492632</v>
      </c>
      <c r="Q88">
        <f>(M88*Sheet2!$H$2+N88*Sheet2!$I$2)*Sheet2!$G$2</f>
        <v>5.3325823908597361</v>
      </c>
      <c r="R88">
        <f>(M88+N88)*K88*Sheet2!$G$2</f>
        <v>0.49602176355880928</v>
      </c>
      <c r="S88">
        <f t="shared" si="18"/>
        <v>0.42207</v>
      </c>
      <c r="T88" s="6">
        <f>I88*Sheet2!$E$2</f>
        <v>2.1743000000000001</v>
      </c>
      <c r="U88" s="6">
        <f t="shared" si="19"/>
        <v>0.51159999999999994</v>
      </c>
      <c r="V88" s="6">
        <f>SUM(Q88:U88)</f>
        <v>8.936574154418544</v>
      </c>
      <c r="W88">
        <v>9.4931669999999997</v>
      </c>
      <c r="Y88" s="4"/>
      <c r="AA88">
        <f t="shared" si="20"/>
        <v>2.6858999999999997</v>
      </c>
      <c r="AB88">
        <f t="shared" si="21"/>
        <v>1.22784</v>
      </c>
      <c r="AC88" s="10">
        <f t="shared" si="22"/>
        <v>1.07436</v>
      </c>
      <c r="AD88" s="4">
        <f t="shared" si="23"/>
        <v>1.7752520000000001</v>
      </c>
    </row>
    <row r="89" spans="1:30" x14ac:dyDescent="0.15">
      <c r="A89" s="1">
        <v>87</v>
      </c>
      <c r="B89" t="s">
        <v>161</v>
      </c>
      <c r="C89" t="s">
        <v>24</v>
      </c>
      <c r="D89" t="s">
        <v>162</v>
      </c>
      <c r="E89" t="s">
        <v>8</v>
      </c>
      <c r="F89" t="s">
        <v>9</v>
      </c>
      <c r="G89" t="s">
        <v>26</v>
      </c>
      <c r="H89" t="s">
        <v>11</v>
      </c>
      <c r="I89" s="8" t="s">
        <v>262</v>
      </c>
      <c r="J89" s="4">
        <f t="shared" si="15"/>
        <v>0.04</v>
      </c>
      <c r="K89">
        <f t="shared" si="16"/>
        <v>0.01</v>
      </c>
      <c r="L89">
        <f t="shared" si="17"/>
        <v>0.15</v>
      </c>
      <c r="M89">
        <v>16.960637401910159</v>
      </c>
      <c r="N89">
        <v>0.34626441529178109</v>
      </c>
      <c r="Q89">
        <f>(M89*Sheet2!$H$2+N89*Sheet2!$I$2)*Sheet2!$G$2</f>
        <v>9.7662486774469475</v>
      </c>
      <c r="R89">
        <f>(M89+N89)*K89*Sheet2!$G$2</f>
        <v>0.49324670179025526</v>
      </c>
      <c r="S89">
        <f t="shared" si="18"/>
        <v>0.82079999999999997</v>
      </c>
      <c r="T89" s="6">
        <f>I89*Sheet2!$E$2</f>
        <v>3.4884000000000004</v>
      </c>
      <c r="U89" s="6">
        <f t="shared" si="19"/>
        <v>3.0779999999999998</v>
      </c>
      <c r="V89" s="6">
        <f>SUM(Q89:U89)</f>
        <v>17.646695379237205</v>
      </c>
      <c r="W89">
        <v>16.262280000000001</v>
      </c>
      <c r="Y89" s="4"/>
      <c r="AA89">
        <f t="shared" si="20"/>
        <v>4.3091999999999997</v>
      </c>
      <c r="AB89">
        <f t="shared" si="21"/>
        <v>1.9699199999999999</v>
      </c>
      <c r="AC89" s="10">
        <f t="shared" si="22"/>
        <v>1.7236800000000001</v>
      </c>
      <c r="AD89" s="4">
        <f t="shared" si="23"/>
        <v>2.848176</v>
      </c>
    </row>
    <row r="90" spans="1:30" x14ac:dyDescent="0.15">
      <c r="A90" s="1">
        <v>88</v>
      </c>
      <c r="B90" t="s">
        <v>163</v>
      </c>
      <c r="C90" t="s">
        <v>6</v>
      </c>
      <c r="D90" t="s">
        <v>162</v>
      </c>
      <c r="E90" t="s">
        <v>13</v>
      </c>
      <c r="F90" t="s">
        <v>9</v>
      </c>
      <c r="G90" t="s">
        <v>10</v>
      </c>
      <c r="H90" t="s">
        <v>11</v>
      </c>
      <c r="I90" s="8" t="s">
        <v>263</v>
      </c>
      <c r="J90" s="4">
        <f t="shared" si="15"/>
        <v>0.02</v>
      </c>
      <c r="K90">
        <f t="shared" si="16"/>
        <v>0.01</v>
      </c>
      <c r="L90">
        <f t="shared" si="17"/>
        <v>0.15</v>
      </c>
      <c r="M90">
        <v>12.23744552821668</v>
      </c>
      <c r="N90">
        <v>-7.8839223381947932E-3</v>
      </c>
      <c r="Q90">
        <f>(M90*Sheet2!$H$2+N90*Sheet2!$I$2)*Sheet2!$G$2</f>
        <v>6.9730970332171225</v>
      </c>
      <c r="R90">
        <f>(M90+N90)*K90*Sheet2!$G$2</f>
        <v>0.34854250576753687</v>
      </c>
      <c r="S90">
        <f t="shared" si="18"/>
        <v>0.2354</v>
      </c>
      <c r="T90" s="6">
        <f>I90*Sheet2!$E$2</f>
        <v>2.0009000000000001</v>
      </c>
      <c r="U90" s="6">
        <f t="shared" si="19"/>
        <v>1.7654999999999998</v>
      </c>
      <c r="V90" s="6">
        <f>SUM(Q90:U90)</f>
        <v>11.323439538984658</v>
      </c>
      <c r="W90">
        <v>9.7038309999999992</v>
      </c>
      <c r="Y90" s="4"/>
      <c r="AA90">
        <f t="shared" si="20"/>
        <v>2.4716999999999998</v>
      </c>
      <c r="AB90">
        <f t="shared" si="21"/>
        <v>1.12992</v>
      </c>
      <c r="AC90" s="10">
        <f t="shared" si="22"/>
        <v>0.98868</v>
      </c>
      <c r="AD90" s="4">
        <f t="shared" si="23"/>
        <v>1.6336760000000001</v>
      </c>
    </row>
    <row r="91" spans="1:30" x14ac:dyDescent="0.15">
      <c r="A91" s="1">
        <v>89</v>
      </c>
      <c r="B91" t="s">
        <v>164</v>
      </c>
      <c r="C91" t="s">
        <v>53</v>
      </c>
      <c r="D91" t="s">
        <v>162</v>
      </c>
      <c r="E91" t="s">
        <v>15</v>
      </c>
      <c r="F91" t="s">
        <v>9</v>
      </c>
      <c r="G91" t="s">
        <v>10</v>
      </c>
      <c r="H91" t="s">
        <v>179</v>
      </c>
      <c r="I91" s="8" t="s">
        <v>264</v>
      </c>
      <c r="J91" s="4">
        <f t="shared" si="15"/>
        <v>0.02</v>
      </c>
      <c r="K91">
        <f t="shared" si="16"/>
        <v>0.01</v>
      </c>
      <c r="L91">
        <f t="shared" si="17"/>
        <v>9.2999999999999999E-2</v>
      </c>
      <c r="M91">
        <v>7.6688306283983234</v>
      </c>
      <c r="N91">
        <v>7.9681876740306077</v>
      </c>
      <c r="Q91">
        <f>(M91*Sheet2!$H$2+N91*Sheet2!$I$2)*Sheet2!$G$2</f>
        <v>6.6421669452857683</v>
      </c>
      <c r="R91">
        <f>(M91+N91)*K91*Sheet2!$G$2</f>
        <v>0.44565502161922455</v>
      </c>
      <c r="S91">
        <f t="shared" si="18"/>
        <v>0.18239999999999998</v>
      </c>
      <c r="T91" s="6">
        <f>I91*Sheet2!$E$2</f>
        <v>1.5504</v>
      </c>
      <c r="U91" s="6">
        <f t="shared" si="19"/>
        <v>0.84815999999999991</v>
      </c>
      <c r="V91" s="6">
        <f>SUM(Q91:U91)</f>
        <v>9.6687819669049944</v>
      </c>
      <c r="W91">
        <v>7.3453289999999996</v>
      </c>
      <c r="Y91" s="4"/>
      <c r="AA91">
        <f t="shared" si="20"/>
        <v>1.9151999999999998</v>
      </c>
      <c r="AB91">
        <f t="shared" si="21"/>
        <v>0.87551999999999996</v>
      </c>
      <c r="AC91" s="10">
        <f t="shared" si="22"/>
        <v>0.76607999999999998</v>
      </c>
      <c r="AD91" s="4">
        <f t="shared" si="23"/>
        <v>1.2658559999999999</v>
      </c>
    </row>
    <row r="92" spans="1:30" x14ac:dyDescent="0.15">
      <c r="A92" s="1">
        <v>90</v>
      </c>
      <c r="B92" t="s">
        <v>165</v>
      </c>
      <c r="C92" t="s">
        <v>166</v>
      </c>
      <c r="D92" t="s">
        <v>162</v>
      </c>
      <c r="E92" t="s">
        <v>37</v>
      </c>
      <c r="F92" t="s">
        <v>38</v>
      </c>
      <c r="G92" t="s">
        <v>42</v>
      </c>
      <c r="H92" t="s">
        <v>50</v>
      </c>
      <c r="I92" s="8" t="s">
        <v>265</v>
      </c>
      <c r="J92" s="4">
        <f t="shared" si="15"/>
        <v>0.04</v>
      </c>
      <c r="K92">
        <f t="shared" si="16"/>
        <v>0.03</v>
      </c>
      <c r="L92">
        <f t="shared" si="17"/>
        <v>9.2999999999999999E-2</v>
      </c>
      <c r="M92">
        <v>7.3058418785402699</v>
      </c>
      <c r="N92">
        <v>1.494640245162512</v>
      </c>
      <c r="Q92">
        <f>(M92*Sheet2!$H$2+N92*Sheet2!$I$2)*Sheet2!$G$2</f>
        <v>4.59030234063927</v>
      </c>
      <c r="R92">
        <f>(M92+N92)*K92*Sheet2!$G$2</f>
        <v>0.75244122157658788</v>
      </c>
      <c r="S92">
        <f t="shared" si="18"/>
        <v>0.2248</v>
      </c>
      <c r="T92" s="6">
        <f>I92*Sheet2!$E$2</f>
        <v>0.95540000000000014</v>
      </c>
      <c r="U92" s="6">
        <f t="shared" si="19"/>
        <v>0.52266000000000001</v>
      </c>
      <c r="V92" s="6">
        <f>SUM(Q92:U92)</f>
        <v>7.0456035622158586</v>
      </c>
      <c r="W92">
        <v>8.0590979999999988</v>
      </c>
      <c r="Y92" s="4"/>
      <c r="AA92">
        <f t="shared" si="20"/>
        <v>1.1801999999999999</v>
      </c>
      <c r="AB92">
        <f t="shared" si="21"/>
        <v>0.53952</v>
      </c>
      <c r="AC92" s="10">
        <f t="shared" si="22"/>
        <v>0.47208000000000006</v>
      </c>
      <c r="AD92" s="4">
        <f t="shared" si="23"/>
        <v>0.78005600000000008</v>
      </c>
    </row>
    <row r="93" spans="1:30" x14ac:dyDescent="0.15">
      <c r="A93" s="1">
        <v>91</v>
      </c>
      <c r="B93" t="s">
        <v>167</v>
      </c>
      <c r="C93" t="s">
        <v>36</v>
      </c>
      <c r="D93" t="s">
        <v>162</v>
      </c>
      <c r="E93" t="s">
        <v>41</v>
      </c>
      <c r="F93" t="s">
        <v>38</v>
      </c>
      <c r="G93" t="s">
        <v>177</v>
      </c>
      <c r="H93" t="s">
        <v>11</v>
      </c>
      <c r="I93" s="8" t="s">
        <v>266</v>
      </c>
      <c r="J93" s="4">
        <f t="shared" si="15"/>
        <v>3.3000000000000002E-2</v>
      </c>
      <c r="K93">
        <f t="shared" si="16"/>
        <v>0.03</v>
      </c>
      <c r="L93">
        <f t="shared" si="17"/>
        <v>0.15</v>
      </c>
      <c r="M93">
        <v>7.961260241582294</v>
      </c>
      <c r="N93">
        <v>-0.1877454802475631</v>
      </c>
      <c r="Q93">
        <f>(M93*Sheet2!$H$2+N93*Sheet2!$I$2)*Sheet2!$G$2</f>
        <v>4.4844108758313519</v>
      </c>
      <c r="R93">
        <f>(M93+N93)*K93*Sheet2!$G$2</f>
        <v>0.66463551209411942</v>
      </c>
      <c r="S93">
        <f t="shared" si="18"/>
        <v>0.13331999999999999</v>
      </c>
      <c r="T93" s="6">
        <f>I93*Sheet2!$E$2</f>
        <v>0.68680000000000008</v>
      </c>
      <c r="U93" s="6">
        <f t="shared" si="19"/>
        <v>0.60599999999999998</v>
      </c>
      <c r="V93" s="6">
        <f>SUM(Q93:U93)</f>
        <v>6.5751663879254716</v>
      </c>
      <c r="W93">
        <v>6.8429710000000012</v>
      </c>
      <c r="Y93" s="4"/>
      <c r="AA93">
        <f t="shared" si="20"/>
        <v>0.84839999999999993</v>
      </c>
      <c r="AB93">
        <f t="shared" si="21"/>
        <v>0.38784000000000002</v>
      </c>
      <c r="AC93" s="10">
        <f t="shared" si="22"/>
        <v>0.33936000000000005</v>
      </c>
      <c r="AD93" s="4">
        <f t="shared" si="23"/>
        <v>0.56075200000000003</v>
      </c>
    </row>
    <row r="94" spans="1:30" x14ac:dyDescent="0.15">
      <c r="A94" s="1">
        <v>92</v>
      </c>
      <c r="B94" t="s">
        <v>168</v>
      </c>
      <c r="C94" t="s">
        <v>24</v>
      </c>
      <c r="D94" t="s">
        <v>169</v>
      </c>
      <c r="E94" t="s">
        <v>8</v>
      </c>
      <c r="F94" t="s">
        <v>9</v>
      </c>
      <c r="G94" t="s">
        <v>26</v>
      </c>
      <c r="H94" t="s">
        <v>11</v>
      </c>
      <c r="I94" s="8" t="s">
        <v>267</v>
      </c>
      <c r="J94" s="4">
        <f t="shared" si="15"/>
        <v>0.04</v>
      </c>
      <c r="K94">
        <f t="shared" si="16"/>
        <v>0.01</v>
      </c>
      <c r="L94">
        <f t="shared" si="17"/>
        <v>0.15</v>
      </c>
      <c r="M94">
        <v>14.9818991493108</v>
      </c>
      <c r="N94">
        <v>-0.57674788230705509</v>
      </c>
      <c r="Q94">
        <f>(M94*Sheet2!$H$2+N94*Sheet2!$I$2)*Sheet2!$G$2</f>
        <v>8.3753093686496474</v>
      </c>
      <c r="R94">
        <f>(M94+N94)*K94*Sheet2!$G$2</f>
        <v>0.41054681110960678</v>
      </c>
      <c r="S94">
        <f t="shared" si="18"/>
        <v>0.80560000000000009</v>
      </c>
      <c r="T94" s="6">
        <f>I94*Sheet2!$E$2</f>
        <v>3.4238000000000004</v>
      </c>
      <c r="U94" s="6">
        <f t="shared" si="19"/>
        <v>3.0209999999999999</v>
      </c>
      <c r="V94" s="6">
        <f>SUM(Q94:U94)</f>
        <v>16.036256179759253</v>
      </c>
      <c r="W94">
        <v>13.931042999999999</v>
      </c>
      <c r="Y94" s="4"/>
      <c r="AA94">
        <f t="shared" si="20"/>
        <v>4.2294</v>
      </c>
      <c r="AB94">
        <f t="shared" si="21"/>
        <v>1.93344</v>
      </c>
      <c r="AC94" s="10">
        <f t="shared" si="22"/>
        <v>1.6917600000000002</v>
      </c>
      <c r="AD94" s="4">
        <f t="shared" si="23"/>
        <v>2.7954320000000004</v>
      </c>
    </row>
    <row r="95" spans="1:30" x14ac:dyDescent="0.15">
      <c r="A95" s="1">
        <v>93</v>
      </c>
      <c r="B95" t="s">
        <v>170</v>
      </c>
      <c r="C95" t="s">
        <v>6</v>
      </c>
      <c r="D95" t="s">
        <v>169</v>
      </c>
      <c r="E95" t="s">
        <v>13</v>
      </c>
      <c r="F95" t="s">
        <v>9</v>
      </c>
      <c r="G95" t="s">
        <v>10</v>
      </c>
      <c r="H95" t="s">
        <v>11</v>
      </c>
      <c r="I95" s="8" t="s">
        <v>268</v>
      </c>
      <c r="J95" s="4">
        <f t="shared" si="15"/>
        <v>0.02</v>
      </c>
      <c r="K95">
        <f t="shared" si="16"/>
        <v>0.01</v>
      </c>
      <c r="L95">
        <f t="shared" si="17"/>
        <v>0.15</v>
      </c>
      <c r="M95">
        <v>10.22918694740947</v>
      </c>
      <c r="N95">
        <v>1.536613433176337</v>
      </c>
      <c r="Q95">
        <f>(M95*Sheet2!$H$2+N95*Sheet2!$I$2)*Sheet2!$G$2</f>
        <v>6.2685713884786551</v>
      </c>
      <c r="R95">
        <f>(M95+N95)*K95*Sheet2!$G$2</f>
        <v>0.33532531084669553</v>
      </c>
      <c r="S95">
        <f t="shared" si="18"/>
        <v>0.22700000000000001</v>
      </c>
      <c r="T95" s="6">
        <f>I95*Sheet2!$E$2</f>
        <v>1.9295</v>
      </c>
      <c r="U95" s="6">
        <f t="shared" si="19"/>
        <v>1.7024999999999999</v>
      </c>
      <c r="V95" s="6">
        <f>SUM(Q95:U95)</f>
        <v>10.462896699325352</v>
      </c>
      <c r="W95">
        <v>8.7443920000000013</v>
      </c>
      <c r="Y95" s="4"/>
      <c r="AA95">
        <f t="shared" si="20"/>
        <v>2.3834999999999997</v>
      </c>
      <c r="AB95">
        <f t="shared" si="21"/>
        <v>1.0895999999999999</v>
      </c>
      <c r="AC95" s="10">
        <f t="shared" si="22"/>
        <v>0.95340000000000003</v>
      </c>
      <c r="AD95" s="4">
        <f t="shared" si="23"/>
        <v>1.57538</v>
      </c>
    </row>
    <row r="96" spans="1:30" x14ac:dyDescent="0.15">
      <c r="A96" s="1">
        <v>94</v>
      </c>
      <c r="B96" t="s">
        <v>171</v>
      </c>
      <c r="C96" t="s">
        <v>6</v>
      </c>
      <c r="D96" t="s">
        <v>169</v>
      </c>
      <c r="E96" t="s">
        <v>15</v>
      </c>
      <c r="F96" t="s">
        <v>9</v>
      </c>
      <c r="G96" t="s">
        <v>10</v>
      </c>
      <c r="H96" t="s">
        <v>11</v>
      </c>
      <c r="I96" s="8" t="s">
        <v>269</v>
      </c>
      <c r="J96" s="4">
        <f t="shared" si="15"/>
        <v>0.02</v>
      </c>
      <c r="K96">
        <f t="shared" si="16"/>
        <v>0.01</v>
      </c>
      <c r="L96">
        <f t="shared" si="17"/>
        <v>0.15</v>
      </c>
      <c r="M96">
        <v>8.4490710426948521</v>
      </c>
      <c r="N96">
        <v>2.9683179142706049</v>
      </c>
      <c r="Q96">
        <f>(M96*Sheet2!$H$2+N96*Sheet2!$I$2)*Sheet2!$G$2</f>
        <v>5.6619410999031885</v>
      </c>
      <c r="R96">
        <f>(M96+N96)*K96*Sheet2!$G$2</f>
        <v>0.32539558527351553</v>
      </c>
      <c r="S96">
        <f t="shared" si="18"/>
        <v>0.12180000000000001</v>
      </c>
      <c r="T96" s="6">
        <f>I96*Sheet2!$E$2</f>
        <v>1.0353000000000001</v>
      </c>
      <c r="U96" s="6">
        <f t="shared" si="19"/>
        <v>0.91349999999999998</v>
      </c>
      <c r="V96" s="6">
        <f>SUM(Q96:U96)</f>
        <v>8.0579366851767045</v>
      </c>
      <c r="W96">
        <v>6.5599590000000001</v>
      </c>
      <c r="Y96" s="4"/>
      <c r="AA96">
        <f t="shared" si="20"/>
        <v>1.2788999999999999</v>
      </c>
      <c r="AB96">
        <f t="shared" si="21"/>
        <v>0.58464000000000005</v>
      </c>
      <c r="AC96" s="10">
        <f t="shared" si="22"/>
        <v>0.51156000000000001</v>
      </c>
      <c r="AD96" s="4">
        <f t="shared" si="23"/>
        <v>0.84529200000000004</v>
      </c>
    </row>
    <row r="97" spans="1:30" x14ac:dyDescent="0.15">
      <c r="A97" s="1">
        <v>95</v>
      </c>
      <c r="B97" t="s">
        <v>172</v>
      </c>
      <c r="C97" t="s">
        <v>6</v>
      </c>
      <c r="D97" t="s">
        <v>169</v>
      </c>
      <c r="E97" t="s">
        <v>34</v>
      </c>
      <c r="F97" t="s">
        <v>9</v>
      </c>
      <c r="G97" t="s">
        <v>10</v>
      </c>
      <c r="H97" t="s">
        <v>11</v>
      </c>
      <c r="I97" s="8" t="s">
        <v>270</v>
      </c>
      <c r="J97" s="4">
        <f t="shared" si="15"/>
        <v>0.02</v>
      </c>
      <c r="K97">
        <f t="shared" si="16"/>
        <v>0.01</v>
      </c>
      <c r="L97">
        <f t="shared" si="17"/>
        <v>0.15</v>
      </c>
      <c r="M97">
        <v>8.9642688200165317</v>
      </c>
      <c r="N97">
        <v>0.69524241272781495</v>
      </c>
      <c r="Q97">
        <f>(M97*Sheet2!$H$2+N97*Sheet2!$I$2)*Sheet2!$G$2</f>
        <v>5.3077773150368506</v>
      </c>
      <c r="R97">
        <f>(M97+N97)*K97*Sheet2!$G$2</f>
        <v>0.27529607013321389</v>
      </c>
      <c r="S97">
        <f t="shared" si="18"/>
        <v>0.18179999999999999</v>
      </c>
      <c r="T97" s="6">
        <f>I97*Sheet2!$E$2</f>
        <v>1.5453000000000001</v>
      </c>
      <c r="U97" s="6">
        <f t="shared" si="19"/>
        <v>1.3634999999999999</v>
      </c>
      <c r="V97" s="6">
        <f>SUM(Q97:U97)</f>
        <v>8.6736733851700638</v>
      </c>
      <c r="W97">
        <v>8.24559</v>
      </c>
      <c r="Y97" s="4"/>
      <c r="AA97">
        <f t="shared" si="20"/>
        <v>1.9088999999999998</v>
      </c>
      <c r="AB97">
        <f t="shared" si="21"/>
        <v>0.87263999999999997</v>
      </c>
      <c r="AC97" s="10">
        <f t="shared" si="22"/>
        <v>0.76356000000000002</v>
      </c>
      <c r="AD97" s="4">
        <f t="shared" si="23"/>
        <v>1.261692</v>
      </c>
    </row>
    <row r="98" spans="1:30" x14ac:dyDescent="0.15">
      <c r="A98" s="1">
        <v>96</v>
      </c>
      <c r="B98" t="s">
        <v>173</v>
      </c>
      <c r="C98" t="s">
        <v>6</v>
      </c>
      <c r="D98" t="s">
        <v>174</v>
      </c>
      <c r="E98" t="s">
        <v>8</v>
      </c>
      <c r="F98" t="s">
        <v>9</v>
      </c>
      <c r="G98" t="s">
        <v>10</v>
      </c>
      <c r="H98" t="s">
        <v>11</v>
      </c>
      <c r="I98" s="8" t="s">
        <v>271</v>
      </c>
      <c r="J98" s="4">
        <f t="shared" si="15"/>
        <v>0.02</v>
      </c>
      <c r="K98">
        <f t="shared" si="16"/>
        <v>0.01</v>
      </c>
      <c r="L98">
        <f t="shared" si="17"/>
        <v>0.15</v>
      </c>
      <c r="M98">
        <v>7.2094049205410977</v>
      </c>
      <c r="N98">
        <v>8.9202901696748356</v>
      </c>
      <c r="Q98">
        <f>(M98*Sheet2!$H$2+N98*Sheet2!$I$2)*Sheet2!$G$2</f>
        <v>6.6516435030657552</v>
      </c>
      <c r="R98">
        <f>(M98+N98)*K98*Sheet2!$G$2</f>
        <v>0.45969631007115408</v>
      </c>
      <c r="S98">
        <f t="shared" si="18"/>
        <v>0.47899999999999998</v>
      </c>
      <c r="T98" s="6">
        <f>I98*Sheet2!$E$2</f>
        <v>4.0715000000000003</v>
      </c>
      <c r="U98" s="6">
        <f t="shared" si="19"/>
        <v>3.5924999999999998</v>
      </c>
      <c r="V98" s="6">
        <f>SUM(Q98:U98)</f>
        <v>15.254339813136909</v>
      </c>
      <c r="W98">
        <v>16.484950000000001</v>
      </c>
      <c r="Y98" s="4"/>
      <c r="AA98">
        <f t="shared" si="20"/>
        <v>5.0294999999999996</v>
      </c>
      <c r="AB98">
        <f t="shared" si="21"/>
        <v>2.2991999999999999</v>
      </c>
      <c r="AC98" s="10">
        <f t="shared" si="22"/>
        <v>2.0118</v>
      </c>
      <c r="AD98" s="4">
        <f t="shared" si="23"/>
        <v>3.3242600000000002</v>
      </c>
    </row>
    <row r="99" spans="1:30" x14ac:dyDescent="0.15">
      <c r="A99" s="1">
        <v>97</v>
      </c>
      <c r="B99" t="s">
        <v>175</v>
      </c>
      <c r="C99" t="s">
        <v>30</v>
      </c>
      <c r="D99" t="s">
        <v>174</v>
      </c>
      <c r="E99" t="s">
        <v>13</v>
      </c>
      <c r="F99" t="s">
        <v>9</v>
      </c>
      <c r="G99" t="s">
        <v>10</v>
      </c>
      <c r="H99" t="s">
        <v>31</v>
      </c>
      <c r="I99" s="8" t="s">
        <v>272</v>
      </c>
      <c r="J99" s="4">
        <f t="shared" si="15"/>
        <v>0.02</v>
      </c>
      <c r="K99">
        <f t="shared" si="16"/>
        <v>0.01</v>
      </c>
      <c r="L99">
        <f t="shared" si="17"/>
        <v>0.09</v>
      </c>
      <c r="M99">
        <v>8.9434781311397629</v>
      </c>
      <c r="N99">
        <v>4.5764309491648181</v>
      </c>
      <c r="Q99">
        <f>(M99*Sheet2!$H$2+N99*Sheet2!$I$2)*Sheet2!$G$2</f>
        <v>6.4020653552616391</v>
      </c>
      <c r="R99">
        <f>(M99+N99)*K99*Sheet2!$G$2</f>
        <v>0.38531740878868059</v>
      </c>
      <c r="S99">
        <f t="shared" si="18"/>
        <v>0.31459999999999999</v>
      </c>
      <c r="T99" s="6">
        <f>I99*Sheet2!$E$2</f>
        <v>2.6741000000000001</v>
      </c>
      <c r="U99" s="6">
        <f t="shared" si="19"/>
        <v>1.4157</v>
      </c>
      <c r="V99" s="6">
        <f>SUM(Q99:U99)</f>
        <v>11.191782764050318</v>
      </c>
      <c r="W99">
        <v>10.353354999999999</v>
      </c>
      <c r="Y99" s="4"/>
      <c r="AA99">
        <f t="shared" si="20"/>
        <v>3.3033000000000001</v>
      </c>
      <c r="AB99">
        <f t="shared" si="21"/>
        <v>1.5100800000000001</v>
      </c>
      <c r="AC99" s="10">
        <f t="shared" si="22"/>
        <v>1.3213200000000001</v>
      </c>
      <c r="AD99" s="4">
        <f t="shared" si="23"/>
        <v>2.1833240000000003</v>
      </c>
    </row>
    <row r="100" spans="1:30" x14ac:dyDescent="0.15">
      <c r="A100" s="1">
        <v>98</v>
      </c>
      <c r="B100" t="s">
        <v>176</v>
      </c>
      <c r="C100" t="s">
        <v>30</v>
      </c>
      <c r="D100" t="s">
        <v>174</v>
      </c>
      <c r="E100" t="s">
        <v>15</v>
      </c>
      <c r="F100" t="s">
        <v>9</v>
      </c>
      <c r="G100" t="s">
        <v>10</v>
      </c>
      <c r="H100" t="s">
        <v>31</v>
      </c>
      <c r="I100" s="8" t="s">
        <v>273</v>
      </c>
      <c r="J100" s="4">
        <f t="shared" si="15"/>
        <v>0.02</v>
      </c>
      <c r="K100">
        <f t="shared" si="16"/>
        <v>0.01</v>
      </c>
      <c r="L100">
        <f t="shared" si="17"/>
        <v>0.09</v>
      </c>
      <c r="M100">
        <v>10.50204829196252</v>
      </c>
      <c r="N100">
        <v>5.0360027223040493</v>
      </c>
      <c r="Q100">
        <f>(M100*Sheet2!$H$2+N100*Sheet2!$I$2)*Sheet2!$G$2</f>
        <v>7.4214283022752907</v>
      </c>
      <c r="R100">
        <f>(M100+N100)*K100*Sheet2!$G$2</f>
        <v>0.44283445390659731</v>
      </c>
      <c r="S100">
        <f t="shared" si="18"/>
        <v>0.28899999999999998</v>
      </c>
      <c r="T100" s="6">
        <f>I100*Sheet2!$E$2</f>
        <v>2.4565000000000001</v>
      </c>
      <c r="U100" s="6">
        <f t="shared" si="19"/>
        <v>1.3005</v>
      </c>
      <c r="V100" s="6">
        <f>SUM(Q100:U100)</f>
        <v>11.910262756181888</v>
      </c>
      <c r="W100">
        <v>11.31878</v>
      </c>
      <c r="Y100" s="4"/>
      <c r="AA100">
        <f t="shared" si="20"/>
        <v>3.0344999999999995</v>
      </c>
      <c r="AB100">
        <f t="shared" si="21"/>
        <v>1.3872</v>
      </c>
      <c r="AC100" s="10">
        <f t="shared" si="22"/>
        <v>1.2138</v>
      </c>
      <c r="AD100" s="4">
        <f t="shared" si="23"/>
        <v>2.0056599999999998</v>
      </c>
    </row>
    <row r="101" spans="1:30" x14ac:dyDescent="0.15">
      <c r="I101" s="8"/>
    </row>
    <row r="111" spans="1:30" x14ac:dyDescent="0.15">
      <c r="I111" s="8"/>
    </row>
    <row r="112" spans="1:30" x14ac:dyDescent="0.15">
      <c r="I112" s="8"/>
    </row>
    <row r="113" spans="9:9" x14ac:dyDescent="0.15">
      <c r="I113" s="8"/>
    </row>
    <row r="114" spans="9:9" x14ac:dyDescent="0.15">
      <c r="I114" s="8"/>
    </row>
    <row r="115" spans="9:9" x14ac:dyDescent="0.15">
      <c r="I115" s="8"/>
    </row>
    <row r="116" spans="9:9" x14ac:dyDescent="0.15">
      <c r="I116" s="8"/>
    </row>
    <row r="117" spans="9:9" x14ac:dyDescent="0.15">
      <c r="I117" s="8"/>
    </row>
    <row r="118" spans="9:9" x14ac:dyDescent="0.15">
      <c r="I118" s="8"/>
    </row>
    <row r="119" spans="9:9" x14ac:dyDescent="0.15">
      <c r="I119" s="8"/>
    </row>
    <row r="120" spans="9:9" x14ac:dyDescent="0.15">
      <c r="I120" s="8"/>
    </row>
    <row r="121" spans="9:9" x14ac:dyDescent="0.15">
      <c r="I121" s="8"/>
    </row>
    <row r="122" spans="9:9" x14ac:dyDescent="0.15">
      <c r="I122" s="9"/>
    </row>
    <row r="123" spans="9:9" x14ac:dyDescent="0.15">
      <c r="I123" s="8"/>
    </row>
    <row r="124" spans="9:9" x14ac:dyDescent="0.15">
      <c r="I124" s="8"/>
    </row>
    <row r="125" spans="9:9" x14ac:dyDescent="0.15">
      <c r="I125" s="8"/>
    </row>
    <row r="126" spans="9:9" x14ac:dyDescent="0.15">
      <c r="I126" s="8"/>
    </row>
    <row r="127" spans="9:9" x14ac:dyDescent="0.15">
      <c r="I127" s="8"/>
    </row>
    <row r="128" spans="9:9" x14ac:dyDescent="0.15">
      <c r="I128" s="8"/>
    </row>
    <row r="129" spans="9:9" x14ac:dyDescent="0.15">
      <c r="I129" s="8"/>
    </row>
    <row r="130" spans="9:9" x14ac:dyDescent="0.15">
      <c r="I130" s="8"/>
    </row>
    <row r="131" spans="9:9" x14ac:dyDescent="0.15">
      <c r="I131" s="8"/>
    </row>
    <row r="132" spans="9:9" x14ac:dyDescent="0.15">
      <c r="I132" s="8"/>
    </row>
    <row r="133" spans="9:9" x14ac:dyDescent="0.15">
      <c r="I133" s="8"/>
    </row>
    <row r="134" spans="9:9" x14ac:dyDescent="0.15">
      <c r="I134" s="8"/>
    </row>
    <row r="135" spans="9:9" x14ac:dyDescent="0.15">
      <c r="I135" s="8"/>
    </row>
    <row r="136" spans="9:9" x14ac:dyDescent="0.15">
      <c r="I136" s="8"/>
    </row>
    <row r="137" spans="9:9" x14ac:dyDescent="0.15">
      <c r="I137" s="8"/>
    </row>
    <row r="138" spans="9:9" x14ac:dyDescent="0.15">
      <c r="I138" s="8"/>
    </row>
    <row r="139" spans="9:9" x14ac:dyDescent="0.15">
      <c r="I139" s="8"/>
    </row>
    <row r="140" spans="9:9" x14ac:dyDescent="0.15">
      <c r="I140" s="8"/>
    </row>
    <row r="141" spans="9:9" x14ac:dyDescent="0.15">
      <c r="I141" s="8"/>
    </row>
    <row r="142" spans="9:9" x14ac:dyDescent="0.15">
      <c r="I142" s="8"/>
    </row>
    <row r="143" spans="9:9" x14ac:dyDescent="0.15">
      <c r="I143" s="8"/>
    </row>
    <row r="144" spans="9:9" x14ac:dyDescent="0.15">
      <c r="I144" s="8"/>
    </row>
    <row r="145" spans="9:9" x14ac:dyDescent="0.15">
      <c r="I145" s="8"/>
    </row>
    <row r="146" spans="9:9" x14ac:dyDescent="0.15">
      <c r="I146" s="8"/>
    </row>
    <row r="147" spans="9:9" x14ac:dyDescent="0.15">
      <c r="I147" s="8"/>
    </row>
    <row r="148" spans="9:9" x14ac:dyDescent="0.15">
      <c r="I148" s="8"/>
    </row>
    <row r="149" spans="9:9" x14ac:dyDescent="0.15">
      <c r="I149" s="8"/>
    </row>
    <row r="150" spans="9:9" x14ac:dyDescent="0.15">
      <c r="I150" s="8"/>
    </row>
    <row r="151" spans="9:9" x14ac:dyDescent="0.15">
      <c r="I151" s="8"/>
    </row>
    <row r="152" spans="9:9" x14ac:dyDescent="0.15">
      <c r="I152" s="8"/>
    </row>
    <row r="153" spans="9:9" x14ac:dyDescent="0.15">
      <c r="I153" s="8"/>
    </row>
    <row r="154" spans="9:9" x14ac:dyDescent="0.15">
      <c r="I154" s="8"/>
    </row>
    <row r="155" spans="9:9" x14ac:dyDescent="0.15">
      <c r="I155" s="8"/>
    </row>
    <row r="156" spans="9:9" x14ac:dyDescent="0.15">
      <c r="I156" s="8"/>
    </row>
    <row r="157" spans="9:9" x14ac:dyDescent="0.15">
      <c r="I157" s="8"/>
    </row>
    <row r="158" spans="9:9" x14ac:dyDescent="0.15">
      <c r="I158" s="8"/>
    </row>
    <row r="159" spans="9:9" x14ac:dyDescent="0.15">
      <c r="I159" s="8"/>
    </row>
    <row r="160" spans="9:9" x14ac:dyDescent="0.15">
      <c r="I160" s="8"/>
    </row>
    <row r="161" spans="9:9" x14ac:dyDescent="0.15">
      <c r="I161" s="8"/>
    </row>
    <row r="162" spans="9:9" x14ac:dyDescent="0.15">
      <c r="I162" s="8"/>
    </row>
    <row r="163" spans="9:9" x14ac:dyDescent="0.15">
      <c r="I163" s="8"/>
    </row>
    <row r="164" spans="9:9" x14ac:dyDescent="0.15">
      <c r="I164" s="8"/>
    </row>
    <row r="165" spans="9:9" x14ac:dyDescent="0.15">
      <c r="I165" s="8"/>
    </row>
    <row r="166" spans="9:9" x14ac:dyDescent="0.15">
      <c r="I166" s="8"/>
    </row>
    <row r="167" spans="9:9" x14ac:dyDescent="0.15">
      <c r="I167" s="8"/>
    </row>
    <row r="168" spans="9:9" x14ac:dyDescent="0.15">
      <c r="I168" s="8"/>
    </row>
    <row r="169" spans="9:9" x14ac:dyDescent="0.15">
      <c r="I169" s="8"/>
    </row>
    <row r="170" spans="9:9" x14ac:dyDescent="0.15">
      <c r="I170" s="8"/>
    </row>
    <row r="171" spans="9:9" x14ac:dyDescent="0.15">
      <c r="I171" s="8"/>
    </row>
    <row r="172" spans="9:9" x14ac:dyDescent="0.15">
      <c r="I172" s="8"/>
    </row>
    <row r="173" spans="9:9" x14ac:dyDescent="0.15">
      <c r="I173" s="8"/>
    </row>
    <row r="174" spans="9:9" x14ac:dyDescent="0.15">
      <c r="I174" s="8"/>
    </row>
    <row r="175" spans="9:9" x14ac:dyDescent="0.15">
      <c r="I175" s="8"/>
    </row>
    <row r="176" spans="9:9" x14ac:dyDescent="0.15">
      <c r="I176" s="8"/>
    </row>
    <row r="177" spans="9:9" x14ac:dyDescent="0.15">
      <c r="I177" s="8"/>
    </row>
    <row r="178" spans="9:9" x14ac:dyDescent="0.15">
      <c r="I178" s="8"/>
    </row>
    <row r="179" spans="9:9" x14ac:dyDescent="0.15">
      <c r="I179" s="8"/>
    </row>
    <row r="180" spans="9:9" x14ac:dyDescent="0.15">
      <c r="I180" s="8"/>
    </row>
    <row r="181" spans="9:9" x14ac:dyDescent="0.15">
      <c r="I181" s="8"/>
    </row>
    <row r="182" spans="9:9" x14ac:dyDescent="0.15">
      <c r="I182" s="8"/>
    </row>
    <row r="183" spans="9:9" x14ac:dyDescent="0.15">
      <c r="I183" s="8"/>
    </row>
    <row r="184" spans="9:9" x14ac:dyDescent="0.15">
      <c r="I184" s="8"/>
    </row>
    <row r="185" spans="9:9" x14ac:dyDescent="0.15">
      <c r="I185" s="8"/>
    </row>
    <row r="186" spans="9:9" x14ac:dyDescent="0.15">
      <c r="I186" s="8"/>
    </row>
    <row r="187" spans="9:9" x14ac:dyDescent="0.15">
      <c r="I187" s="8"/>
    </row>
    <row r="188" spans="9:9" x14ac:dyDescent="0.15">
      <c r="I188" s="8"/>
    </row>
    <row r="189" spans="9:9" x14ac:dyDescent="0.15">
      <c r="I189" s="8"/>
    </row>
    <row r="190" spans="9:9" x14ac:dyDescent="0.15">
      <c r="I190" s="8"/>
    </row>
    <row r="191" spans="9:9" x14ac:dyDescent="0.15">
      <c r="I191" s="8"/>
    </row>
    <row r="192" spans="9:9" x14ac:dyDescent="0.15">
      <c r="I192" s="8"/>
    </row>
    <row r="193" spans="9:9" x14ac:dyDescent="0.15">
      <c r="I193" s="8"/>
    </row>
  </sheetData>
  <phoneticPr fontId="3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2E2C-924C-4967-9C93-35D7746D5972}">
  <dimension ref="A1:I2"/>
  <sheetViews>
    <sheetView workbookViewId="0">
      <selection activeCell="G10" sqref="G10:M10"/>
    </sheetView>
  </sheetViews>
  <sheetFormatPr defaultRowHeight="13.5" x14ac:dyDescent="0.15"/>
  <sheetData>
    <row r="1" spans="1:9" x14ac:dyDescent="0.15">
      <c r="A1" s="3" t="s">
        <v>180</v>
      </c>
      <c r="B1" s="3" t="s">
        <v>181</v>
      </c>
      <c r="C1" s="3" t="s">
        <v>182</v>
      </c>
      <c r="D1" s="3" t="s">
        <v>183</v>
      </c>
      <c r="E1" t="s">
        <v>184</v>
      </c>
      <c r="F1" s="3"/>
      <c r="G1" s="3" t="s">
        <v>185</v>
      </c>
      <c r="H1" s="3" t="s">
        <v>186</v>
      </c>
      <c r="I1" s="3" t="s">
        <v>187</v>
      </c>
    </row>
    <row r="2" spans="1:9" x14ac:dyDescent="0.15">
      <c r="A2" s="5">
        <f>0.9*2.1*0.1</f>
        <v>0.18900000000000003</v>
      </c>
      <c r="B2" s="5">
        <f>0.9*2.1*0.2</f>
        <v>0.37800000000000006</v>
      </c>
      <c r="C2" s="5">
        <f>1.2*1.2*0.1</f>
        <v>0.14399999999999999</v>
      </c>
      <c r="D2">
        <f>1.2*1.2*0.2</f>
        <v>0.28799999999999998</v>
      </c>
      <c r="E2">
        <v>0.17</v>
      </c>
      <c r="G2">
        <v>2.85</v>
      </c>
      <c r="H2">
        <v>0.2</v>
      </c>
      <c r="I2">
        <v>0.1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yangyang</cp:lastModifiedBy>
  <dcterms:created xsi:type="dcterms:W3CDTF">2024-10-11T01:14:17Z</dcterms:created>
  <dcterms:modified xsi:type="dcterms:W3CDTF">2025-05-18T06:34:35Z</dcterms:modified>
</cp:coreProperties>
</file>