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700" tabRatio="362"/>
  </bookViews>
  <sheets>
    <sheet name="Lora(tm) calculator" sheetId="1" r:id="rId1"/>
  </sheets>
  <definedNames>
    <definedName name="Payload">'Lora(tm) calculator'!#REF!</definedName>
    <definedName name="Z_315A6C29_B7D4_4B69_BABA_2697D0EB041C_.wvu.Cols" localSheetId="0" hidden="1">'Lora(tm) calculator'!$G:$AC</definedName>
  </definedNames>
  <calcPr calcId="144525"/>
  <extLst/>
</workbook>
</file>

<file path=xl/sharedStrings.xml><?xml version="1.0" encoding="utf-8"?>
<sst xmlns="http://schemas.openxmlformats.org/spreadsheetml/2006/main" count="59">
  <si>
    <t>SX1276 Lora™ - system performance estimator V4</t>
  </si>
  <si>
    <t>This tool only covers the Long Range (LORA) mode. The SX1276 also supports all standard GFSK/FSK/OOK modulations . Please refer to the datasheet for a complete description of those modes.</t>
  </si>
  <si>
    <t>Speading factor</t>
  </si>
  <si>
    <t>debit (bits/s)</t>
  </si>
  <si>
    <t>SNR @ modem input</t>
  </si>
  <si>
    <t>dB</t>
  </si>
  <si>
    <t>User inputs</t>
  </si>
  <si>
    <t xml:space="preserve">Value </t>
  </si>
  <si>
    <t>Unit</t>
  </si>
  <si>
    <t xml:space="preserve">comment </t>
  </si>
  <si>
    <t>Payload Bytes (2 to 255)</t>
  </si>
  <si>
    <t>Byte</t>
  </si>
  <si>
    <t>User payload length</t>
  </si>
  <si>
    <t>Modulation Bandwidth (10 KHz to 2 MHz)</t>
  </si>
  <si>
    <t>KHz</t>
  </si>
  <si>
    <t>Spreading Factor (7-12)</t>
  </si>
  <si>
    <t>SF12 = min dta rate , SF7 = max data rate</t>
  </si>
  <si>
    <t xml:space="preserve">Signal carrier frequency (150 MHz to 3 GHz) </t>
  </si>
  <si>
    <t>MHz</t>
  </si>
  <si>
    <t>860 to 950MHz</t>
  </si>
  <si>
    <t>Radio noise figure (2 - 15)</t>
  </si>
  <si>
    <t>from 6dB to 9dB depending on adaptation network</t>
  </si>
  <si>
    <t>Transmit output power (-20 to + 50)</t>
  </si>
  <si>
    <t>dBm</t>
  </si>
  <si>
    <t xml:space="preserve">Radiated TX power </t>
  </si>
  <si>
    <t>header / no header mode</t>
  </si>
  <si>
    <t>1 = header enabled/ variable payload size , 0 = header disabled</t>
  </si>
  <si>
    <t>Coding rate (0 to 4)</t>
  </si>
  <si>
    <t xml:space="preserve">0 = off, 1=4/5, 2=4/6, 3=4/7, 4=4/8 </t>
  </si>
  <si>
    <t xml:space="preserve"> -174dBm+10*Log10(BW)+radio NF- processing gain</t>
  </si>
  <si>
    <t>Tx power - Rx sensitivity</t>
  </si>
  <si>
    <t>Model outputs</t>
  </si>
  <si>
    <t xml:space="preserve"> 10% of BW / Carrier Frequency</t>
  </si>
  <si>
    <t>Receiver sensitivity</t>
  </si>
  <si>
    <t>2^SF/BW</t>
  </si>
  <si>
    <t>Link margin</t>
  </si>
  <si>
    <t>12 symbols</t>
  </si>
  <si>
    <t xml:space="preserve">Max crystal ppm offset bewteen RX&amp;TX  </t>
  </si>
  <si>
    <t>ppm</t>
  </si>
  <si>
    <t>max XTAL frequency offset between the transmiter and receiver</t>
  </si>
  <si>
    <t>symbol length</t>
  </si>
  <si>
    <t>ms</t>
  </si>
  <si>
    <t>No CRC, No Coding, very long payload</t>
  </si>
  <si>
    <t>preamble duration</t>
  </si>
  <si>
    <t>BWxSF/2ESF*coding rate (4/4/</t>
  </si>
  <si>
    <t>Payload duration</t>
  </si>
  <si>
    <t>including preamble, header, payload, correction code…</t>
  </si>
  <si>
    <t>Total Time on Air</t>
  </si>
  <si>
    <t>CRC16 is included</t>
  </si>
  <si>
    <t>Raw data rate</t>
  </si>
  <si>
    <t>kbps</t>
  </si>
  <si>
    <t>Payload raw data rate without any overhead , including Error Correction Code</t>
  </si>
  <si>
    <t>Actual data rate</t>
  </si>
  <si>
    <t>including preamble/header/CRC overhead</t>
  </si>
  <si>
    <t xml:space="preserve">length </t>
  </si>
  <si>
    <t>All values are estimated only - Actual simulations needed to confirm proposed values</t>
  </si>
  <si>
    <t xml:space="preserve">Cycleo does not guaranty model outcome - This is not a specification </t>
  </si>
  <si>
    <r>
      <rPr>
        <sz val="10"/>
        <rFont val="Arial"/>
        <family val="2"/>
        <charset val="134"/>
      </rPr>
      <t xml:space="preserve">Please contact Cycleo technical staff for details or more information  </t>
    </r>
    <r>
      <rPr>
        <b/>
        <u/>
        <sz val="10"/>
        <rFont val="Arial"/>
        <family val="2"/>
        <charset val="134"/>
      </rPr>
      <t>www.semtech.com</t>
    </r>
  </si>
  <si>
    <t xml:space="preserve">Semtech/Cycleo confidential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</si>
</sst>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</numFmts>
  <fonts count="7">
    <font>
      <sz val="10"/>
      <name val="Arial"/>
      <family val="2"/>
      <charset val="134"/>
    </font>
    <font>
      <b/>
      <sz val="10"/>
      <name val="Arial"/>
      <family val="2"/>
      <charset val="134"/>
    </font>
    <font>
      <sz val="20"/>
      <name val="Berlin Sans FB Demi"/>
      <family val="2"/>
      <charset val="134"/>
    </font>
    <font>
      <b/>
      <i/>
      <sz val="10"/>
      <name val="Arial"/>
      <family val="2"/>
      <charset val="134"/>
    </font>
    <font>
      <sz val="10"/>
      <color indexed="9"/>
      <name val="Arial"/>
      <family val="2"/>
      <charset val="134"/>
    </font>
    <font>
      <b/>
      <sz val="12"/>
      <name val="Arial"/>
      <family val="2"/>
      <charset val="134"/>
    </font>
    <font>
      <b/>
      <u/>
      <sz val="10"/>
      <name val="Arial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10"/>
        <bgColor indexed="53"/>
      </patternFill>
    </fill>
    <fill>
      <patternFill patternType="solid">
        <fgColor indexed="27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lightTrellis">
        <fgColor indexed="11"/>
        <bgColor indexed="49"/>
      </patternFill>
    </fill>
    <fill>
      <patternFill patternType="solid">
        <fgColor indexed="22"/>
        <bgColor indexed="53"/>
      </patternFill>
    </fill>
    <fill>
      <patternFill patternType="solid">
        <fgColor indexed="5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81">
    <xf numFmtId="0" fontId="0" fillId="0" borderId="0" xfId="0" applyAlignment="1"/>
    <xf numFmtId="0" fontId="0" fillId="2" borderId="0" xfId="6" applyFill="1" applyAlignment="1"/>
    <xf numFmtId="0" fontId="1" fillId="2" borderId="0" xfId="6" applyFont="1" applyFill="1" applyAlignment="1">
      <alignment horizontal="center" vertical="center"/>
    </xf>
    <xf numFmtId="0" fontId="0" fillId="3" borderId="0" xfId="6" applyFill="1" applyAlignment="1"/>
    <xf numFmtId="0" fontId="1" fillId="0" borderId="0" xfId="6" applyFont="1" applyAlignment="1">
      <alignment horizontal="center"/>
    </xf>
    <xf numFmtId="0" fontId="0" fillId="4" borderId="0" xfId="6" applyFill="1" applyAlignment="1"/>
    <xf numFmtId="0" fontId="0" fillId="5" borderId="0" xfId="6" applyFill="1" applyAlignment="1"/>
    <xf numFmtId="0" fontId="0" fillId="0" borderId="0" xfId="6" applyFill="1" applyAlignment="1"/>
    <xf numFmtId="0" fontId="0" fillId="0" borderId="0" xfId="6" applyAlignment="1"/>
    <xf numFmtId="0" fontId="0" fillId="2" borderId="1" xfId="6" applyFill="1" applyBorder="1" applyAlignment="1"/>
    <xf numFmtId="0" fontId="0" fillId="2" borderId="2" xfId="6" applyFill="1" applyBorder="1" applyAlignment="1"/>
    <xf numFmtId="0" fontId="2" fillId="2" borderId="2" xfId="6" applyFont="1" applyFill="1" applyBorder="1" applyAlignment="1"/>
    <xf numFmtId="0" fontId="0" fillId="2" borderId="3" xfId="6" applyFill="1" applyBorder="1" applyAlignment="1"/>
    <xf numFmtId="0" fontId="0" fillId="2" borderId="4" xfId="6" applyFill="1" applyBorder="1" applyAlignment="1"/>
    <xf numFmtId="0" fontId="0" fillId="2" borderId="0" xfId="6" applyFill="1" applyBorder="1" applyAlignment="1"/>
    <xf numFmtId="0" fontId="0" fillId="2" borderId="5" xfId="6" applyFill="1" applyBorder="1" applyAlignment="1"/>
    <xf numFmtId="0" fontId="1" fillId="2" borderId="4" xfId="6" applyFont="1" applyFill="1" applyBorder="1" applyAlignment="1">
      <alignment horizontal="center" vertical="center"/>
    </xf>
    <xf numFmtId="0" fontId="3" fillId="2" borderId="0" xfId="6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6" applyFont="1" applyFill="1" applyBorder="1" applyAlignment="1"/>
    <xf numFmtId="2" fontId="0" fillId="2" borderId="7" xfId="0" applyNumberFormat="1" applyFill="1" applyBorder="1" applyAlignment="1"/>
    <xf numFmtId="0" fontId="0" fillId="2" borderId="5" xfId="0" applyFill="1" applyBorder="1" applyAlignment="1"/>
    <xf numFmtId="0" fontId="0" fillId="2" borderId="0" xfId="0" applyFill="1" applyAlignment="1"/>
    <xf numFmtId="0" fontId="3" fillId="6" borderId="0" xfId="0" applyFont="1" applyFill="1" applyBorder="1" applyAlignment="1">
      <alignment horizontal="center" vertical="center"/>
    </xf>
    <xf numFmtId="0" fontId="0" fillId="7" borderId="0" xfId="6" applyFont="1" applyFill="1" applyBorder="1" applyAlignment="1"/>
    <xf numFmtId="0" fontId="1" fillId="8" borderId="0" xfId="6" applyFont="1" applyFill="1" applyBorder="1" applyAlignment="1" applyProtection="1">
      <alignment horizontal="right" indent="1"/>
      <protection locked="0"/>
    </xf>
    <xf numFmtId="0" fontId="0" fillId="7" borderId="0" xfId="6" applyFont="1" applyFill="1" applyBorder="1" applyAlignment="1">
      <alignment horizontal="left" indent="1"/>
    </xf>
    <xf numFmtId="0" fontId="0" fillId="7" borderId="0" xfId="0" applyFill="1" applyBorder="1" applyAlignment="1"/>
    <xf numFmtId="176" fontId="1" fillId="8" borderId="0" xfId="0" applyNumberFormat="1" applyFont="1" applyFill="1" applyBorder="1" applyAlignment="1" applyProtection="1">
      <alignment horizontal="right" indent="1"/>
      <protection locked="0"/>
    </xf>
    <xf numFmtId="0" fontId="0" fillId="7" borderId="0" xfId="0" applyFill="1" applyBorder="1" applyAlignment="1">
      <alignment horizontal="left" indent="1"/>
    </xf>
    <xf numFmtId="1" fontId="1" fillId="8" borderId="0" xfId="0" applyNumberFormat="1" applyFont="1" applyFill="1" applyBorder="1" applyAlignment="1" applyProtection="1">
      <alignment horizontal="right" indent="1"/>
      <protection locked="0"/>
    </xf>
    <xf numFmtId="2" fontId="0" fillId="2" borderId="8" xfId="0" applyNumberFormat="1" applyFill="1" applyBorder="1" applyAlignment="1"/>
    <xf numFmtId="0" fontId="1" fillId="8" borderId="0" xfId="0" applyFont="1" applyFill="1" applyBorder="1" applyAlignment="1" applyProtection="1">
      <alignment horizontal="right" indent="1"/>
      <protection locked="0"/>
    </xf>
    <xf numFmtId="0" fontId="1" fillId="2" borderId="4" xfId="6" applyFont="1" applyFill="1" applyBorder="1" applyAlignment="1">
      <alignment horizontal="center"/>
    </xf>
    <xf numFmtId="0" fontId="1" fillId="2" borderId="5" xfId="6" applyFont="1" applyFill="1" applyBorder="1" applyAlignment="1">
      <alignment horizontal="center"/>
    </xf>
    <xf numFmtId="0" fontId="1" fillId="2" borderId="0" xfId="6" applyFont="1" applyFill="1" applyAlignment="1">
      <alignment horizontal="center"/>
    </xf>
    <xf numFmtId="0" fontId="1" fillId="2" borderId="0" xfId="6" applyFont="1" applyFill="1" applyAlignment="1">
      <alignment horizontal="right"/>
    </xf>
    <xf numFmtId="0" fontId="0" fillId="7" borderId="0" xfId="6" applyFill="1" applyBorder="1" applyAlignment="1">
      <alignment horizontal="left" indent="1"/>
    </xf>
    <xf numFmtId="0" fontId="0" fillId="0" borderId="0" xfId="6" applyFill="1" applyBorder="1" applyAlignment="1"/>
    <xf numFmtId="0" fontId="0" fillId="0" borderId="0" xfId="6" applyFill="1" applyBorder="1" applyAlignment="1">
      <alignment horizontal="right" indent="1"/>
    </xf>
    <xf numFmtId="0" fontId="0" fillId="0" borderId="0" xfId="6" applyFill="1" applyBorder="1" applyAlignment="1">
      <alignment horizontal="left" indent="1"/>
    </xf>
    <xf numFmtId="0" fontId="3" fillId="6" borderId="0" xfId="0" applyFont="1" applyFill="1" applyBorder="1" applyAlignment="1">
      <alignment horizontal="center"/>
    </xf>
    <xf numFmtId="176" fontId="1" fillId="7" borderId="0" xfId="0" applyNumberFormat="1" applyFont="1" applyFill="1" applyBorder="1" applyAlignment="1">
      <alignment horizontal="right" indent="1"/>
    </xf>
    <xf numFmtId="0" fontId="0" fillId="3" borderId="0" xfId="6" applyFill="1" applyBorder="1" applyAlignment="1"/>
    <xf numFmtId="0" fontId="0" fillId="7" borderId="0" xfId="0" applyFont="1" applyFill="1" applyBorder="1" applyAlignment="1"/>
    <xf numFmtId="1" fontId="1" fillId="7" borderId="0" xfId="0" applyNumberFormat="1" applyFont="1" applyFill="1" applyBorder="1" applyAlignment="1">
      <alignment horizontal="right" indent="1"/>
    </xf>
    <xf numFmtId="0" fontId="0" fillId="7" borderId="0" xfId="0" applyFont="1" applyFill="1" applyBorder="1" applyAlignment="1">
      <alignment horizontal="left" indent="1"/>
    </xf>
    <xf numFmtId="0" fontId="0" fillId="7" borderId="0" xfId="6" applyFill="1" applyBorder="1" applyAlignment="1"/>
    <xf numFmtId="0" fontId="0" fillId="3" borderId="0" xfId="6" applyFont="1" applyFill="1" applyBorder="1" applyAlignment="1"/>
    <xf numFmtId="176" fontId="1" fillId="7" borderId="0" xfId="6" applyNumberFormat="1" applyFont="1" applyFill="1" applyBorder="1" applyAlignment="1">
      <alignment horizontal="right" indent="1"/>
    </xf>
    <xf numFmtId="0" fontId="0" fillId="9" borderId="0" xfId="6" applyFill="1" applyBorder="1" applyAlignment="1"/>
    <xf numFmtId="2" fontId="1" fillId="7" borderId="0" xfId="6" applyNumberFormat="1" applyFont="1" applyFill="1" applyBorder="1" applyAlignment="1">
      <alignment horizontal="right" indent="1"/>
    </xf>
    <xf numFmtId="0" fontId="0" fillId="7" borderId="0" xfId="6" applyFill="1" applyBorder="1" applyAlignment="1">
      <alignment horizontal="right" indent="1"/>
    </xf>
    <xf numFmtId="0" fontId="1" fillId="2" borderId="0" xfId="6" applyFont="1" applyFill="1" applyBorder="1" applyAlignment="1">
      <alignment horizontal="center"/>
    </xf>
    <xf numFmtId="2" fontId="0" fillId="2" borderId="0" xfId="6" applyNumberFormat="1" applyFill="1" applyBorder="1" applyAlignment="1"/>
    <xf numFmtId="2" fontId="0" fillId="2" borderId="5" xfId="6" applyNumberFormat="1" applyFill="1" applyBorder="1" applyAlignment="1"/>
    <xf numFmtId="2" fontId="0" fillId="2" borderId="0" xfId="6" applyNumberFormat="1" applyFont="1" applyFill="1" applyBorder="1" applyAlignment="1"/>
    <xf numFmtId="0" fontId="0" fillId="2" borderId="4" xfId="0" applyFill="1" applyBorder="1" applyAlignment="1"/>
    <xf numFmtId="2" fontId="4" fillId="10" borderId="0" xfId="6" applyNumberFormat="1" applyFont="1" applyFill="1" applyBorder="1" applyAlignment="1">
      <alignment horizontal="center"/>
    </xf>
    <xf numFmtId="0" fontId="0" fillId="2" borderId="9" xfId="0" applyFill="1" applyBorder="1" applyAlignment="1"/>
    <xf numFmtId="0" fontId="0" fillId="2" borderId="10" xfId="6" applyFill="1" applyBorder="1" applyAlignment="1"/>
    <xf numFmtId="2" fontId="0" fillId="2" borderId="10" xfId="6" applyNumberFormat="1" applyFill="1" applyBorder="1" applyAlignment="1"/>
    <xf numFmtId="2" fontId="0" fillId="2" borderId="11" xfId="6" applyNumberFormat="1" applyFill="1" applyBorder="1" applyAlignment="1"/>
    <xf numFmtId="0" fontId="0" fillId="2" borderId="0" xfId="0" applyFill="1" applyBorder="1" applyAlignment="1"/>
    <xf numFmtId="0" fontId="5" fillId="2" borderId="0" xfId="0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1" fontId="0" fillId="2" borderId="0" xfId="0" applyNumberFormat="1" applyFill="1" applyBorder="1" applyAlignment="1"/>
    <xf numFmtId="2" fontId="0" fillId="2" borderId="0" xfId="0" applyNumberFormat="1" applyFill="1" applyBorder="1" applyAlignment="1"/>
    <xf numFmtId="0" fontId="0" fillId="2" borderId="14" xfId="0" applyFill="1" applyBorder="1" applyAlignment="1"/>
    <xf numFmtId="11" fontId="0" fillId="2" borderId="15" xfId="0" applyNumberFormat="1" applyFill="1" applyBorder="1" applyAlignment="1"/>
    <xf numFmtId="2" fontId="0" fillId="2" borderId="15" xfId="0" applyNumberFormat="1" applyFill="1" applyBorder="1" applyAlignment="1"/>
    <xf numFmtId="0" fontId="0" fillId="2" borderId="16" xfId="0" applyFill="1" applyBorder="1" applyAlignment="1"/>
    <xf numFmtId="0" fontId="0" fillId="2" borderId="17" xfId="6" applyFont="1" applyFill="1" applyBorder="1" applyAlignment="1"/>
    <xf numFmtId="0" fontId="0" fillId="2" borderId="18" xfId="6" applyFont="1" applyFill="1" applyBorder="1" applyAlignment="1"/>
    <xf numFmtId="0" fontId="0" fillId="2" borderId="18" xfId="6" applyFill="1" applyBorder="1" applyAlignment="1"/>
    <xf numFmtId="0" fontId="0" fillId="2" borderId="19" xfId="6" applyFill="1" applyBorder="1" applyAlignment="1"/>
    <xf numFmtId="0" fontId="0" fillId="2" borderId="0" xfId="6" applyFont="1" applyFill="1" applyAlignment="1"/>
    <xf numFmtId="0" fontId="1" fillId="0" borderId="0" xfId="6" applyFont="1" applyFill="1" applyAlignment="1">
      <alignment horizont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Excel Built-in Normal" xf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6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S203"/>
  <sheetViews>
    <sheetView showGridLines="0" tabSelected="1" topLeftCell="A9" workbookViewId="0">
      <selection activeCell="C11" sqref="C11"/>
    </sheetView>
  </sheetViews>
  <sheetFormatPr defaultColWidth="11.5714285714286" defaultRowHeight="12.75"/>
  <cols>
    <col min="1" max="1" width="5.71428571428571" style="1" customWidth="1"/>
    <col min="2" max="2" width="42.8571428571429" style="7" customWidth="1"/>
    <col min="3" max="3" width="10.2857142857143" style="7" customWidth="1"/>
    <col min="4" max="4" width="12.5714285714286" style="7" customWidth="1"/>
    <col min="5" max="5" width="56.5714285714286" style="7" customWidth="1"/>
    <col min="6" max="6" width="6.42857142857143" style="1" customWidth="1"/>
    <col min="7" max="7" width="11.7142857142857" style="1" customWidth="1"/>
    <col min="8" max="8" width="16.2857142857143" style="1" hidden="1" customWidth="1"/>
    <col min="9" max="9" width="11.7142857142857" style="1" hidden="1" customWidth="1"/>
    <col min="10" max="14" width="11.5714285714286" style="1" hidden="1" customWidth="1"/>
    <col min="15" max="15" width="45.4285714285714" style="1" hidden="1" customWidth="1"/>
    <col min="16" max="21" width="11.5714285714286" style="1" hidden="1" customWidth="1"/>
    <col min="22" max="29" width="11.5714285714286" style="1" customWidth="1"/>
    <col min="30" max="65" width="11.5714285714286" style="1"/>
    <col min="66" max="16384" width="11.5714285714286" style="8"/>
  </cols>
  <sheetData>
    <row r="1" s="1" customFormat="1" ht="102" customHeight="1" spans="1:6">
      <c r="A1" s="9"/>
      <c r="B1" s="10"/>
      <c r="C1" s="11" t="s">
        <v>0</v>
      </c>
      <c r="E1" s="10"/>
      <c r="F1" s="12"/>
    </row>
    <row r="2" s="1" customFormat="1" spans="1:6">
      <c r="A2" s="13"/>
      <c r="B2" s="14"/>
      <c r="C2" s="14"/>
      <c r="D2" s="14"/>
      <c r="E2" s="14"/>
      <c r="F2" s="15"/>
    </row>
    <row r="3" s="1" customFormat="1" spans="1:6">
      <c r="A3" s="13"/>
      <c r="B3" s="14"/>
      <c r="C3" s="14"/>
      <c r="D3" s="14"/>
      <c r="E3" s="14"/>
      <c r="F3" s="15"/>
    </row>
    <row r="4" s="1" customFormat="1" spans="1:6">
      <c r="A4" s="13"/>
      <c r="B4" s="14"/>
      <c r="C4" s="14"/>
      <c r="D4" s="14"/>
      <c r="E4" s="14"/>
      <c r="F4" s="15"/>
    </row>
    <row r="5" s="2" customFormat="1" ht="37.5" customHeight="1" spans="1:11">
      <c r="A5" s="16"/>
      <c r="B5" s="17" t="s">
        <v>1</v>
      </c>
      <c r="C5" s="17"/>
      <c r="D5" s="17"/>
      <c r="E5" s="17"/>
      <c r="F5" s="18"/>
      <c r="G5" s="19"/>
      <c r="H5" s="20" t="s">
        <v>2</v>
      </c>
      <c r="I5" s="67" t="s">
        <v>3</v>
      </c>
      <c r="J5" s="67" t="s">
        <v>4</v>
      </c>
      <c r="K5" s="68"/>
    </row>
    <row r="6" s="1" customFormat="1" spans="1:11">
      <c r="A6" s="13"/>
      <c r="B6" s="14"/>
      <c r="C6" s="14"/>
      <c r="D6" s="14"/>
      <c r="E6" s="21"/>
      <c r="F6" s="15"/>
      <c r="H6" s="22">
        <v>12</v>
      </c>
      <c r="I6" s="69">
        <v>2100</v>
      </c>
      <c r="J6" s="70">
        <v>-20</v>
      </c>
      <c r="K6" s="71" t="s">
        <v>5</v>
      </c>
    </row>
    <row r="7" s="1" customFormat="1" ht="12" customHeight="1" spans="1:12">
      <c r="A7" s="13"/>
      <c r="B7" s="14"/>
      <c r="C7" s="14"/>
      <c r="D7" s="14"/>
      <c r="E7" s="14"/>
      <c r="F7" s="23"/>
      <c r="G7" s="24"/>
      <c r="H7" s="22">
        <v>11</v>
      </c>
      <c r="I7" s="69">
        <v>3800</v>
      </c>
      <c r="J7" s="70">
        <v>-17.5</v>
      </c>
      <c r="K7" s="71" t="s">
        <v>5</v>
      </c>
      <c r="L7" s="24"/>
    </row>
    <row r="8" spans="1:11">
      <c r="A8" s="13"/>
      <c r="B8" s="25" t="s">
        <v>6</v>
      </c>
      <c r="C8" s="25" t="s">
        <v>7</v>
      </c>
      <c r="D8" s="25" t="s">
        <v>8</v>
      </c>
      <c r="E8" s="25" t="s">
        <v>9</v>
      </c>
      <c r="F8" s="23"/>
      <c r="G8" s="24"/>
      <c r="H8" s="22">
        <v>10</v>
      </c>
      <c r="I8" s="69">
        <v>7000</v>
      </c>
      <c r="J8" s="70">
        <v>-15</v>
      </c>
      <c r="K8" s="71" t="s">
        <v>5</v>
      </c>
    </row>
    <row r="9" spans="1:19">
      <c r="A9" s="13"/>
      <c r="B9" s="26" t="s">
        <v>10</v>
      </c>
      <c r="C9" s="27">
        <v>255</v>
      </c>
      <c r="D9" s="28" t="s">
        <v>11</v>
      </c>
      <c r="E9" s="26" t="s">
        <v>12</v>
      </c>
      <c r="F9" s="23"/>
      <c r="G9" s="24"/>
      <c r="H9" s="22">
        <v>9</v>
      </c>
      <c r="I9" s="69">
        <v>12000</v>
      </c>
      <c r="J9" s="70">
        <v>-12.5</v>
      </c>
      <c r="K9" s="71" t="s">
        <v>5</v>
      </c>
      <c r="S9" s="1">
        <v>6</v>
      </c>
    </row>
    <row r="10" spans="1:20">
      <c r="A10" s="13"/>
      <c r="B10" s="29" t="s">
        <v>13</v>
      </c>
      <c r="C10" s="30">
        <v>10.41</v>
      </c>
      <c r="D10" s="31" t="s">
        <v>14</v>
      </c>
      <c r="E10" s="29"/>
      <c r="F10" s="15"/>
      <c r="H10" s="22">
        <v>8</v>
      </c>
      <c r="I10" s="69">
        <v>22000</v>
      </c>
      <c r="J10" s="70">
        <v>-10</v>
      </c>
      <c r="K10" s="71" t="s">
        <v>5</v>
      </c>
      <c r="Q10" s="1">
        <v>0</v>
      </c>
      <c r="R10" s="1">
        <v>0</v>
      </c>
      <c r="S10" s="1">
        <v>7</v>
      </c>
      <c r="T10" s="1">
        <v>2</v>
      </c>
    </row>
    <row r="11" spans="1:20">
      <c r="A11" s="13"/>
      <c r="B11" s="29" t="s">
        <v>15</v>
      </c>
      <c r="C11" s="32">
        <v>7</v>
      </c>
      <c r="D11" s="31"/>
      <c r="E11" s="29" t="s">
        <v>16</v>
      </c>
      <c r="F11" s="15"/>
      <c r="H11" s="22">
        <v>7</v>
      </c>
      <c r="I11" s="69">
        <v>39000</v>
      </c>
      <c r="J11" s="70">
        <v>-7.5</v>
      </c>
      <c r="K11" s="71" t="s">
        <v>5</v>
      </c>
      <c r="Q11" s="1">
        <v>1</v>
      </c>
      <c r="R11" s="1">
        <v>1</v>
      </c>
      <c r="S11" s="1">
        <v>8</v>
      </c>
      <c r="T11" s="1">
        <f>T10+1</f>
        <v>3</v>
      </c>
    </row>
    <row r="12" s="3" customFormat="1" spans="1:149">
      <c r="A12" s="13"/>
      <c r="B12" s="29" t="s">
        <v>17</v>
      </c>
      <c r="C12" s="32">
        <v>433</v>
      </c>
      <c r="D12" s="31" t="s">
        <v>18</v>
      </c>
      <c r="E12" s="29" t="s">
        <v>19</v>
      </c>
      <c r="F12" s="15"/>
      <c r="G12" s="1"/>
      <c r="H12" s="33">
        <v>6</v>
      </c>
      <c r="I12" s="72">
        <v>68000</v>
      </c>
      <c r="J12" s="73">
        <v>-5</v>
      </c>
      <c r="K12" s="74" t="s">
        <v>5</v>
      </c>
      <c r="L12" s="1"/>
      <c r="M12" s="1"/>
      <c r="N12" s="1"/>
      <c r="O12" s="1"/>
      <c r="P12" s="1"/>
      <c r="Q12" s="1"/>
      <c r="R12" s="1">
        <v>2</v>
      </c>
      <c r="S12" s="1">
        <v>9</v>
      </c>
      <c r="T12" s="1">
        <f t="shared" ref="T12:T23" si="0">T11+1</f>
        <v>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</row>
    <row r="13" spans="1:149">
      <c r="A13" s="13"/>
      <c r="B13" s="29" t="s">
        <v>20</v>
      </c>
      <c r="C13" s="34">
        <v>6</v>
      </c>
      <c r="D13" s="31" t="s">
        <v>5</v>
      </c>
      <c r="E13" s="26" t="s">
        <v>21</v>
      </c>
      <c r="F13" s="15"/>
      <c r="R13" s="1">
        <v>3</v>
      </c>
      <c r="S13" s="1">
        <v>10</v>
      </c>
      <c r="T13" s="1">
        <f>T12+1</f>
        <v>5</v>
      </c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</row>
    <row r="14" s="3" customFormat="1" spans="1:149">
      <c r="A14" s="13"/>
      <c r="B14" s="29" t="s">
        <v>22</v>
      </c>
      <c r="C14" s="30">
        <v>20</v>
      </c>
      <c r="D14" s="31" t="s">
        <v>23</v>
      </c>
      <c r="E14" s="26" t="s">
        <v>24</v>
      </c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v>4</v>
      </c>
      <c r="S14" s="1">
        <v>11</v>
      </c>
      <c r="T14" s="1">
        <f>T13+1</f>
        <v>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</row>
    <row r="15" s="4" customFormat="1" ht="16.5" customHeight="1" spans="1:149">
      <c r="A15" s="35"/>
      <c r="B15" s="29" t="s">
        <v>25</v>
      </c>
      <c r="C15" s="34">
        <v>0</v>
      </c>
      <c r="D15" s="31"/>
      <c r="E15" s="26" t="s">
        <v>26</v>
      </c>
      <c r="F15" s="36"/>
      <c r="G15" s="37"/>
      <c r="H15" s="38">
        <v>7.81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>
        <v>12</v>
      </c>
      <c r="T15" s="37">
        <f>T14+1</f>
        <v>7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80"/>
      <c r="DK15" s="80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  <c r="EF15" s="80"/>
      <c r="EG15" s="80"/>
      <c r="EH15" s="80"/>
      <c r="EI15" s="80"/>
      <c r="EJ15" s="80"/>
      <c r="EK15" s="80"/>
      <c r="EL15" s="80"/>
      <c r="EM15" s="80"/>
      <c r="EN15" s="80"/>
      <c r="EO15" s="80"/>
      <c r="EP15" s="80"/>
      <c r="EQ15" s="80"/>
      <c r="ER15" s="80"/>
      <c r="ES15" s="80"/>
    </row>
    <row r="16" s="3" customFormat="1" spans="1:149">
      <c r="A16" s="13"/>
      <c r="B16" s="26" t="s">
        <v>27</v>
      </c>
      <c r="C16" s="27">
        <v>0</v>
      </c>
      <c r="D16" s="39"/>
      <c r="E16" s="26" t="s">
        <v>28</v>
      </c>
      <c r="F16" s="15"/>
      <c r="G16" s="1"/>
      <c r="H16" s="1">
        <v>10.41</v>
      </c>
      <c r="I16" s="1"/>
      <c r="J16" s="1"/>
      <c r="K16" s="1"/>
      <c r="L16" s="1"/>
      <c r="M16" s="1"/>
      <c r="N16" s="1"/>
      <c r="O16" s="75" t="s">
        <v>29</v>
      </c>
      <c r="P16" s="1"/>
      <c r="Q16" s="1"/>
      <c r="R16" s="1"/>
      <c r="S16" s="1"/>
      <c r="T16" s="1">
        <f>T15+1</f>
        <v>8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</row>
    <row r="17" spans="1:149">
      <c r="A17" s="13"/>
      <c r="B17" s="40"/>
      <c r="C17" s="41"/>
      <c r="D17" s="42"/>
      <c r="E17" s="40"/>
      <c r="F17" s="15"/>
      <c r="H17" s="38">
        <v>15.62</v>
      </c>
      <c r="O17" s="76" t="s">
        <v>30</v>
      </c>
      <c r="T17" s="1">
        <f>T16+1</f>
        <v>9</v>
      </c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</row>
    <row r="18" s="3" customFormat="1" spans="1:149">
      <c r="A18" s="13"/>
      <c r="B18" s="43" t="s">
        <v>31</v>
      </c>
      <c r="C18" s="25" t="s">
        <v>7</v>
      </c>
      <c r="D18" s="25" t="s">
        <v>8</v>
      </c>
      <c r="E18" s="25" t="s">
        <v>9</v>
      </c>
      <c r="F18" s="15"/>
      <c r="G18" s="1"/>
      <c r="H18" s="1">
        <v>20.83</v>
      </c>
      <c r="I18" s="1"/>
      <c r="J18" s="1"/>
      <c r="K18" s="1"/>
      <c r="L18" s="1"/>
      <c r="M18" s="1"/>
      <c r="N18" s="1"/>
      <c r="O18" s="76" t="s">
        <v>32</v>
      </c>
      <c r="P18" s="1"/>
      <c r="Q18" s="1"/>
      <c r="R18" s="1"/>
      <c r="S18" s="1"/>
      <c r="T18" s="1">
        <f>T17+1</f>
        <v>10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</row>
    <row r="19" s="5" customFormat="1" spans="1:149">
      <c r="A19" s="13"/>
      <c r="B19" s="29" t="s">
        <v>33</v>
      </c>
      <c r="C19" s="44">
        <f>VLOOKUP(C11,H6:J12,3,FALSE)-174+10*LOG10(C10*1000)+C13</f>
        <v>-135.325492704895</v>
      </c>
      <c r="D19" s="31" t="s">
        <v>23</v>
      </c>
      <c r="E19" s="45"/>
      <c r="F19" s="15"/>
      <c r="G19" s="1"/>
      <c r="H19" s="1">
        <v>31.25</v>
      </c>
      <c r="I19" s="1"/>
      <c r="J19" s="1"/>
      <c r="K19" s="1"/>
      <c r="L19" s="1"/>
      <c r="M19" s="1"/>
      <c r="N19" s="1"/>
      <c r="O19" s="76" t="s">
        <v>34</v>
      </c>
      <c r="P19" s="1"/>
      <c r="Q19" s="1"/>
      <c r="R19" s="1"/>
      <c r="S19" s="1"/>
      <c r="T19" s="1">
        <f>T18+1</f>
        <v>11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</row>
    <row r="20" s="3" customFormat="1" spans="1:149">
      <c r="A20" s="13"/>
      <c r="B20" s="46" t="s">
        <v>35</v>
      </c>
      <c r="C20" s="47">
        <f>C14-C19</f>
        <v>155.325492704895</v>
      </c>
      <c r="D20" s="48" t="s">
        <v>5</v>
      </c>
      <c r="E20" s="49"/>
      <c r="F20" s="15"/>
      <c r="G20" s="1"/>
      <c r="H20" s="1">
        <v>41.6</v>
      </c>
      <c r="I20" s="1"/>
      <c r="J20" s="1"/>
      <c r="K20" s="1"/>
      <c r="L20" s="1"/>
      <c r="M20" s="1"/>
      <c r="N20" s="1"/>
      <c r="O20" s="76" t="s">
        <v>36</v>
      </c>
      <c r="P20" s="1"/>
      <c r="Q20" s="1"/>
      <c r="R20" s="1"/>
      <c r="S20" s="1"/>
      <c r="T20" s="1">
        <f>T19+1</f>
        <v>12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</row>
    <row r="21" spans="1:149">
      <c r="A21" s="13"/>
      <c r="B21" s="29" t="s">
        <v>37</v>
      </c>
      <c r="C21" s="47">
        <f>C10*1000*0.25/(C12*1000000)*1000000</f>
        <v>6.01039260969977</v>
      </c>
      <c r="D21" s="31" t="s">
        <v>38</v>
      </c>
      <c r="E21" s="50" t="s">
        <v>39</v>
      </c>
      <c r="F21" s="15"/>
      <c r="H21" s="1">
        <v>62.5</v>
      </c>
      <c r="O21" s="77"/>
      <c r="T21" s="1">
        <f>T20+1</f>
        <v>13</v>
      </c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</row>
    <row r="22" spans="1:149">
      <c r="A22" s="13"/>
      <c r="B22" s="26" t="s">
        <v>40</v>
      </c>
      <c r="C22" s="51">
        <f>2^C11/C10</f>
        <v>12.2958693563881</v>
      </c>
      <c r="D22" s="28" t="s">
        <v>41</v>
      </c>
      <c r="E22" s="52"/>
      <c r="F22" s="15"/>
      <c r="H22" s="38">
        <v>125</v>
      </c>
      <c r="O22" s="76" t="s">
        <v>42</v>
      </c>
      <c r="T22" s="1">
        <f>T21+1</f>
        <v>14</v>
      </c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</row>
    <row r="23" spans="1:149">
      <c r="A23" s="13"/>
      <c r="B23" s="26" t="s">
        <v>43</v>
      </c>
      <c r="C23" s="51">
        <f>12.25*C22</f>
        <v>150.624399615754</v>
      </c>
      <c r="D23" s="28" t="s">
        <v>41</v>
      </c>
      <c r="E23" s="45"/>
      <c r="F23" s="15"/>
      <c r="H23" s="1">
        <v>250</v>
      </c>
      <c r="O23" s="76" t="s">
        <v>44</v>
      </c>
      <c r="T23" s="1">
        <f>T22+1</f>
        <v>15</v>
      </c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</row>
    <row r="24" ht="15" customHeight="1" spans="1:149">
      <c r="A24" s="13"/>
      <c r="B24" s="26" t="s">
        <v>45</v>
      </c>
      <c r="C24" s="51">
        <f>C22*(8+IF(C9&gt;0,CEILING((C9*8-4*(C11-7)-(1-C15)*20+16)/(4*C11),1)*(4+$C16),0))</f>
        <v>3688.76080691643</v>
      </c>
      <c r="D24" s="28" t="s">
        <v>41</v>
      </c>
      <c r="E24" s="49"/>
      <c r="F24" s="15"/>
      <c r="H24" s="1">
        <v>500</v>
      </c>
      <c r="O24" s="76" t="s">
        <v>46</v>
      </c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</row>
    <row r="25" ht="15" customHeight="1" spans="1:149">
      <c r="A25" s="13"/>
      <c r="B25" s="26" t="s">
        <v>47</v>
      </c>
      <c r="C25" s="51">
        <f>C23+C24</f>
        <v>3839.38520653218</v>
      </c>
      <c r="D25" s="28" t="s">
        <v>41</v>
      </c>
      <c r="E25" s="26" t="s">
        <v>48</v>
      </c>
      <c r="F25" s="15"/>
      <c r="O25" s="76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</row>
    <row r="26" spans="1:149">
      <c r="A26" s="13"/>
      <c r="B26" s="26" t="s">
        <v>49</v>
      </c>
      <c r="C26" s="53">
        <f>C11*4/(4+C16)/C22</f>
        <v>0.569296875</v>
      </c>
      <c r="D26" s="28" t="s">
        <v>50</v>
      </c>
      <c r="E26" s="26" t="s">
        <v>51</v>
      </c>
      <c r="F26" s="15"/>
      <c r="O26" s="78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</row>
    <row r="27" s="3" customFormat="1" spans="1:149">
      <c r="A27" s="13"/>
      <c r="B27" s="26" t="s">
        <v>52</v>
      </c>
      <c r="C27" s="53">
        <f>C9*8/(C25)</f>
        <v>0.531335068054444</v>
      </c>
      <c r="D27" s="28" t="s">
        <v>50</v>
      </c>
      <c r="E27" s="26" t="s">
        <v>53</v>
      </c>
      <c r="F27" s="1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</row>
    <row r="28" spans="1:149">
      <c r="A28" s="13"/>
      <c r="B28" s="26"/>
      <c r="C28" s="54"/>
      <c r="D28" s="49"/>
      <c r="E28" s="49"/>
      <c r="F28" s="15"/>
      <c r="G28" s="14"/>
      <c r="H28" s="14"/>
      <c r="O28" s="79" t="s">
        <v>54</v>
      </c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</row>
    <row r="29" s="6" customFormat="1" spans="1:149">
      <c r="A29" s="13"/>
      <c r="B29" s="55"/>
      <c r="C29" s="55"/>
      <c r="D29" s="55"/>
      <c r="E29" s="55"/>
      <c r="F29" s="15"/>
      <c r="G29" s="14"/>
      <c r="H29" s="1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</row>
    <row r="30" s="1" customFormat="1" spans="1:8">
      <c r="A30" s="13"/>
      <c r="B30" s="56"/>
      <c r="C30" s="56"/>
      <c r="D30" s="56"/>
      <c r="E30" s="56"/>
      <c r="F30" s="36"/>
      <c r="G30" s="55"/>
      <c r="H30" s="14"/>
    </row>
    <row r="31" s="6" customFormat="1" spans="1:149">
      <c r="A31" s="13"/>
      <c r="B31" s="21" t="s">
        <v>55</v>
      </c>
      <c r="C31" s="14"/>
      <c r="D31" s="14"/>
      <c r="E31" s="14"/>
      <c r="F31" s="57"/>
      <c r="G31" s="56"/>
      <c r="H31" s="1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</row>
    <row r="32" s="1" customFormat="1" spans="1:8">
      <c r="A32" s="13"/>
      <c r="B32" s="58" t="s">
        <v>56</v>
      </c>
      <c r="C32" s="56"/>
      <c r="D32" s="56"/>
      <c r="E32" s="56"/>
      <c r="F32" s="57"/>
      <c r="G32" s="56"/>
      <c r="H32" s="14"/>
    </row>
    <row r="33" s="6" customFormat="1" spans="1:149">
      <c r="A33" s="13"/>
      <c r="B33" s="56"/>
      <c r="C33" s="56"/>
      <c r="D33" s="56"/>
      <c r="E33" s="56"/>
      <c r="F33" s="57"/>
      <c r="G33" s="56"/>
      <c r="H33" s="1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</row>
    <row r="34" s="1" customFormat="1" spans="1:8">
      <c r="A34" s="13"/>
      <c r="B34" s="58" t="s">
        <v>57</v>
      </c>
      <c r="C34" s="56"/>
      <c r="D34" s="56"/>
      <c r="E34" s="56"/>
      <c r="F34" s="57"/>
      <c r="G34" s="56"/>
      <c r="H34" s="14"/>
    </row>
    <row r="35" s="6" customFormat="1" spans="1:149">
      <c r="A35" s="13"/>
      <c r="B35" s="56"/>
      <c r="C35" s="56"/>
      <c r="D35" s="56"/>
      <c r="E35" s="56"/>
      <c r="F35" s="57"/>
      <c r="G35" s="56"/>
      <c r="H35" s="1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</row>
    <row r="36" s="1" customFormat="1" spans="1:8">
      <c r="A36" s="13"/>
      <c r="B36" s="56"/>
      <c r="C36" s="56"/>
      <c r="D36" s="56"/>
      <c r="E36" s="56"/>
      <c r="F36" s="57"/>
      <c r="G36" s="56"/>
      <c r="H36" s="14"/>
    </row>
    <row r="37" s="1" customFormat="1" spans="1:8">
      <c r="A37" s="59"/>
      <c r="B37" s="60" t="s">
        <v>58</v>
      </c>
      <c r="C37" s="56"/>
      <c r="D37" s="56"/>
      <c r="E37" s="56"/>
      <c r="F37" s="57"/>
      <c r="G37" s="56"/>
      <c r="H37" s="14"/>
    </row>
    <row r="38" s="1" customFormat="1" spans="1:8">
      <c r="A38" s="59"/>
      <c r="B38" s="21"/>
      <c r="C38" s="56"/>
      <c r="D38" s="56"/>
      <c r="E38" s="56"/>
      <c r="F38" s="57"/>
      <c r="G38" s="56"/>
      <c r="H38" s="14"/>
    </row>
    <row r="39" s="1" customFormat="1" spans="1:8">
      <c r="A39" s="59"/>
      <c r="B39" s="58"/>
      <c r="C39" s="56"/>
      <c r="D39" s="56"/>
      <c r="E39" s="56"/>
      <c r="F39" s="57"/>
      <c r="G39" s="56"/>
      <c r="H39" s="14"/>
    </row>
    <row r="40" s="1" customFormat="1" spans="1:8">
      <c r="A40" s="61"/>
      <c r="B40" s="62"/>
      <c r="C40" s="63"/>
      <c r="D40" s="63"/>
      <c r="E40" s="63"/>
      <c r="F40" s="64"/>
      <c r="G40" s="56"/>
      <c r="H40" s="14"/>
    </row>
    <row r="41" s="1" customFormat="1" spans="1:8">
      <c r="A41" s="24"/>
      <c r="B41" s="65"/>
      <c r="C41" s="65"/>
      <c r="D41" s="65"/>
      <c r="E41" s="65"/>
      <c r="F41" s="65"/>
      <c r="G41" s="65"/>
      <c r="H41" s="65"/>
    </row>
    <row r="42" s="1" customFormat="1" spans="1:8">
      <c r="A42" s="24"/>
      <c r="B42" s="65"/>
      <c r="C42" s="65"/>
      <c r="D42" s="65"/>
      <c r="E42" s="65"/>
      <c r="F42" s="65"/>
      <c r="G42" s="65"/>
      <c r="H42" s="65"/>
    </row>
    <row r="43" s="1" customFormat="1" spans="1:8">
      <c r="A43" s="24"/>
      <c r="B43" s="14"/>
      <c r="C43" s="65"/>
      <c r="D43" s="65"/>
      <c r="E43" s="65"/>
      <c r="F43" s="65"/>
      <c r="G43" s="65"/>
      <c r="H43" s="65"/>
    </row>
    <row r="44" s="1" customFormat="1" ht="15.75" spans="1:8">
      <c r="A44" s="24"/>
      <c r="B44" s="66"/>
      <c r="C44" s="65"/>
      <c r="D44" s="65"/>
      <c r="E44" s="65"/>
      <c r="F44" s="65"/>
      <c r="G44" s="65"/>
      <c r="H44" s="65"/>
    </row>
    <row r="45" s="1" customFormat="1" spans="1:8">
      <c r="A45" s="24"/>
      <c r="B45" s="65"/>
      <c r="C45" s="65"/>
      <c r="D45" s="65"/>
      <c r="E45" s="65"/>
      <c r="F45" s="65"/>
      <c r="G45" s="65"/>
      <c r="H45" s="65"/>
    </row>
    <row r="46" s="1" customFormat="1" spans="1:8">
      <c r="A46" s="24"/>
      <c r="B46" s="55"/>
      <c r="C46" s="55"/>
      <c r="D46" s="55"/>
      <c r="E46" s="55"/>
      <c r="F46" s="55"/>
      <c r="G46" s="55"/>
      <c r="H46" s="65"/>
    </row>
    <row r="47" s="1" customFormat="1" spans="1:8">
      <c r="A47" s="24"/>
      <c r="B47" s="56"/>
      <c r="C47" s="56"/>
      <c r="D47" s="56"/>
      <c r="E47" s="56"/>
      <c r="F47" s="56"/>
      <c r="G47" s="56"/>
      <c r="H47" s="65"/>
    </row>
    <row r="48" s="1" customFormat="1" spans="1:8">
      <c r="A48" s="24"/>
      <c r="B48" s="56"/>
      <c r="C48" s="56"/>
      <c r="D48" s="56"/>
      <c r="E48" s="56"/>
      <c r="F48" s="56"/>
      <c r="G48" s="56"/>
      <c r="H48" s="65"/>
    </row>
    <row r="49" s="1" customFormat="1" spans="1:8">
      <c r="A49" s="24"/>
      <c r="B49" s="56"/>
      <c r="C49" s="56"/>
      <c r="D49" s="56"/>
      <c r="E49" s="56"/>
      <c r="F49" s="56"/>
      <c r="G49" s="56"/>
      <c r="H49" s="65"/>
    </row>
    <row r="50" s="1" customFormat="1" spans="1:8">
      <c r="A50" s="24"/>
      <c r="B50" s="56"/>
      <c r="C50" s="56"/>
      <c r="D50" s="56"/>
      <c r="E50" s="56"/>
      <c r="F50" s="56"/>
      <c r="G50" s="56"/>
      <c r="H50" s="65"/>
    </row>
    <row r="51" s="1" customFormat="1" spans="1:8">
      <c r="A51" s="24"/>
      <c r="B51" s="56"/>
      <c r="C51" s="56"/>
      <c r="D51" s="56"/>
      <c r="E51" s="56"/>
      <c r="F51" s="56"/>
      <c r="G51" s="56"/>
      <c r="H51" s="65"/>
    </row>
    <row r="52" s="1" customFormat="1" spans="2:8">
      <c r="B52" s="56"/>
      <c r="C52" s="56"/>
      <c r="D52" s="56"/>
      <c r="E52" s="56"/>
      <c r="F52" s="56"/>
      <c r="G52" s="56"/>
      <c r="H52" s="65"/>
    </row>
    <row r="53" s="1" customFormat="1" spans="2:8">
      <c r="B53" s="56"/>
      <c r="C53" s="56"/>
      <c r="D53" s="56"/>
      <c r="E53" s="56"/>
      <c r="F53" s="56"/>
      <c r="G53" s="56"/>
      <c r="H53" s="65"/>
    </row>
    <row r="54" s="1" customFormat="1" spans="2:8">
      <c r="B54" s="56"/>
      <c r="C54" s="56"/>
      <c r="D54" s="56"/>
      <c r="E54" s="56"/>
      <c r="F54" s="56"/>
      <c r="G54" s="56"/>
      <c r="H54" s="65"/>
    </row>
    <row r="55" s="1" customFormat="1" spans="2:8">
      <c r="B55" s="56"/>
      <c r="C55" s="56"/>
      <c r="D55" s="56"/>
      <c r="E55" s="56"/>
      <c r="F55" s="56"/>
      <c r="G55" s="56"/>
      <c r="H55" s="65"/>
    </row>
    <row r="56" s="1" customFormat="1" spans="2:8">
      <c r="B56" s="56"/>
      <c r="C56" s="56"/>
      <c r="D56" s="56"/>
      <c r="E56" s="56"/>
      <c r="F56" s="56"/>
      <c r="G56" s="56"/>
      <c r="H56" s="14"/>
    </row>
    <row r="57" s="1" customFormat="1" spans="1:8">
      <c r="A57" s="24"/>
      <c r="B57" s="14"/>
      <c r="C57" s="14"/>
      <c r="D57" s="14"/>
      <c r="E57" s="14"/>
      <c r="F57" s="14"/>
      <c r="G57" s="14"/>
      <c r="H57" s="14"/>
    </row>
    <row r="58" s="1" customFormat="1" spans="1:8">
      <c r="A58" s="24"/>
      <c r="B58" s="14"/>
      <c r="C58" s="14"/>
      <c r="D58" s="14"/>
      <c r="E58" s="14"/>
      <c r="F58" s="14"/>
      <c r="G58" s="14"/>
      <c r="H58" s="14"/>
    </row>
    <row r="59" s="1" customFormat="1" spans="1:1">
      <c r="A59" s="24"/>
    </row>
    <row r="60" s="1" customFormat="1" spans="1:1">
      <c r="A60" s="24"/>
    </row>
    <row r="61" s="1" customFormat="1" spans="1:1">
      <c r="A61" s="24"/>
    </row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</sheetData>
  <sheetProtection password="E608" sheet="1" selectLockedCells="1" objects="1" scenarios="1"/>
  <mergeCells count="1">
    <mergeCell ref="B5:E5"/>
  </mergeCells>
  <dataValidations count="8">
    <dataValidation type="whole" operator="between" allowBlank="1" showInputMessage="1" showErrorMessage="1" errorTitle="Payload lenght" error="Please check payload lenght&#10;payload must be at least 1 byte long and max 255 bytes long" promptTitle="Payload length" prompt="Min 1 bytes&#10;Max 255 bytes" sqref="C9">
      <formula1>1</formula1>
      <formula2>255</formula2>
    </dataValidation>
    <dataValidation type="whole" operator="between" allowBlank="1" showInputMessage="1" showErrorMessage="1" promptTitle="Carrier freq" prompt="min 169MHz&#10;max 950MHz" sqref="C12">
      <formula1>169</formula1>
      <formula2>950</formula2>
    </dataValidation>
    <dataValidation type="list" allowBlank="1" showErrorMessage="1" promptTitle="Spreading factor" prompt="Min 7 (128)&#10;Max 12 (4096)" sqref="C11">
      <formula1>$S$10:$S$15</formula1>
    </dataValidation>
    <dataValidation type="list" allowBlank="1" showInputMessage="1" showErrorMessage="1" errorTitle="BW" error="10 KHz Min&#10;2 MHz Max" promptTitle="Bandwidth" prompt="SX1276 supports 10 bw in lora mode&#10;7.81 to 500kHz" sqref="C10">
      <formula1>$H$15:$H$24</formula1>
    </dataValidation>
    <dataValidation type="decimal" operator="between" allowBlank="1" showInputMessage="1" showErrorMessage="1" errorTitle="wrong value" error="Noise figure outside the achievable range" promptTitle="Radio noise figure" prompt="5dB : Split RF matching network&#10;9dB : single pin RX/TX operation" sqref="C13">
      <formula1>1</formula1>
      <formula2>9</formula2>
    </dataValidation>
    <dataValidation type="list" allowBlank="1" showInputMessage="1" showErrorMessage="1" sqref="C16">
      <formula1>$R$10:$R$14</formula1>
    </dataValidation>
    <dataValidation type="whole" operator="between" allowBlank="1" showInputMessage="1" showErrorMessage="1" promptTitle="TX radiated power" prompt="min 0 dBm (1mW)&#10;max +20 dBm (100 mW !)" sqref="C14">
      <formula1>0</formula1>
      <formula2>20</formula2>
    </dataValidation>
    <dataValidation type="list" allowBlank="1" showInputMessage="1" showErrorMessage="1" sqref="C15">
      <formula1>$Q$10:$Q$11</formula1>
    </dataValidation>
  </dataValidations>
  <pageMargins left="0.7875" right="0.7875" top="1.05277777777778" bottom="1.05277777777778" header="0.7875" footer="0.7875"/>
  <pageSetup paperSize="1"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Lora(tm) calculator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Zhong Wei</cp:lastModifiedBy>
  <dcterms:created xsi:type="dcterms:W3CDTF">2014-06-17T14:14:00Z</dcterms:created>
  <dcterms:modified xsi:type="dcterms:W3CDTF">2014-07-25T12:50:19Z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