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AveFinance2\Downloads\"/>
    </mc:Choice>
  </mc:AlternateContent>
  <xr:revisionPtr revIDLastSave="0" documentId="13_ncr:1_{5E58A88F-BA14-4238-A851-40DE93E12CF7}" xr6:coauthVersionLast="36" xr6:coauthVersionMax="36" xr10:uidLastSave="{00000000-0000-0000-0000-000000000000}"/>
  <bookViews>
    <workbookView xWindow="0" yWindow="0" windowWidth="28800" windowHeight="12225" activeTab="1" xr2:uid="{4951A95B-50EB-2B4D-8FC5-C18771B379AA}"/>
  </bookViews>
  <sheets>
    <sheet name="GW_Wfall_V5_Scen_305" sheetId="1" r:id="rId1"/>
    <sheet name="GW_Wfall_V5_Scen_305 _JASPAL" sheetId="2" r:id="rId2"/>
    <sheet name="CSV DATA" sheetId="3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G7" i="2"/>
  <c r="Z76" i="2" l="1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I81" i="2" s="1"/>
  <c r="H76" i="2"/>
  <c r="H79" i="2" s="1"/>
  <c r="G76" i="2"/>
  <c r="G79" i="2" s="1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J37" i="2"/>
  <c r="F30" i="2"/>
  <c r="G29" i="2"/>
  <c r="F22" i="2"/>
  <c r="G14" i="2"/>
  <c r="G13" i="2"/>
  <c r="H13" i="2" s="1"/>
  <c r="I13" i="2" s="1"/>
  <c r="J13" i="2" s="1"/>
  <c r="F12" i="2"/>
  <c r="F11" i="2"/>
  <c r="F25" i="2" s="1"/>
  <c r="F69" i="2" s="1"/>
  <c r="G25" i="2" s="1"/>
  <c r="G26" i="2" s="1"/>
  <c r="F10" i="2"/>
  <c r="G10" i="2" s="1"/>
  <c r="H10" i="2" s="1"/>
  <c r="I10" i="2" s="1"/>
  <c r="J10" i="2" s="1"/>
  <c r="F8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G16" i="2" s="1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G15" i="2" s="1"/>
  <c r="G18" i="2" s="1"/>
  <c r="G21" i="2" s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D63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D62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D61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D60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D59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D58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D57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D56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D55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D54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D53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D52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D51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D50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D49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D48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5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J12" i="1"/>
  <c r="I12" i="1"/>
  <c r="H12" i="1"/>
  <c r="G12" i="1"/>
  <c r="F11" i="1"/>
  <c r="F10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H8" i="2" l="1"/>
  <c r="L8" i="2"/>
  <c r="L71" i="2" s="1"/>
  <c r="P8" i="2"/>
  <c r="P71" i="2" s="1"/>
  <c r="T8" i="2"/>
  <c r="T71" i="2" s="1"/>
  <c r="X8" i="2"/>
  <c r="X71" i="2" s="1"/>
  <c r="J8" i="2"/>
  <c r="J71" i="2" s="1"/>
  <c r="V8" i="2"/>
  <c r="V71" i="2" s="1"/>
  <c r="O8" i="2"/>
  <c r="O71" i="2" s="1"/>
  <c r="I8" i="2"/>
  <c r="M8" i="2"/>
  <c r="M71" i="2" s="1"/>
  <c r="Q8" i="2"/>
  <c r="Q71" i="2" s="1"/>
  <c r="U8" i="2"/>
  <c r="U71" i="2" s="1"/>
  <c r="Y8" i="2"/>
  <c r="Y71" i="2" s="1"/>
  <c r="N8" i="2"/>
  <c r="N71" i="2" s="1"/>
  <c r="R8" i="2"/>
  <c r="R71" i="2" s="1"/>
  <c r="Z8" i="2"/>
  <c r="Z71" i="2" s="1"/>
  <c r="K8" i="2"/>
  <c r="K71" i="2" s="1"/>
  <c r="S8" i="2"/>
  <c r="S71" i="2" s="1"/>
  <c r="W8" i="2"/>
  <c r="W71" i="2" s="1"/>
  <c r="G8" i="2"/>
  <c r="G69" i="2"/>
  <c r="H25" i="2" s="1"/>
  <c r="H26" i="2" s="1"/>
  <c r="J38" i="2"/>
  <c r="G17" i="2"/>
  <c r="G19" i="2"/>
  <c r="I79" i="2"/>
  <c r="G81" i="2"/>
  <c r="H81" i="2"/>
  <c r="H69" i="2" l="1"/>
  <c r="I25" i="2" s="1"/>
  <c r="I69" i="2" s="1"/>
  <c r="J25" i="2" s="1"/>
  <c r="G27" i="2"/>
  <c r="G30" i="2" s="1"/>
  <c r="G20" i="2"/>
  <c r="G28" i="2" s="1"/>
  <c r="H16" i="2"/>
  <c r="H15" i="2"/>
  <c r="G23" i="2"/>
  <c r="K37" i="2" s="1"/>
  <c r="K38" i="2" s="1"/>
  <c r="H14" i="2"/>
  <c r="H17" i="2" l="1"/>
  <c r="I15" i="2" s="1"/>
  <c r="I26" i="2"/>
  <c r="J52" i="2"/>
  <c r="J26" i="2"/>
  <c r="J72" i="2" s="1"/>
  <c r="H19" i="2"/>
  <c r="H18" i="2"/>
  <c r="H21" i="2" s="1"/>
  <c r="G32" i="2"/>
  <c r="G31" i="2"/>
  <c r="I14" i="2" l="1"/>
  <c r="H23" i="2"/>
  <c r="L37" i="2" s="1"/>
  <c r="L38" i="2" s="1"/>
  <c r="I16" i="2"/>
  <c r="I17" i="2" s="1"/>
  <c r="H27" i="2"/>
  <c r="H20" i="2"/>
  <c r="H28" i="2" s="1"/>
  <c r="G34" i="2"/>
  <c r="G33" i="2"/>
  <c r="I19" i="2" l="1"/>
  <c r="I18" i="2"/>
  <c r="I21" i="2" s="1"/>
  <c r="I27" i="2" s="1"/>
  <c r="J16" i="2"/>
  <c r="J15" i="2"/>
  <c r="I23" i="2"/>
  <c r="M37" i="2" s="1"/>
  <c r="M38" i="2" s="1"/>
  <c r="J14" i="2"/>
  <c r="H29" i="2"/>
  <c r="H30" i="2"/>
  <c r="H32" i="2" s="1"/>
  <c r="I20" i="2" l="1"/>
  <c r="I28" i="2" s="1"/>
  <c r="H31" i="2"/>
  <c r="H34" i="2" s="1"/>
  <c r="J17" i="2"/>
  <c r="K16" i="2" s="1"/>
  <c r="J19" i="2"/>
  <c r="J18" i="2"/>
  <c r="J21" i="2" s="1"/>
  <c r="H33" i="2" l="1"/>
  <c r="K15" i="2"/>
  <c r="K19" i="2" s="1"/>
  <c r="K14" i="2"/>
  <c r="J23" i="2"/>
  <c r="N37" i="2" s="1"/>
  <c r="N38" i="2" s="1"/>
  <c r="I30" i="2"/>
  <c r="I29" i="2"/>
  <c r="J27" i="2"/>
  <c r="J20" i="2"/>
  <c r="J28" i="2" s="1"/>
  <c r="K18" i="2" l="1"/>
  <c r="K21" i="2" s="1"/>
  <c r="K27" i="2" s="1"/>
  <c r="J36" i="2"/>
  <c r="K17" i="2"/>
  <c r="L15" i="2" s="1"/>
  <c r="I31" i="2"/>
  <c r="I32" i="2"/>
  <c r="L16" i="2" l="1"/>
  <c r="L18" i="2" s="1"/>
  <c r="L21" i="2" s="1"/>
  <c r="K20" i="2"/>
  <c r="K28" i="2" s="1"/>
  <c r="L14" i="2"/>
  <c r="K23" i="2"/>
  <c r="O37" i="2" s="1"/>
  <c r="O38" i="2" s="1"/>
  <c r="I33" i="2"/>
  <c r="I34" i="2"/>
  <c r="L19" i="2" l="1"/>
  <c r="L17" i="2"/>
  <c r="M16" i="2" s="1"/>
  <c r="K36" i="2"/>
  <c r="M14" i="2"/>
  <c r="J29" i="2"/>
  <c r="J30" i="2"/>
  <c r="L27" i="2"/>
  <c r="L20" i="2"/>
  <c r="L28" i="2" s="1"/>
  <c r="M15" i="2" l="1"/>
  <c r="M18" i="2" s="1"/>
  <c r="M21" i="2" s="1"/>
  <c r="M27" i="2" s="1"/>
  <c r="L23" i="2"/>
  <c r="P37" i="2" s="1"/>
  <c r="P38" i="2" s="1"/>
  <c r="J31" i="2"/>
  <c r="J32" i="2"/>
  <c r="M19" i="2" l="1"/>
  <c r="M17" i="2"/>
  <c r="N16" i="2" s="1"/>
  <c r="M20" i="2"/>
  <c r="M28" i="2" s="1"/>
  <c r="L36" i="2"/>
  <c r="N14" i="2"/>
  <c r="J34" i="2"/>
  <c r="J33" i="2"/>
  <c r="M23" i="2" l="1"/>
  <c r="Q37" i="2" s="1"/>
  <c r="Q38" i="2" s="1"/>
  <c r="N15" i="2"/>
  <c r="N17" i="2" s="1"/>
  <c r="O15" i="2" s="1"/>
  <c r="M36" i="2"/>
  <c r="N23" i="2"/>
  <c r="N36" i="2" s="1"/>
  <c r="N18" i="2"/>
  <c r="N20" i="2" s="1"/>
  <c r="N28" i="2" s="1"/>
  <c r="O16" i="2"/>
  <c r="O17" i="2" s="1"/>
  <c r="O23" i="2" s="1"/>
  <c r="O14" i="2"/>
  <c r="K30" i="2"/>
  <c r="K29" i="2"/>
  <c r="J39" i="2"/>
  <c r="J40" i="2" s="1"/>
  <c r="J41" i="2" s="1"/>
  <c r="R37" i="2" l="1"/>
  <c r="R38" i="2" s="1"/>
  <c r="N19" i="2"/>
  <c r="N21" i="2"/>
  <c r="N27" i="2" s="1"/>
  <c r="O19" i="2"/>
  <c r="O18" i="2"/>
  <c r="O20" i="2" s="1"/>
  <c r="O28" i="2" s="1"/>
  <c r="S37" i="2"/>
  <c r="S38" i="2" s="1"/>
  <c r="O36" i="2"/>
  <c r="P15" i="2"/>
  <c r="P16" i="2"/>
  <c r="P14" i="2"/>
  <c r="J43" i="2"/>
  <c r="K10" i="2" s="1"/>
  <c r="J42" i="2"/>
  <c r="J44" i="2" s="1"/>
  <c r="K31" i="2"/>
  <c r="K32" i="2"/>
  <c r="O21" i="2" l="1"/>
  <c r="O27" i="2" s="1"/>
  <c r="P19" i="2"/>
  <c r="P18" i="2"/>
  <c r="P21" i="2" s="1"/>
  <c r="P17" i="2"/>
  <c r="K33" i="2"/>
  <c r="K34" i="2"/>
  <c r="J45" i="2"/>
  <c r="J46" i="2" s="1"/>
  <c r="J48" i="2" s="1"/>
  <c r="Q16" i="2" l="1"/>
  <c r="Q14" i="2"/>
  <c r="Q15" i="2"/>
  <c r="P23" i="2"/>
  <c r="P20" i="2"/>
  <c r="P28" i="2" s="1"/>
  <c r="P27" i="2"/>
  <c r="J58" i="2"/>
  <c r="J64" i="2" s="1"/>
  <c r="J54" i="2"/>
  <c r="J49" i="2"/>
  <c r="J53" i="2"/>
  <c r="J51" i="2"/>
  <c r="J56" i="2"/>
  <c r="J50" i="2"/>
  <c r="J57" i="2"/>
  <c r="J55" i="2"/>
  <c r="K39" i="2"/>
  <c r="K40" i="2" s="1"/>
  <c r="K41" i="2" s="1"/>
  <c r="L30" i="2"/>
  <c r="L29" i="2"/>
  <c r="T37" i="2" l="1"/>
  <c r="T38" i="2" s="1"/>
  <c r="P36" i="2"/>
  <c r="Q18" i="2"/>
  <c r="Q21" i="2" s="1"/>
  <c r="Q19" i="2"/>
  <c r="Q17" i="2"/>
  <c r="J60" i="2"/>
  <c r="J69" i="2"/>
  <c r="K25" i="2" s="1"/>
  <c r="K52" i="2" s="1"/>
  <c r="L31" i="2"/>
  <c r="L32" i="2"/>
  <c r="J63" i="2"/>
  <c r="J68" i="2" s="1"/>
  <c r="J61" i="2"/>
  <c r="J66" i="2" s="1"/>
  <c r="K43" i="2"/>
  <c r="L10" i="2" s="1"/>
  <c r="K42" i="2"/>
  <c r="K44" i="2" s="1"/>
  <c r="K45" i="2" s="1"/>
  <c r="K46" i="2" s="1"/>
  <c r="K48" i="2" s="1"/>
  <c r="J62" i="2"/>
  <c r="J59" i="2"/>
  <c r="J67" i="2" s="1"/>
  <c r="J73" i="2" s="1"/>
  <c r="Q20" i="2" l="1"/>
  <c r="Q28" i="2" s="1"/>
  <c r="Q27" i="2"/>
  <c r="Q23" i="2"/>
  <c r="R16" i="2"/>
  <c r="R15" i="2"/>
  <c r="R14" i="2"/>
  <c r="K26" i="2"/>
  <c r="K72" i="2" s="1"/>
  <c r="K56" i="2"/>
  <c r="K51" i="2"/>
  <c r="K53" i="2"/>
  <c r="K55" i="2" s="1"/>
  <c r="K49" i="2"/>
  <c r="K58" i="2"/>
  <c r="K63" i="2" s="1"/>
  <c r="K68" i="2" s="1"/>
  <c r="K57" i="2"/>
  <c r="K54" i="2"/>
  <c r="K50" i="2"/>
  <c r="J79" i="2"/>
  <c r="J74" i="2"/>
  <c r="J81" i="2"/>
  <c r="L33" i="2"/>
  <c r="L34" i="2"/>
  <c r="U37" i="2" l="1"/>
  <c r="U38" i="2" s="1"/>
  <c r="Q36" i="2"/>
  <c r="R17" i="2"/>
  <c r="R19" i="2"/>
  <c r="R18" i="2"/>
  <c r="R21" i="2" s="1"/>
  <c r="K62" i="2"/>
  <c r="K61" i="2"/>
  <c r="K66" i="2" s="1"/>
  <c r="K59" i="2"/>
  <c r="K67" i="2" s="1"/>
  <c r="K73" i="2" s="1"/>
  <c r="K60" i="2"/>
  <c r="K64" i="2"/>
  <c r="K69" i="2" s="1"/>
  <c r="L25" i="2" s="1"/>
  <c r="L52" i="2" s="1"/>
  <c r="M29" i="2"/>
  <c r="M30" i="2"/>
  <c r="L39" i="2"/>
  <c r="L40" i="2" s="1"/>
  <c r="L41" i="2" s="1"/>
  <c r="R23" i="2" l="1"/>
  <c r="S14" i="2"/>
  <c r="S15" i="2"/>
  <c r="S16" i="2"/>
  <c r="R27" i="2"/>
  <c r="R20" i="2"/>
  <c r="R28" i="2" s="1"/>
  <c r="L26" i="2"/>
  <c r="L72" i="2" s="1"/>
  <c r="L43" i="2"/>
  <c r="M10" i="2" s="1"/>
  <c r="L42" i="2"/>
  <c r="L44" i="2" s="1"/>
  <c r="L45" i="2" s="1"/>
  <c r="L46" i="2" s="1"/>
  <c r="L48" i="2" s="1"/>
  <c r="M31" i="2"/>
  <c r="M32" i="2"/>
  <c r="K81" i="2"/>
  <c r="K79" i="2"/>
  <c r="K74" i="2"/>
  <c r="S17" i="2" l="1"/>
  <c r="S19" i="2"/>
  <c r="S18" i="2"/>
  <c r="S21" i="2" s="1"/>
  <c r="R36" i="2"/>
  <c r="V37" i="2"/>
  <c r="V38" i="2" s="1"/>
  <c r="M34" i="2"/>
  <c r="M33" i="2"/>
  <c r="L51" i="2"/>
  <c r="L53" i="2"/>
  <c r="L58" i="2"/>
  <c r="L63" i="2" s="1"/>
  <c r="L68" i="2" s="1"/>
  <c r="L49" i="2"/>
  <c r="L57" i="2"/>
  <c r="L56" i="2"/>
  <c r="L54" i="2"/>
  <c r="L50" i="2"/>
  <c r="S20" i="2" l="1"/>
  <c r="S28" i="2" s="1"/>
  <c r="S27" i="2"/>
  <c r="S23" i="2"/>
  <c r="T14" i="2"/>
  <c r="T16" i="2"/>
  <c r="T15" i="2"/>
  <c r="L55" i="2"/>
  <c r="L62" i="2"/>
  <c r="L61" i="2"/>
  <c r="L66" i="2" s="1"/>
  <c r="L60" i="2"/>
  <c r="L59" i="2"/>
  <c r="L64" i="2"/>
  <c r="L69" i="2" s="1"/>
  <c r="M25" i="2" s="1"/>
  <c r="N30" i="2"/>
  <c r="N29" i="2"/>
  <c r="M39" i="2"/>
  <c r="M40" i="2" s="1"/>
  <c r="M41" i="2" s="1"/>
  <c r="T17" i="2" l="1"/>
  <c r="U14" i="2" s="1"/>
  <c r="S36" i="2"/>
  <c r="W37" i="2"/>
  <c r="W38" i="2" s="1"/>
  <c r="T19" i="2"/>
  <c r="T18" i="2"/>
  <c r="T21" i="2" s="1"/>
  <c r="L67" i="2"/>
  <c r="L73" i="2" s="1"/>
  <c r="L79" i="2" s="1"/>
  <c r="M52" i="2"/>
  <c r="M26" i="2"/>
  <c r="M72" i="2" s="1"/>
  <c r="N31" i="2"/>
  <c r="N32" i="2"/>
  <c r="M42" i="2"/>
  <c r="M44" i="2" s="1"/>
  <c r="M43" i="2"/>
  <c r="N10" i="2" s="1"/>
  <c r="T23" i="2" l="1"/>
  <c r="T36" i="2" s="1"/>
  <c r="U15" i="2"/>
  <c r="U16" i="2"/>
  <c r="U19" i="2" s="1"/>
  <c r="T20" i="2"/>
  <c r="T28" i="2" s="1"/>
  <c r="T27" i="2"/>
  <c r="L81" i="2"/>
  <c r="L74" i="2"/>
  <c r="N34" i="2"/>
  <c r="N33" i="2"/>
  <c r="M45" i="2"/>
  <c r="M46" i="2" s="1"/>
  <c r="M48" i="2" s="1"/>
  <c r="U17" i="2" l="1"/>
  <c r="V15" i="2" s="1"/>
  <c r="X37" i="2"/>
  <c r="X38" i="2" s="1"/>
  <c r="U18" i="2"/>
  <c r="U21" i="2" s="1"/>
  <c r="U27" i="2" s="1"/>
  <c r="V16" i="2"/>
  <c r="M49" i="2"/>
  <c r="M58" i="2"/>
  <c r="M64" i="2" s="1"/>
  <c r="M54" i="2"/>
  <c r="M50" i="2"/>
  <c r="M56" i="2"/>
  <c r="M53" i="2"/>
  <c r="M57" i="2"/>
  <c r="M51" i="2"/>
  <c r="M55" i="2"/>
  <c r="N39" i="2"/>
  <c r="N40" i="2" s="1"/>
  <c r="N41" i="2" s="1"/>
  <c r="O30" i="2"/>
  <c r="O29" i="2"/>
  <c r="U23" i="2" l="1"/>
  <c r="U36" i="2" s="1"/>
  <c r="V14" i="2"/>
  <c r="U20" i="2"/>
  <c r="U28" i="2" s="1"/>
  <c r="V17" i="2"/>
  <c r="W15" i="2" s="1"/>
  <c r="Y37" i="2"/>
  <c r="Y38" i="2" s="1"/>
  <c r="V19" i="2"/>
  <c r="V18" i="2"/>
  <c r="V21" i="2" s="1"/>
  <c r="M59" i="2"/>
  <c r="M67" i="2" s="1"/>
  <c r="M60" i="2"/>
  <c r="M62" i="2"/>
  <c r="M61" i="2"/>
  <c r="M66" i="2" s="1"/>
  <c r="M63" i="2"/>
  <c r="M68" i="2" s="1"/>
  <c r="O32" i="2"/>
  <c r="O31" i="2"/>
  <c r="N42" i="2"/>
  <c r="N44" i="2" s="1"/>
  <c r="N45" i="2" s="1"/>
  <c r="N46" i="2" s="1"/>
  <c r="N48" i="2" s="1"/>
  <c r="N43" i="2"/>
  <c r="O10" i="2" s="1"/>
  <c r="M69" i="2"/>
  <c r="N25" i="2" s="1"/>
  <c r="W14" i="2" l="1"/>
  <c r="W16" i="2"/>
  <c r="W17" i="2" s="1"/>
  <c r="V23" i="2"/>
  <c r="V36" i="2" s="1"/>
  <c r="V27" i="2"/>
  <c r="V20" i="2"/>
  <c r="V28" i="2" s="1"/>
  <c r="M73" i="2"/>
  <c r="M81" i="2" s="1"/>
  <c r="N49" i="2"/>
  <c r="N51" i="2"/>
  <c r="N50" i="2"/>
  <c r="N52" i="2"/>
  <c r="N54" i="2" s="1"/>
  <c r="N26" i="2"/>
  <c r="N72" i="2" s="1"/>
  <c r="O33" i="2"/>
  <c r="O34" i="2"/>
  <c r="Z37" i="2" l="1"/>
  <c r="Z38" i="2" s="1"/>
  <c r="W19" i="2"/>
  <c r="W18" i="2"/>
  <c r="W21" i="2" s="1"/>
  <c r="W27" i="2" s="1"/>
  <c r="W23" i="2"/>
  <c r="W36" i="2" s="1"/>
  <c r="X14" i="2"/>
  <c r="X16" i="2"/>
  <c r="X15" i="2"/>
  <c r="M74" i="2"/>
  <c r="M79" i="2"/>
  <c r="N53" i="2"/>
  <c r="N55" i="2"/>
  <c r="N57" i="2"/>
  <c r="N58" i="2"/>
  <c r="N64" i="2" s="1"/>
  <c r="P29" i="2"/>
  <c r="O39" i="2"/>
  <c r="O40" i="2" s="1"/>
  <c r="O41" i="2" s="1"/>
  <c r="P30" i="2"/>
  <c r="N56" i="2"/>
  <c r="W20" i="2" l="1"/>
  <c r="W28" i="2" s="1"/>
  <c r="X17" i="2"/>
  <c r="Y16" i="2" s="1"/>
  <c r="X18" i="2"/>
  <c r="X21" i="2" s="1"/>
  <c r="X19" i="2"/>
  <c r="N63" i="2"/>
  <c r="N68" i="2" s="1"/>
  <c r="N69" i="2"/>
  <c r="O25" i="2" s="1"/>
  <c r="O52" i="2" s="1"/>
  <c r="N59" i="2"/>
  <c r="N67" i="2" s="1"/>
  <c r="N60" i="2"/>
  <c r="N61" i="2"/>
  <c r="N66" i="2" s="1"/>
  <c r="N62" i="2"/>
  <c r="P32" i="2"/>
  <c r="P31" i="2"/>
  <c r="O42" i="2"/>
  <c r="O44" i="2" s="1"/>
  <c r="O45" i="2" s="1"/>
  <c r="O46" i="2" s="1"/>
  <c r="O48" i="2" s="1"/>
  <c r="O43" i="2"/>
  <c r="P10" i="2" s="1"/>
  <c r="Y14" i="2" l="1"/>
  <c r="Y15" i="2"/>
  <c r="Y19" i="2" s="1"/>
  <c r="X23" i="2"/>
  <c r="X36" i="2" s="1"/>
  <c r="X27" i="2"/>
  <c r="X20" i="2"/>
  <c r="X28" i="2" s="1"/>
  <c r="O26" i="2"/>
  <c r="O72" i="2" s="1"/>
  <c r="N73" i="2"/>
  <c r="N79" i="2" s="1"/>
  <c r="O57" i="2"/>
  <c r="O53" i="2"/>
  <c r="O51" i="2"/>
  <c r="O50" i="2"/>
  <c r="O54" i="2"/>
  <c r="O56" i="2"/>
  <c r="O49" i="2"/>
  <c r="O58" i="2"/>
  <c r="O63" i="2" s="1"/>
  <c r="O68" i="2" s="1"/>
  <c r="P34" i="2"/>
  <c r="P33" i="2"/>
  <c r="Y18" i="2" l="1"/>
  <c r="Y21" i="2" s="1"/>
  <c r="Y17" i="2"/>
  <c r="Y23" i="2" s="1"/>
  <c r="Y36" i="2" s="1"/>
  <c r="Y20" i="2"/>
  <c r="Y28" i="2" s="1"/>
  <c r="Y27" i="2"/>
  <c r="N74" i="2"/>
  <c r="N81" i="2"/>
  <c r="O55" i="2"/>
  <c r="O59" i="2"/>
  <c r="P39" i="2"/>
  <c r="P40" i="2" s="1"/>
  <c r="P41" i="2" s="1"/>
  <c r="Q30" i="2"/>
  <c r="Q29" i="2"/>
  <c r="O60" i="2"/>
  <c r="O61" i="2"/>
  <c r="O66" i="2" s="1"/>
  <c r="O64" i="2"/>
  <c r="O69" i="2" s="1"/>
  <c r="P25" i="2" s="1"/>
  <c r="O62" i="2"/>
  <c r="Z15" i="2" l="1"/>
  <c r="Z14" i="2"/>
  <c r="Z16" i="2"/>
  <c r="O67" i="2"/>
  <c r="O73" i="2" s="1"/>
  <c r="O81" i="2" s="1"/>
  <c r="P52" i="2"/>
  <c r="P26" i="2"/>
  <c r="P72" i="2" s="1"/>
  <c r="Q32" i="2"/>
  <c r="Q31" i="2"/>
  <c r="P43" i="2"/>
  <c r="Q10" i="2" s="1"/>
  <c r="P42" i="2"/>
  <c r="P44" i="2" s="1"/>
  <c r="Z19" i="2" l="1"/>
  <c r="Z18" i="2"/>
  <c r="Z21" i="2" s="1"/>
  <c r="Z27" i="2" s="1"/>
  <c r="Z17" i="2"/>
  <c r="Z23" i="2" s="1"/>
  <c r="Z36" i="2" s="1"/>
  <c r="O74" i="2"/>
  <c r="O79" i="2"/>
  <c r="P45" i="2"/>
  <c r="P46" i="2" s="1"/>
  <c r="P48" i="2" s="1"/>
  <c r="Q33" i="2"/>
  <c r="Q34" i="2"/>
  <c r="Z20" i="2" l="1"/>
  <c r="Z28" i="2" s="1"/>
  <c r="R30" i="2"/>
  <c r="R29" i="2"/>
  <c r="Q39" i="2"/>
  <c r="Q40" i="2" s="1"/>
  <c r="Q41" i="2" s="1"/>
  <c r="P58" i="2"/>
  <c r="P61" i="2" s="1"/>
  <c r="P49" i="2"/>
  <c r="P53" i="2"/>
  <c r="P55" i="2"/>
  <c r="P56" i="2"/>
  <c r="P54" i="2"/>
  <c r="P57" i="2"/>
  <c r="P50" i="2"/>
  <c r="P51" i="2"/>
  <c r="P66" i="2" l="1"/>
  <c r="P59" i="2"/>
  <c r="P67" i="2" s="1"/>
  <c r="P62" i="2"/>
  <c r="Q42" i="2"/>
  <c r="Q44" i="2" s="1"/>
  <c r="Q43" i="2"/>
  <c r="R10" i="2" s="1"/>
  <c r="P60" i="2"/>
  <c r="P64" i="2"/>
  <c r="P69" i="2" s="1"/>
  <c r="Q25" i="2" s="1"/>
  <c r="P63" i="2"/>
  <c r="P68" i="2" s="1"/>
  <c r="R31" i="2"/>
  <c r="R32" i="2"/>
  <c r="P73" i="2" l="1"/>
  <c r="Q52" i="2"/>
  <c r="Q26" i="2"/>
  <c r="Q72" i="2" s="1"/>
  <c r="R33" i="2"/>
  <c r="R34" i="2"/>
  <c r="Q45" i="2"/>
  <c r="Q46" i="2" s="1"/>
  <c r="Q48" i="2" s="1"/>
  <c r="P81" i="2" l="1"/>
  <c r="P74" i="2"/>
  <c r="P79" i="2"/>
  <c r="R39" i="2"/>
  <c r="R40" i="2" s="1"/>
  <c r="R41" i="2" s="1"/>
  <c r="S30" i="2"/>
  <c r="S29" i="2"/>
  <c r="Q56" i="2"/>
  <c r="Q54" i="2"/>
  <c r="Q50" i="2"/>
  <c r="Q51" i="2"/>
  <c r="Q58" i="2"/>
  <c r="Q64" i="2" s="1"/>
  <c r="Q55" i="2"/>
  <c r="Q53" i="2"/>
  <c r="Q57" i="2"/>
  <c r="Q49" i="2"/>
  <c r="Q60" i="2"/>
  <c r="Q69" i="2" l="1"/>
  <c r="R25" i="2" s="1"/>
  <c r="R52" i="2" s="1"/>
  <c r="Q59" i="2"/>
  <c r="Q67" i="2" s="1"/>
  <c r="Q63" i="2"/>
  <c r="Q68" i="2" s="1"/>
  <c r="Q61" i="2"/>
  <c r="Q66" i="2" s="1"/>
  <c r="S32" i="2"/>
  <c r="S31" i="2"/>
  <c r="R43" i="2"/>
  <c r="S10" i="2" s="1"/>
  <c r="R42" i="2"/>
  <c r="R44" i="2" s="1"/>
  <c r="Q62" i="2"/>
  <c r="R26" i="2" l="1"/>
  <c r="R72" i="2" s="1"/>
  <c r="Q73" i="2"/>
  <c r="Q79" i="2" s="1"/>
  <c r="R45" i="2"/>
  <c r="R46" i="2" s="1"/>
  <c r="R48" i="2" s="1"/>
  <c r="S33" i="2"/>
  <c r="S34" i="2"/>
  <c r="Q81" i="2" l="1"/>
  <c r="Q74" i="2"/>
  <c r="R50" i="2"/>
  <c r="R58" i="2"/>
  <c r="R62" i="2" s="1"/>
  <c r="R51" i="2"/>
  <c r="R57" i="2"/>
  <c r="R53" i="2"/>
  <c r="R55" i="2"/>
  <c r="R56" i="2"/>
  <c r="R54" i="2"/>
  <c r="R49" i="2"/>
  <c r="S39" i="2"/>
  <c r="S40" i="2" s="1"/>
  <c r="S41" i="2" s="1"/>
  <c r="T29" i="2"/>
  <c r="T30" i="2"/>
  <c r="R61" i="2" l="1"/>
  <c r="R66" i="2" s="1"/>
  <c r="R60" i="2"/>
  <c r="R63" i="2"/>
  <c r="R68" i="2" s="1"/>
  <c r="R64" i="2"/>
  <c r="R69" i="2" s="1"/>
  <c r="S25" i="2" s="1"/>
  <c r="S52" i="2" s="1"/>
  <c r="R59" i="2"/>
  <c r="R67" i="2" s="1"/>
  <c r="T32" i="2"/>
  <c r="T31" i="2"/>
  <c r="S42" i="2"/>
  <c r="S44" i="2" s="1"/>
  <c r="S45" i="2" s="1"/>
  <c r="S46" i="2" s="1"/>
  <c r="S48" i="2" s="1"/>
  <c r="S43" i="2"/>
  <c r="T10" i="2" s="1"/>
  <c r="R73" i="2" l="1"/>
  <c r="R79" i="2" s="1"/>
  <c r="S26" i="2"/>
  <c r="S72" i="2" s="1"/>
  <c r="S58" i="2"/>
  <c r="S61" i="2" s="1"/>
  <c r="S50" i="2"/>
  <c r="S53" i="2"/>
  <c r="S54" i="2"/>
  <c r="S56" i="2"/>
  <c r="S49" i="2"/>
  <c r="S57" i="2"/>
  <c r="S51" i="2"/>
  <c r="S55" i="2"/>
  <c r="T33" i="2"/>
  <c r="T34" i="2"/>
  <c r="S59" i="2" l="1"/>
  <c r="S67" i="2" s="1"/>
  <c r="R81" i="2"/>
  <c r="R74" i="2"/>
  <c r="S64" i="2"/>
  <c r="S69" i="2" s="1"/>
  <c r="T25" i="2" s="1"/>
  <c r="T52" i="2" s="1"/>
  <c r="S60" i="2"/>
  <c r="S62" i="2"/>
  <c r="S63" i="2"/>
  <c r="S68" i="2" s="1"/>
  <c r="U30" i="2"/>
  <c r="U29" i="2"/>
  <c r="T39" i="2"/>
  <c r="T40" i="2" s="1"/>
  <c r="T41" i="2" s="1"/>
  <c r="S66" i="2"/>
  <c r="S73" i="2" l="1"/>
  <c r="S74" i="2" s="1"/>
  <c r="T26" i="2"/>
  <c r="T72" i="2" s="1"/>
  <c r="T43" i="2"/>
  <c r="U10" i="2" s="1"/>
  <c r="T42" i="2"/>
  <c r="T44" i="2" s="1"/>
  <c r="T45" i="2" s="1"/>
  <c r="T46" i="2" s="1"/>
  <c r="T48" i="2" s="1"/>
  <c r="U31" i="2"/>
  <c r="U32" i="2"/>
  <c r="S81" i="2" l="1"/>
  <c r="S79" i="2"/>
  <c r="U34" i="2"/>
  <c r="U33" i="2"/>
  <c r="T55" i="2"/>
  <c r="T51" i="2"/>
  <c r="T57" i="2"/>
  <c r="T53" i="2"/>
  <c r="T58" i="2"/>
  <c r="T61" i="2" s="1"/>
  <c r="T49" i="2"/>
  <c r="T56" i="2"/>
  <c r="T54" i="2"/>
  <c r="T50" i="2"/>
  <c r="T62" i="2" l="1"/>
  <c r="T60" i="2"/>
  <c r="V30" i="2"/>
  <c r="V29" i="2"/>
  <c r="U39" i="2"/>
  <c r="U40" i="2" s="1"/>
  <c r="U41" i="2" s="1"/>
  <c r="T63" i="2"/>
  <c r="T68" i="2" s="1"/>
  <c r="T64" i="2"/>
  <c r="T69" i="2" s="1"/>
  <c r="U25" i="2" s="1"/>
  <c r="T66" i="2"/>
  <c r="T59" i="2"/>
  <c r="T67" i="2" s="1"/>
  <c r="T73" i="2" l="1"/>
  <c r="T74" i="2" s="1"/>
  <c r="U52" i="2"/>
  <c r="U26" i="2"/>
  <c r="U72" i="2" s="1"/>
  <c r="U42" i="2"/>
  <c r="U44" i="2" s="1"/>
  <c r="U45" i="2" s="1"/>
  <c r="U46" i="2" s="1"/>
  <c r="U48" i="2" s="1"/>
  <c r="U43" i="2"/>
  <c r="V10" i="2" s="1"/>
  <c r="V31" i="2"/>
  <c r="V32" i="2"/>
  <c r="T79" i="2" l="1"/>
  <c r="T81" i="2"/>
  <c r="U56" i="2"/>
  <c r="U54" i="2"/>
  <c r="U50" i="2"/>
  <c r="U53" i="2"/>
  <c r="U58" i="2"/>
  <c r="U64" i="2" s="1"/>
  <c r="U69" i="2" s="1"/>
  <c r="V25" i="2" s="1"/>
  <c r="U55" i="2"/>
  <c r="U49" i="2"/>
  <c r="U57" i="2"/>
  <c r="U51" i="2"/>
  <c r="V34" i="2"/>
  <c r="V33" i="2"/>
  <c r="U60" i="2" l="1"/>
  <c r="U61" i="2"/>
  <c r="U66" i="2" s="1"/>
  <c r="U59" i="2"/>
  <c r="U67" i="2" s="1"/>
  <c r="U63" i="2"/>
  <c r="U68" i="2" s="1"/>
  <c r="W29" i="2"/>
  <c r="V39" i="2"/>
  <c r="V40" i="2" s="1"/>
  <c r="V41" i="2" s="1"/>
  <c r="W30" i="2"/>
  <c r="U62" i="2"/>
  <c r="V52" i="2"/>
  <c r="V26" i="2"/>
  <c r="V72" i="2" s="1"/>
  <c r="W31" i="2" l="1"/>
  <c r="W32" i="2"/>
  <c r="V42" i="2"/>
  <c r="V44" i="2" s="1"/>
  <c r="V43" i="2"/>
  <c r="W10" i="2" s="1"/>
  <c r="U73" i="2"/>
  <c r="U81" i="2" l="1"/>
  <c r="U79" i="2"/>
  <c r="U74" i="2"/>
  <c r="W34" i="2"/>
  <c r="W33" i="2"/>
  <c r="V45" i="2"/>
  <c r="V46" i="2" s="1"/>
  <c r="V48" i="2" s="1"/>
  <c r="V54" i="2" l="1"/>
  <c r="V55" i="2" s="1"/>
  <c r="V50" i="2"/>
  <c r="V57" i="2"/>
  <c r="V53" i="2"/>
  <c r="V58" i="2"/>
  <c r="V62" i="2" s="1"/>
  <c r="V51" i="2"/>
  <c r="V56" i="2"/>
  <c r="V49" i="2"/>
  <c r="X30" i="2"/>
  <c r="W39" i="2"/>
  <c r="W40" i="2" s="1"/>
  <c r="W41" i="2" s="1"/>
  <c r="X29" i="2"/>
  <c r="V60" i="2" l="1"/>
  <c r="V59" i="2"/>
  <c r="V67" i="2" s="1"/>
  <c r="V63" i="2"/>
  <c r="V68" i="2" s="1"/>
  <c r="W42" i="2"/>
  <c r="W44" i="2" s="1"/>
  <c r="W45" i="2" s="1"/>
  <c r="W46" i="2" s="1"/>
  <c r="W48" i="2" s="1"/>
  <c r="W43" i="2"/>
  <c r="X10" i="2" s="1"/>
  <c r="V64" i="2"/>
  <c r="V69" i="2" s="1"/>
  <c r="W25" i="2" s="1"/>
  <c r="X32" i="2"/>
  <c r="X31" i="2"/>
  <c r="V61" i="2"/>
  <c r="V66" i="2" s="1"/>
  <c r="V73" i="2" l="1"/>
  <c r="V79" i="2" s="1"/>
  <c r="W26" i="2"/>
  <c r="W72" i="2" s="1"/>
  <c r="W52" i="2"/>
  <c r="W55" i="2" s="1"/>
  <c r="X34" i="2"/>
  <c r="X33" i="2"/>
  <c r="W51" i="2"/>
  <c r="W50" i="2"/>
  <c r="W49" i="2"/>
  <c r="V81" i="2" l="1"/>
  <c r="V74" i="2"/>
  <c r="W54" i="2"/>
  <c r="W56" i="2"/>
  <c r="W57" i="2"/>
  <c r="W58" i="2"/>
  <c r="W61" i="2" s="1"/>
  <c r="W53" i="2"/>
  <c r="X39" i="2"/>
  <c r="X40" i="2" s="1"/>
  <c r="X41" i="2" s="1"/>
  <c r="Y30" i="2"/>
  <c r="Y29" i="2"/>
  <c r="W63" i="2" l="1"/>
  <c r="W68" i="2" s="1"/>
  <c r="W60" i="2"/>
  <c r="W66" i="2"/>
  <c r="W64" i="2"/>
  <c r="W69" i="2" s="1"/>
  <c r="X25" i="2" s="1"/>
  <c r="X26" i="2" s="1"/>
  <c r="X72" i="2" s="1"/>
  <c r="W59" i="2"/>
  <c r="W67" i="2" s="1"/>
  <c r="W73" i="2" s="1"/>
  <c r="W62" i="2"/>
  <c r="Y32" i="2"/>
  <c r="Y31" i="2"/>
  <c r="X43" i="2"/>
  <c r="Y10" i="2" s="1"/>
  <c r="X42" i="2"/>
  <c r="X44" i="2" s="1"/>
  <c r="X45" i="2" s="1"/>
  <c r="X46" i="2" s="1"/>
  <c r="X48" i="2" s="1"/>
  <c r="X52" i="2" l="1"/>
  <c r="X53" i="2" s="1"/>
  <c r="W74" i="2"/>
  <c r="W81" i="2"/>
  <c r="W79" i="2"/>
  <c r="X49" i="2"/>
  <c r="X50" i="2"/>
  <c r="X51" i="2"/>
  <c r="Y34" i="2"/>
  <c r="Y33" i="2"/>
  <c r="X54" i="2" l="1"/>
  <c r="X58" i="2"/>
  <c r="X63" i="2" s="1"/>
  <c r="X68" i="2" s="1"/>
  <c r="X55" i="2"/>
  <c r="X57" i="2"/>
  <c r="X56" i="2"/>
  <c r="Y39" i="2"/>
  <c r="Y40" i="2" s="1"/>
  <c r="Y41" i="2" s="1"/>
  <c r="Z29" i="2"/>
  <c r="Z30" i="2"/>
  <c r="X61" i="2" l="1"/>
  <c r="X66" i="2" s="1"/>
  <c r="X62" i="2"/>
  <c r="X64" i="2"/>
  <c r="X69" i="2" s="1"/>
  <c r="Y25" i="2" s="1"/>
  <c r="Y52" i="2" s="1"/>
  <c r="X60" i="2"/>
  <c r="X59" i="2"/>
  <c r="X67" i="2" s="1"/>
  <c r="X73" i="2" s="1"/>
  <c r="X74" i="2" s="1"/>
  <c r="Z31" i="2"/>
  <c r="Z32" i="2"/>
  <c r="Y43" i="2"/>
  <c r="Z10" i="2" s="1"/>
  <c r="Y42" i="2"/>
  <c r="Y44" i="2" s="1"/>
  <c r="Y45" i="2" s="1"/>
  <c r="Y46" i="2" s="1"/>
  <c r="Y48" i="2" s="1"/>
  <c r="X79" i="2" l="1"/>
  <c r="X81" i="2"/>
  <c r="Y26" i="2"/>
  <c r="Y72" i="2" s="1"/>
  <c r="Y57" i="2"/>
  <c r="Y49" i="2"/>
  <c r="Y58" i="2"/>
  <c r="Y64" i="2" s="1"/>
  <c r="Y55" i="2"/>
  <c r="Y50" i="2"/>
  <c r="Y56" i="2"/>
  <c r="Y53" i="2"/>
  <c r="Y54" i="2"/>
  <c r="Y51" i="2"/>
  <c r="Z33" i="2"/>
  <c r="Z34" i="2"/>
  <c r="Z39" i="2" s="1"/>
  <c r="Z40" i="2" s="1"/>
  <c r="Z41" i="2" s="1"/>
  <c r="Y63" i="2" l="1"/>
  <c r="Y68" i="2" s="1"/>
  <c r="Y69" i="2"/>
  <c r="Z25" i="2" s="1"/>
  <c r="Z52" i="2" s="1"/>
  <c r="Y59" i="2"/>
  <c r="Y67" i="2" s="1"/>
  <c r="Y61" i="2"/>
  <c r="Y66" i="2" s="1"/>
  <c r="Z42" i="2"/>
  <c r="Z44" i="2" s="1"/>
  <c r="Z43" i="2"/>
  <c r="Y62" i="2"/>
  <c r="Y60" i="2"/>
  <c r="Z26" i="2" l="1"/>
  <c r="Z72" i="2" s="1"/>
  <c r="Y73" i="2"/>
  <c r="Y79" i="2" s="1"/>
  <c r="Z45" i="2"/>
  <c r="Z46" i="2" s="1"/>
  <c r="Z48" i="2" s="1"/>
  <c r="Y74" i="2"/>
  <c r="Y81" i="2" l="1"/>
  <c r="Z58" i="2"/>
  <c r="Z64" i="2" s="1"/>
  <c r="Z56" i="2"/>
  <c r="Z54" i="2"/>
  <c r="Z57" i="2"/>
  <c r="Z53" i="2"/>
  <c r="Z55" i="2"/>
  <c r="Z51" i="2"/>
  <c r="Z49" i="2"/>
  <c r="Z50" i="2"/>
  <c r="Z62" i="2" l="1"/>
  <c r="Z60" i="2"/>
  <c r="Z61" i="2"/>
  <c r="Z66" i="2" s="1"/>
  <c r="Z63" i="2"/>
  <c r="Z68" i="2" s="1"/>
  <c r="Z59" i="2"/>
  <c r="Z67" i="2" s="1"/>
  <c r="Z69" i="2"/>
  <c r="Z73" i="2" l="1"/>
  <c r="Z79" i="2" l="1"/>
  <c r="Z74" i="2"/>
  <c r="Z8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E13" authorId="0" shapeId="0" xr:uid="{A8234CE1-52CA-9F44-9D35-55235C0948EE}">
      <text>
        <r>
          <rPr>
            <b/>
            <sz val="10"/>
            <color rgb="FF000000"/>
            <rFont val="Calibri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</rPr>
          <t xml:space="preserve">first loop in the convert_double_gw_ts_to_losses
</t>
        </r>
      </text>
    </comment>
    <comment ref="C60" authorId="1" shapeId="0" xr:uid="{5D3236E2-4767-FE43-A575-E20BF96D7729}">
      <text>
        <r>
          <rPr>
            <b/>
            <sz val="10"/>
            <color indexed="81"/>
            <rFont val="Calibri"/>
            <family val="2"/>
          </rPr>
          <t xml:space="preserve">Microsoft Office User:
Fill out the logic  here once the model reaches 
this point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E14" authorId="0" shapeId="0" xr:uid="{A50DCDA8-383A-4EB9-8B28-65ABFD26A61C}">
      <text>
        <r>
          <rPr>
            <b/>
            <sz val="10"/>
            <color rgb="FF000000"/>
            <rFont val="Calibri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</rPr>
          <t xml:space="preserve">first loop in the convert_double_gw_ts_to_losses
</t>
        </r>
      </text>
    </comment>
    <comment ref="C61" authorId="1" shapeId="0" xr:uid="{07FEE8CD-E90F-415F-871B-A8C6A43BD678}">
      <text>
        <r>
          <rPr>
            <b/>
            <sz val="10"/>
            <color indexed="81"/>
            <rFont val="Calibri"/>
            <family val="2"/>
          </rPr>
          <t xml:space="preserve">Microsoft Office User:
Fill out the logic  here once the model reaches 
this point
</t>
        </r>
      </text>
    </comment>
  </commentList>
</comments>
</file>

<file path=xl/sharedStrings.xml><?xml version="1.0" encoding="utf-8"?>
<sst xmlns="http://schemas.openxmlformats.org/spreadsheetml/2006/main" count="249" uniqueCount="119">
  <si>
    <t>Rline</t>
  </si>
  <si>
    <t>Variable</t>
  </si>
  <si>
    <t>quarters</t>
  </si>
  <si>
    <t>init value</t>
  </si>
  <si>
    <t>imp</t>
  </si>
  <si>
    <t>impairment_ts</t>
  </si>
  <si>
    <t>bdlt</t>
  </si>
  <si>
    <t>chg_from_acquisitions_ts</t>
  </si>
  <si>
    <t>deductible_amt</t>
  </si>
  <si>
    <t>lookback_qtrs</t>
  </si>
  <si>
    <t>divide_by_reqd_gw</t>
  </si>
  <si>
    <t>net_gw_added_thru_sales_and_acquisitions</t>
  </si>
  <si>
    <t>min_required_goodwill_so_far</t>
  </si>
  <si>
    <t>currently_in_breach</t>
  </si>
  <si>
    <t>current_deductible</t>
  </si>
  <si>
    <t>improvement_off_of_low</t>
  </si>
  <si>
    <t>old_gw</t>
  </si>
  <si>
    <t>current_gw</t>
  </si>
  <si>
    <t>started_this_qtr_in_breach</t>
  </si>
  <si>
    <t>chg_due_to_impair</t>
  </si>
  <si>
    <t>chg_from_acq</t>
  </si>
  <si>
    <t>line160</t>
  </si>
  <si>
    <t>net_chg</t>
  </si>
  <si>
    <t>tied</t>
  </si>
  <si>
    <t>processed_impairment_amts_ts</t>
  </si>
  <si>
    <t>processed_chg_from_acq_amts_ts</t>
  </si>
  <si>
    <t>goodwill_ts</t>
  </si>
  <si>
    <t>chg_due_to_acq</t>
  </si>
  <si>
    <t>old_gw_added_thru_sales_and_acquisitions</t>
  </si>
  <si>
    <t>Line211Cond</t>
  </si>
  <si>
    <t>Line212Cond</t>
  </si>
  <si>
    <t>next</t>
  </si>
  <si>
    <t>238-242</t>
  </si>
  <si>
    <t>reference_gw</t>
  </si>
  <si>
    <t>246-248</t>
  </si>
  <si>
    <t>breach_level</t>
  </si>
  <si>
    <t>261-268</t>
  </si>
  <si>
    <t>alternate_fld</t>
  </si>
  <si>
    <t>if (current_gw &gt;= breach_level) {</t>
  </si>
  <si>
    <t>298-381</t>
  </si>
  <si>
    <t>line302</t>
  </si>
  <si>
    <t>current_worst_gw_in_breach</t>
  </si>
  <si>
    <t>if (!currently_in_breach)</t>
  </si>
  <si>
    <t>line314</t>
  </si>
  <si>
    <t>deficit_relative_to_breach</t>
  </si>
  <si>
    <t>excess_impairment</t>
  </si>
  <si>
    <t>note_losses</t>
  </si>
  <si>
    <t>line346condiional</t>
  </si>
  <si>
    <t>previous_low</t>
  </si>
  <si>
    <t>if logic</t>
  </si>
  <si>
    <t>389/396</t>
  </si>
  <si>
    <t>total_yr</t>
  </si>
  <si>
    <t>YEAR 1</t>
  </si>
  <si>
    <t>YEAR 2</t>
  </si>
  <si>
    <t>YEAR 3</t>
  </si>
  <si>
    <t>YEAR 4</t>
  </si>
  <si>
    <t>YEAR 5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</si>
  <si>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</si>
  <si>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</si>
  <si>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</si>
  <si>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</si>
  <si>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</si>
  <si>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</si>
  <si>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</si>
  <si>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</si>
  <si>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</si>
  <si>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</si>
  <si>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</si>
  <si>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</si>
  <si>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</si>
  <si>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</si>
  <si>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</si>
  <si>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</si>
  <si>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</si>
  <si>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</si>
  <si>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</si>
  <si>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</si>
  <si>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NOTE</t>
  </si>
  <si>
    <t>IMP100 = 100 simulations</t>
  </si>
  <si>
    <t>IMP100k = 100,000 simulations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</si>
  <si>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</si>
  <si>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</si>
  <si>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</si>
  <si>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</si>
  <si>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</si>
  <si>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</si>
  <si>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</si>
  <si>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</si>
  <si>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</si>
  <si>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</si>
  <si>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</si>
  <si>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</si>
  <si>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</si>
  <si>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</si>
  <si>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</si>
  <si>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</si>
  <si>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</si>
  <si>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</si>
  <si>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</si>
  <si>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</si>
  <si>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JASPAL NOTES</t>
  </si>
  <si>
    <t>FROM PIVOT PYTHON</t>
  </si>
  <si>
    <t>FIRST LOSS DEDUCTIBLE</t>
  </si>
  <si>
    <t>This can increase if goodwill actually goes up</t>
  </si>
  <si>
    <t>Note Loss from Simulation</t>
  </si>
  <si>
    <t>DIFF FROM PYTHON</t>
  </si>
  <si>
    <t>NL625k</t>
  </si>
  <si>
    <t>IMP625k</t>
  </si>
  <si>
    <t>BD625k</t>
  </si>
  <si>
    <t>True/False condition</t>
  </si>
  <si>
    <t>starting value</t>
  </si>
  <si>
    <t>redundant in python code</t>
  </si>
  <si>
    <t>PREP LOOP &gt;&gt;&gt;&gt;</t>
  </si>
  <si>
    <t>line346conditional</t>
  </si>
  <si>
    <t>True/False condition on Imp change &amp; Bal change</t>
  </si>
  <si>
    <t>IMP625k = 625,000 simulations</t>
  </si>
  <si>
    <t>USING…</t>
  </si>
  <si>
    <t>NOTE "#N/A" values shown on this tab have been</t>
  </si>
  <si>
    <t>left in on 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</si>
</sst>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%"/>
    <numFmt numFmtId="165" formatCode="0.0000%"/>
    <numFmt numFmtId="166" formatCode="0.00000%"/>
    <numFmt numFmtId="167" formatCode="0.000000%"/>
    <numFmt numFmtId="168" formatCode="0.0000000000000%"/>
    <numFmt numFmtId="169" formatCode="0.000%;\-0.000%;\-;@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charset val="1"/>
    </font>
    <font>
      <sz val="12"/>
      <color rgb="FF000000"/>
      <name val="Calibri (Body)_x0000_"/>
    </font>
    <font>
      <b/>
      <sz val="12"/>
      <color rgb="FF000000"/>
      <name val="Calibri"/>
      <family val="2"/>
    </font>
    <font>
      <sz val="12"/>
      <color theme="1"/>
      <name val="Calibri (Body)_x0000_"/>
    </font>
    <font>
      <sz val="12"/>
      <color rgb="FF000000"/>
      <name val="Consolas"/>
      <family val="2"/>
      <charset val="1"/>
    </font>
    <font>
      <sz val="20"/>
      <color theme="1"/>
      <name val="Calibri (Body)_x0000_"/>
    </font>
    <font>
      <b/>
      <sz val="16"/>
      <color rgb="FF000000"/>
      <name val="Calibri"/>
      <family val="2"/>
    </font>
    <font>
      <b/>
      <sz val="12"/>
      <color rgb="FF000000"/>
      <name val="Calibri (Body)_x0000_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indexed="8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4"/>
      <color rgb="FF000000"/>
      <name val="Calibri"/>
      <family val="2"/>
    </font>
    <font>
      <sz val="12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AE3F3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8FAADC"/>
        <bgColor rgb="FF96969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rgb="FFDAE3F3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4" fillId="0" borderId="0"/>
    <xf numFmtId="9" fontId="4" fillId="0" borderId="0" applyBorder="0" applyProtection="0"/>
  </cellStyleXfs>
  <cellXfs count="149">
    <xf numFmtId="0" fontId="0" fillId="0" borderId="0" xfId="0"/>
    <xf numFmtId="0" fontId="4" fillId="0" borderId="0" xfId="4"/>
    <xf numFmtId="0" fontId="5" fillId="0" borderId="0" xfId="4" applyFont="1" applyFill="1"/>
    <xf numFmtId="0" fontId="4" fillId="5" borderId="0" xfId="4" applyFont="1" applyFill="1"/>
    <xf numFmtId="0" fontId="4" fillId="6" borderId="0" xfId="4" applyFont="1" applyFill="1"/>
    <xf numFmtId="0" fontId="6" fillId="0" borderId="0" xfId="4" applyFont="1"/>
    <xf numFmtId="0" fontId="7" fillId="0" borderId="0" xfId="0" applyFont="1" applyFill="1"/>
    <xf numFmtId="11" fontId="0" fillId="0" borderId="0" xfId="0" applyNumberFormat="1"/>
    <xf numFmtId="10" fontId="0" fillId="0" borderId="0" xfId="5" applyNumberFormat="1" applyFont="1" applyBorder="1" applyAlignment="1" applyProtection="1"/>
    <xf numFmtId="10" fontId="7" fillId="0" borderId="0" xfId="5" applyNumberFormat="1" applyFont="1" applyFill="1" applyBorder="1" applyAlignment="1" applyProtection="1"/>
    <xf numFmtId="10" fontId="0" fillId="0" borderId="0" xfId="5" applyNumberFormat="1" applyFont="1" applyFill="1" applyBorder="1" applyAlignment="1" applyProtection="1"/>
    <xf numFmtId="0" fontId="4" fillId="0" borderId="0" xfId="4" applyFill="1"/>
    <xf numFmtId="10" fontId="4" fillId="0" borderId="0" xfId="4" applyNumberFormat="1"/>
    <xf numFmtId="164" fontId="4" fillId="0" borderId="0" xfId="4" applyNumberFormat="1"/>
    <xf numFmtId="164" fontId="5" fillId="0" borderId="0" xfId="4" applyNumberFormat="1" applyFont="1" applyFill="1"/>
    <xf numFmtId="164" fontId="0" fillId="0" borderId="0" xfId="5" applyNumberFormat="1" applyFont="1" applyBorder="1" applyAlignment="1" applyProtection="1"/>
    <xf numFmtId="164" fontId="7" fillId="0" borderId="0" xfId="5" applyNumberFormat="1" applyFont="1" applyFill="1" applyBorder="1" applyAlignment="1" applyProtection="1"/>
    <xf numFmtId="165" fontId="0" fillId="0" borderId="0" xfId="5" applyNumberFormat="1" applyFont="1" applyBorder="1" applyAlignment="1" applyProtection="1"/>
    <xf numFmtId="0" fontId="4" fillId="7" borderId="0" xfId="4" applyFill="1"/>
    <xf numFmtId="164" fontId="4" fillId="7" borderId="0" xfId="4" applyNumberFormat="1" applyFill="1"/>
    <xf numFmtId="0" fontId="4" fillId="7" borderId="0" xfId="4" applyFont="1" applyFill="1"/>
    <xf numFmtId="0" fontId="4" fillId="0" borderId="0" xfId="4" applyFont="1"/>
    <xf numFmtId="0" fontId="8" fillId="0" borderId="0" xfId="4" applyFont="1"/>
    <xf numFmtId="166" fontId="5" fillId="0" borderId="0" xfId="4" applyNumberFormat="1" applyFont="1" applyFill="1"/>
    <xf numFmtId="166" fontId="4" fillId="0" borderId="0" xfId="4" applyNumberFormat="1"/>
    <xf numFmtId="167" fontId="4" fillId="0" borderId="0" xfId="4" applyNumberFormat="1"/>
    <xf numFmtId="10" fontId="9" fillId="0" borderId="0" xfId="5" applyNumberFormat="1" applyFont="1" applyFill="1" applyBorder="1" applyAlignment="1" applyProtection="1"/>
    <xf numFmtId="165" fontId="5" fillId="0" borderId="0" xfId="4" applyNumberFormat="1" applyFont="1" applyFill="1"/>
    <xf numFmtId="165" fontId="4" fillId="0" borderId="0" xfId="4" applyNumberFormat="1"/>
    <xf numFmtId="165" fontId="7" fillId="0" borderId="0" xfId="5" applyNumberFormat="1" applyFont="1" applyFill="1" applyBorder="1" applyAlignment="1" applyProtection="1"/>
    <xf numFmtId="0" fontId="4" fillId="0" borderId="0" xfId="4" quotePrefix="1"/>
    <xf numFmtId="164" fontId="4" fillId="0" borderId="0" xfId="5" applyNumberFormat="1" applyBorder="1" applyProtection="1"/>
    <xf numFmtId="164" fontId="5" fillId="0" borderId="0" xfId="5" applyNumberFormat="1" applyFont="1" applyFill="1" applyBorder="1" applyProtection="1"/>
    <xf numFmtId="0" fontId="2" fillId="2" borderId="1" xfId="1" applyBorder="1"/>
    <xf numFmtId="0" fontId="2" fillId="2" borderId="0" xfId="1"/>
    <xf numFmtId="164" fontId="1" fillId="4" borderId="1" xfId="3" applyNumberFormat="1" applyBorder="1"/>
    <xf numFmtId="164" fontId="1" fillId="4" borderId="0" xfId="3" applyNumberFormat="1"/>
    <xf numFmtId="0" fontId="4" fillId="8" borderId="0" xfId="4" applyFill="1"/>
    <xf numFmtId="164" fontId="3" fillId="3" borderId="1" xfId="2" applyNumberFormat="1" applyAlignment="1" applyProtection="1"/>
    <xf numFmtId="0" fontId="3" fillId="3" borderId="1" xfId="2" applyNumberFormat="1" applyAlignment="1" applyProtection="1"/>
    <xf numFmtId="164" fontId="3" fillId="3" borderId="1" xfId="2" applyNumberFormat="1"/>
    <xf numFmtId="0" fontId="3" fillId="3" borderId="1" xfId="2"/>
    <xf numFmtId="164" fontId="4" fillId="0" borderId="0" xfId="5" applyNumberFormat="1"/>
    <xf numFmtId="165" fontId="4" fillId="0" borderId="0" xfId="5" applyNumberFormat="1"/>
    <xf numFmtId="165" fontId="5" fillId="0" borderId="0" xfId="5" applyNumberFormat="1" applyFont="1" applyFill="1"/>
    <xf numFmtId="164" fontId="5" fillId="0" borderId="0" xfId="5" applyNumberFormat="1" applyFont="1" applyFill="1"/>
    <xf numFmtId="0" fontId="10" fillId="9" borderId="0" xfId="4" applyFont="1" applyFill="1"/>
    <xf numFmtId="164" fontId="10" fillId="9" borderId="0" xfId="5" applyNumberFormat="1" applyFont="1" applyFill="1"/>
    <xf numFmtId="168" fontId="11" fillId="0" borderId="0" xfId="5" applyNumberFormat="1" applyFont="1" applyFill="1"/>
    <xf numFmtId="0" fontId="4" fillId="10" borderId="0" xfId="4" applyFill="1"/>
    <xf numFmtId="169" fontId="0" fillId="0" borderId="0" xfId="5" applyNumberFormat="1" applyFont="1" applyBorder="1" applyAlignment="1" applyProtection="1">
      <alignment horizontal="center"/>
    </xf>
    <xf numFmtId="0" fontId="0" fillId="5" borderId="0" xfId="0" applyFont="1" applyFill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4" fillId="11" borderId="0" xfId="4" applyFill="1"/>
    <xf numFmtId="10" fontId="4" fillId="0" borderId="0" xfId="5" applyNumberFormat="1" applyAlignment="1">
      <alignment horizontal="center"/>
    </xf>
    <xf numFmtId="0" fontId="4" fillId="12" borderId="0" xfId="4" applyFill="1"/>
    <xf numFmtId="164" fontId="6" fillId="8" borderId="0" xfId="5" applyNumberFormat="1" applyFont="1" applyFill="1" applyBorder="1" applyAlignment="1" applyProtection="1">
      <alignment horizontal="center"/>
    </xf>
    <xf numFmtId="164" fontId="6" fillId="13" borderId="0" xfId="5" applyNumberFormat="1" applyFont="1" applyFill="1" applyAlignment="1">
      <alignment horizontal="center"/>
    </xf>
    <xf numFmtId="10" fontId="0" fillId="14" borderId="0" xfId="5" applyNumberFormat="1" applyFont="1" applyFill="1" applyBorder="1" applyAlignment="1" applyProtection="1">
      <alignment horizontal="center"/>
    </xf>
    <xf numFmtId="0" fontId="6" fillId="0" borderId="0" xfId="0" applyFont="1"/>
    <xf numFmtId="0" fontId="15" fillId="0" borderId="0" xfId="0" applyFont="1"/>
    <xf numFmtId="0" fontId="0" fillId="14" borderId="0" xfId="0" applyFill="1"/>
    <xf numFmtId="0" fontId="0" fillId="15" borderId="0" xfId="0" applyFill="1"/>
    <xf numFmtId="0" fontId="0" fillId="7" borderId="0" xfId="0" applyFill="1"/>
    <xf numFmtId="0" fontId="0" fillId="8" borderId="0" xfId="0" applyFill="1"/>
    <xf numFmtId="0" fontId="10" fillId="9" borderId="0" xfId="0" applyFont="1" applyFill="1"/>
    <xf numFmtId="10" fontId="16" fillId="14" borderId="0" xfId="5" applyNumberFormat="1" applyFont="1" applyFill="1" applyBorder="1" applyAlignment="1" applyProtection="1">
      <alignment horizontal="center"/>
    </xf>
    <xf numFmtId="10" fontId="0" fillId="16" borderId="0" xfId="0" applyNumberFormat="1" applyFill="1" applyAlignment="1">
      <alignment horizontal="center"/>
    </xf>
    <xf numFmtId="10" fontId="0" fillId="16" borderId="5" xfId="0" applyNumberFormat="1" applyFill="1" applyBorder="1" applyAlignment="1">
      <alignment horizontal="center"/>
    </xf>
    <xf numFmtId="164" fontId="0" fillId="17" borderId="0" xfId="0" applyNumberFormat="1" applyFill="1" applyAlignment="1">
      <alignment horizontal="center"/>
    </xf>
    <xf numFmtId="164" fontId="6" fillId="8" borderId="6" xfId="5" applyNumberFormat="1" applyFont="1" applyFill="1" applyBorder="1" applyAlignment="1" applyProtection="1">
      <alignment horizontal="center"/>
    </xf>
    <xf numFmtId="164" fontId="6" fillId="13" borderId="5" xfId="5" applyNumberFormat="1" applyFont="1" applyFill="1" applyBorder="1" applyAlignment="1">
      <alignment horizontal="center"/>
    </xf>
    <xf numFmtId="10" fontId="0" fillId="14" borderId="5" xfId="5" applyNumberFormat="1" applyFont="1" applyFill="1" applyBorder="1" applyAlignment="1" applyProtection="1">
      <alignment horizontal="center"/>
    </xf>
    <xf numFmtId="0" fontId="4" fillId="0" borderId="0" xfId="4" applyAlignment="1">
      <alignment horizontal="center"/>
    </xf>
    <xf numFmtId="0" fontId="4" fillId="0" borderId="5" xfId="4" applyBorder="1" applyAlignment="1">
      <alignment horizontal="center"/>
    </xf>
    <xf numFmtId="164" fontId="0" fillId="0" borderId="0" xfId="5" applyNumberFormat="1" applyFont="1" applyBorder="1" applyAlignment="1" applyProtection="1">
      <alignment horizontal="center"/>
    </xf>
    <xf numFmtId="164" fontId="0" fillId="0" borderId="5" xfId="5" applyNumberFormat="1" applyFont="1" applyBorder="1" applyAlignment="1" applyProtection="1">
      <alignment horizontal="center"/>
    </xf>
    <xf numFmtId="164" fontId="4" fillId="0" borderId="0" xfId="4" applyNumberFormat="1" applyAlignment="1">
      <alignment horizontal="center"/>
    </xf>
    <xf numFmtId="164" fontId="4" fillId="0" borderId="5" xfId="4" applyNumberFormat="1" applyBorder="1" applyAlignment="1">
      <alignment horizontal="center"/>
    </xf>
    <xf numFmtId="0" fontId="4" fillId="7" borderId="0" xfId="4" applyFill="1" applyAlignment="1">
      <alignment horizontal="center"/>
    </xf>
    <xf numFmtId="164" fontId="4" fillId="7" borderId="0" xfId="4" applyNumberFormat="1" applyFill="1" applyAlignment="1">
      <alignment horizontal="center"/>
    </xf>
    <xf numFmtId="0" fontId="4" fillId="7" borderId="5" xfId="4" applyFill="1" applyBorder="1" applyAlignment="1">
      <alignment horizontal="center"/>
    </xf>
    <xf numFmtId="164" fontId="4" fillId="0" borderId="5" xfId="5" applyNumberFormat="1" applyBorder="1" applyAlignment="1" applyProtection="1">
      <alignment horizontal="center"/>
    </xf>
    <xf numFmtId="164" fontId="4" fillId="0" borderId="0" xfId="5" applyNumberFormat="1" applyBorder="1" applyAlignment="1" applyProtection="1">
      <alignment horizontal="center"/>
    </xf>
    <xf numFmtId="0" fontId="2" fillId="2" borderId="8" xfId="1" applyBorder="1" applyAlignment="1">
      <alignment horizontal="center"/>
    </xf>
    <xf numFmtId="0" fontId="2" fillId="2" borderId="7" xfId="1" applyBorder="1" applyAlignment="1">
      <alignment horizontal="center"/>
    </xf>
    <xf numFmtId="0" fontId="2" fillId="2" borderId="1" xfId="1" applyBorder="1" applyAlignment="1">
      <alignment horizontal="center"/>
    </xf>
    <xf numFmtId="164" fontId="1" fillId="4" borderId="8" xfId="3" applyNumberFormat="1" applyBorder="1" applyAlignment="1">
      <alignment horizontal="center"/>
    </xf>
    <xf numFmtId="164" fontId="1" fillId="4" borderId="7" xfId="3" applyNumberFormat="1" applyBorder="1" applyAlignment="1">
      <alignment horizontal="center"/>
    </xf>
    <xf numFmtId="164" fontId="1" fillId="4" borderId="1" xfId="3" applyNumberFormat="1" applyBorder="1" applyAlignment="1">
      <alignment horizontal="center"/>
    </xf>
    <xf numFmtId="0" fontId="4" fillId="8" borderId="0" xfId="4" applyFill="1" applyAlignment="1">
      <alignment horizontal="center"/>
    </xf>
    <xf numFmtId="164" fontId="3" fillId="3" borderId="8" xfId="2" applyNumberFormat="1" applyBorder="1" applyAlignment="1" applyProtection="1">
      <alignment horizontal="center"/>
    </xf>
    <xf numFmtId="0" fontId="3" fillId="3" borderId="7" xfId="2" applyNumberFormat="1" applyBorder="1" applyAlignment="1" applyProtection="1">
      <alignment horizontal="center"/>
    </xf>
    <xf numFmtId="0" fontId="3" fillId="3" borderId="1" xfId="2" applyNumberFormat="1" applyAlignment="1" applyProtection="1">
      <alignment horizontal="center"/>
    </xf>
    <xf numFmtId="164" fontId="3" fillId="3" borderId="8" xfId="2" applyNumberFormat="1" applyBorder="1" applyAlignment="1">
      <alignment horizontal="center"/>
    </xf>
    <xf numFmtId="164" fontId="3" fillId="3" borderId="7" xfId="2" applyNumberFormat="1" applyBorder="1" applyAlignment="1">
      <alignment horizontal="center"/>
    </xf>
    <xf numFmtId="164" fontId="3" fillId="3" borderId="1" xfId="2" applyNumberFormat="1" applyAlignment="1">
      <alignment horizontal="center"/>
    </xf>
    <xf numFmtId="0" fontId="3" fillId="3" borderId="8" xfId="2" applyBorder="1" applyAlignment="1">
      <alignment horizontal="center"/>
    </xf>
    <xf numFmtId="0" fontId="3" fillId="3" borderId="7" xfId="2" applyBorder="1" applyAlignment="1">
      <alignment horizontal="center"/>
    </xf>
    <xf numFmtId="0" fontId="3" fillId="3" borderId="1" xfId="2" applyAlignment="1">
      <alignment horizontal="center"/>
    </xf>
    <xf numFmtId="164" fontId="4" fillId="0" borderId="5" xfId="5" applyNumberFormat="1" applyBorder="1" applyAlignment="1">
      <alignment horizontal="center"/>
    </xf>
    <xf numFmtId="164" fontId="4" fillId="0" borderId="0" xfId="5" applyNumberFormat="1" applyAlignment="1">
      <alignment horizontal="center"/>
    </xf>
    <xf numFmtId="0" fontId="10" fillId="9" borderId="0" xfId="4" applyFont="1" applyFill="1" applyAlignment="1">
      <alignment horizontal="center"/>
    </xf>
    <xf numFmtId="169" fontId="4" fillId="0" borderId="0" xfId="4" applyNumberFormat="1" applyAlignment="1">
      <alignment horizontal="center"/>
    </xf>
    <xf numFmtId="169" fontId="4" fillId="0" borderId="5" xfId="4" applyNumberFormat="1" applyBorder="1" applyAlignment="1">
      <alignment horizontal="center"/>
    </xf>
    <xf numFmtId="169" fontId="0" fillId="0" borderId="5" xfId="5" applyNumberFormat="1" applyFont="1" applyBorder="1" applyAlignment="1" applyProtection="1">
      <alignment horizontal="center"/>
    </xf>
    <xf numFmtId="169" fontId="4" fillId="0" borderId="5" xfId="5" applyNumberFormat="1" applyBorder="1" applyAlignment="1">
      <alignment horizontal="center"/>
    </xf>
    <xf numFmtId="169" fontId="4" fillId="0" borderId="0" xfId="5" applyNumberFormat="1" applyAlignment="1">
      <alignment horizontal="center"/>
    </xf>
    <xf numFmtId="0" fontId="4" fillId="18" borderId="0" xfId="4" applyFill="1" applyAlignment="1">
      <alignment horizontal="center"/>
    </xf>
    <xf numFmtId="169" fontId="4" fillId="18" borderId="0" xfId="4" applyNumberFormat="1" applyFill="1" applyAlignment="1">
      <alignment horizontal="center"/>
    </xf>
    <xf numFmtId="169" fontId="4" fillId="18" borderId="5" xfId="4" applyNumberFormat="1" applyFill="1" applyBorder="1" applyAlignment="1">
      <alignment horizontal="center"/>
    </xf>
    <xf numFmtId="0" fontId="6" fillId="0" borderId="0" xfId="0" applyFont="1" applyAlignment="1">
      <alignment horizontal="right"/>
    </xf>
    <xf numFmtId="164" fontId="17" fillId="19" borderId="0" xfId="0" applyNumberFormat="1" applyFont="1" applyFill="1"/>
    <xf numFmtId="10" fontId="0" fillId="12" borderId="0" xfId="0" applyNumberFormat="1" applyFill="1"/>
    <xf numFmtId="0" fontId="6" fillId="0" borderId="0" xfId="4" applyFont="1" applyFill="1"/>
    <xf numFmtId="0" fontId="10" fillId="0" borderId="0" xfId="4" applyFont="1" applyFill="1"/>
    <xf numFmtId="0" fontId="18" fillId="20" borderId="0" xfId="4" applyFont="1" applyFill="1"/>
    <xf numFmtId="164" fontId="19" fillId="9" borderId="5" xfId="5" applyNumberFormat="1" applyFont="1" applyFill="1" applyBorder="1" applyAlignment="1">
      <alignment horizontal="center"/>
    </xf>
    <xf numFmtId="164" fontId="19" fillId="9" borderId="0" xfId="5" applyNumberFormat="1" applyFont="1" applyFill="1" applyAlignment="1">
      <alignment horizontal="center"/>
    </xf>
    <xf numFmtId="0" fontId="4" fillId="21" borderId="0" xfId="4" applyFill="1" applyAlignment="1">
      <alignment horizontal="center"/>
    </xf>
    <xf numFmtId="0" fontId="4" fillId="21" borderId="5" xfId="4" applyFill="1" applyBorder="1" applyAlignment="1">
      <alignment horizontal="center"/>
    </xf>
    <xf numFmtId="0" fontId="4" fillId="22" borderId="0" xfId="4" applyFill="1" applyAlignment="1">
      <alignment horizontal="center"/>
    </xf>
    <xf numFmtId="0" fontId="4" fillId="22" borderId="5" xfId="4" applyFill="1" applyBorder="1" applyAlignment="1">
      <alignment horizontal="center"/>
    </xf>
    <xf numFmtId="0" fontId="4" fillId="15" borderId="0" xfId="4" applyFill="1"/>
    <xf numFmtId="10" fontId="6" fillId="0" borderId="0" xfId="4" applyNumberFormat="1" applyFont="1" applyAlignment="1">
      <alignment horizontal="center"/>
    </xf>
    <xf numFmtId="0" fontId="6" fillId="6" borderId="0" xfId="4" applyFont="1" applyFill="1"/>
    <xf numFmtId="0" fontId="4" fillId="20" borderId="0" xfId="4" applyFill="1" applyAlignment="1">
      <alignment horizontal="center"/>
    </xf>
    <xf numFmtId="0" fontId="0" fillId="20" borderId="0" xfId="0" applyFill="1"/>
    <xf numFmtId="10" fontId="0" fillId="20" borderId="0" xfId="5" applyNumberFormat="1" applyFont="1" applyFill="1" applyBorder="1" applyAlignment="1" applyProtection="1">
      <alignment horizontal="center"/>
    </xf>
    <xf numFmtId="0" fontId="15" fillId="0" borderId="0" xfId="4" applyFont="1"/>
    <xf numFmtId="0" fontId="15" fillId="0" borderId="0" xfId="4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15" fillId="15" borderId="0" xfId="4" applyFont="1" applyFill="1"/>
    <xf numFmtId="0" fontId="6" fillId="23" borderId="0" xfId="4" applyFont="1" applyFill="1"/>
    <xf numFmtId="0" fontId="15" fillId="20" borderId="0" xfId="4" applyFont="1" applyFill="1"/>
    <xf numFmtId="0" fontId="15" fillId="18" borderId="0" xfId="4" applyFont="1" applyFill="1"/>
    <xf numFmtId="0" fontId="15" fillId="7" borderId="0" xfId="4" applyFont="1" applyFill="1"/>
    <xf numFmtId="0" fontId="15" fillId="8" borderId="0" xfId="4" applyFont="1" applyFill="1"/>
    <xf numFmtId="0" fontId="15" fillId="0" borderId="0" xfId="4" applyFont="1" applyFill="1"/>
    <xf numFmtId="0" fontId="20" fillId="0" borderId="0" xfId="0" applyFont="1"/>
    <xf numFmtId="169" fontId="4" fillId="17" borderId="0" xfId="4" applyNumberFormat="1" applyFill="1" applyAlignment="1">
      <alignment horizontal="center"/>
    </xf>
    <xf numFmtId="0" fontId="6" fillId="8" borderId="0" xfId="4" applyFon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10" borderId="0" xfId="4" applyFont="1" applyFill="1"/>
  </cellXfs>
  <cellStyles count="6">
    <cellStyle name="20% - Accent1" xfId="3" builtinId="30"/>
    <cellStyle name="Good" xfId="1" builtinId="26"/>
    <cellStyle name="Input" xfId="2" builtinId="20"/>
    <cellStyle name="Normal" xfId="0" builtinId="0"/>
    <cellStyle name="Normal 2" xfId="4" xr:uid="{0FDD8D29-F22E-C749-95D2-A8DAE7439F11}"/>
    <cellStyle name="Percent 2" xfId="5" xr:uid="{9FFF8A50-B3F9-A243-8F06-059080A8728C}"/>
  </cellStyles>
  <dxfs count="7"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Current GW %</a:t>
            </a:r>
            <a:r>
              <a:rPr lang="en-US" b="1" baseline="0"/>
              <a:t> Profile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'GW_Wfall_V5_Scen_305 _JASPAL'!$F$3:$Z$3</c:f>
              <c:strCache>
                <c:ptCount val="21"/>
                <c:pt idx="0">
                  <c:v>init value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'GW_Wfall_V5_Scen_305 _JASPAL'!$F$17:$Z$17</c:f>
              <c:numCache>
                <c:formatCode>0.000%;\-0.000%;\-;@</c:formatCode>
                <c:ptCount val="21"/>
                <c:pt idx="0" formatCode="0.000%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1.0002744320000001</c:v>
                </c:pt>
                <c:pt idx="4">
                  <c:v>0.97753155133813718</c:v>
                </c:pt>
                <c:pt idx="5">
                  <c:v>0.97753155133813718</c:v>
                </c:pt>
                <c:pt idx="6">
                  <c:v>0.80197229046728657</c:v>
                </c:pt>
                <c:pt idx="7">
                  <c:v>0.80197229046728657</c:v>
                </c:pt>
                <c:pt idx="8">
                  <c:v>0.80197229046728657</c:v>
                </c:pt>
                <c:pt idx="9">
                  <c:v>0.23142724582951815</c:v>
                </c:pt>
                <c:pt idx="10">
                  <c:v>0.23142724582951815</c:v>
                </c:pt>
                <c:pt idx="11">
                  <c:v>0.23142724582951815</c:v>
                </c:pt>
                <c:pt idx="12">
                  <c:v>0.23142724582951815</c:v>
                </c:pt>
                <c:pt idx="13">
                  <c:v>0.23142724582951815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0-4365-9003-00C2925A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618824"/>
        <c:axId val="2093619152"/>
      </c:lineChart>
      <c:catAx>
        <c:axId val="209361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19152"/>
        <c:crosses val="autoZero"/>
        <c:auto val="1"/>
        <c:lblAlgn val="ctr"/>
        <c:lblOffset val="100"/>
        <c:noMultiLvlLbl val="0"/>
      </c:catAx>
      <c:valAx>
        <c:axId val="20936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1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Impairment %</a:t>
            </a:r>
            <a:r>
              <a:rPr lang="en-US" b="1" baseline="0"/>
              <a:t> Profile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'GW_Wfall_V5_Scen_305 _JASPAL'!$F$3:$Z$3</c:f>
              <c:strCache>
                <c:ptCount val="21"/>
                <c:pt idx="0">
                  <c:v>init value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'GW_Wfall_V5_Scen_305 _JASPAL'!$F$20:$Z$20</c:f>
              <c:numCache>
                <c:formatCode>0.000%;\-0.000%;\-;@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-0.17555926087085055</c:v>
                </c:pt>
                <c:pt idx="7">
                  <c:v>0</c:v>
                </c:pt>
                <c:pt idx="8">
                  <c:v>0</c:v>
                </c:pt>
                <c:pt idx="9">
                  <c:v>-0.57054504463776845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8-43E8-95A4-29EBD67F5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618824"/>
        <c:axId val="2093619152"/>
      </c:barChart>
      <c:catAx>
        <c:axId val="209361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19152"/>
        <c:crosses val="autoZero"/>
        <c:auto val="1"/>
        <c:lblAlgn val="ctr"/>
        <c:lblOffset val="100"/>
        <c:noMultiLvlLbl val="0"/>
      </c:catAx>
      <c:valAx>
        <c:axId val="20936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1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Note Loss %</a:t>
            </a:r>
            <a:r>
              <a:rPr lang="en-US" b="1" baseline="0"/>
              <a:t> Profile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'GW_Wfall_V5_Scen_305 _JASPAL'!$F$3:$Z$3</c:f>
              <c:strCache>
                <c:ptCount val="21"/>
                <c:pt idx="0">
                  <c:v>init value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'GW_Wfall_V5_Scen_305 _JASPAL'!$F$73:$Z$73</c:f>
              <c:numCache>
                <c:formatCode>General</c:formatCode>
                <c:ptCount val="21"/>
                <c:pt idx="4" formatCode="0.000%">
                  <c:v>0</c:v>
                </c:pt>
                <c:pt idx="5" formatCode="0.000%">
                  <c:v>0</c:v>
                </c:pt>
                <c:pt idx="6" formatCode="0.000%">
                  <c:v>-3.7349780851131183E-3</c:v>
                </c:pt>
                <c:pt idx="7" formatCode="0.000%">
                  <c:v>0</c:v>
                </c:pt>
                <c:pt idx="8" formatCode="0.000%">
                  <c:v>0</c:v>
                </c:pt>
                <c:pt idx="9" formatCode="0.000%">
                  <c:v>-0.58365895592500594</c:v>
                </c:pt>
                <c:pt idx="10" formatCode="0.000%">
                  <c:v>0</c:v>
                </c:pt>
                <c:pt idx="11" formatCode="0.000%">
                  <c:v>0</c:v>
                </c:pt>
                <c:pt idx="12" formatCode="0.000%">
                  <c:v>0</c:v>
                </c:pt>
                <c:pt idx="13" formatCode="0.000%">
                  <c:v>0</c:v>
                </c:pt>
                <c:pt idx="14" formatCode="0.000%">
                  <c:v>0</c:v>
                </c:pt>
                <c:pt idx="15" formatCode="0.000%">
                  <c:v>0</c:v>
                </c:pt>
                <c:pt idx="16" formatCode="0.000%">
                  <c:v>0</c:v>
                </c:pt>
                <c:pt idx="17" formatCode="0.000%">
                  <c:v>0</c:v>
                </c:pt>
                <c:pt idx="18" formatCode="0.000%">
                  <c:v>0</c:v>
                </c:pt>
                <c:pt idx="19" formatCode="0.000%">
                  <c:v>0</c:v>
                </c:pt>
                <c:pt idx="20" formatCode="0.00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8-42AD-ACA2-FA0A7901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618824"/>
        <c:axId val="2093619152"/>
      </c:lineChart>
      <c:catAx>
        <c:axId val="209361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19152"/>
        <c:crosses val="autoZero"/>
        <c:auto val="1"/>
        <c:lblAlgn val="ctr"/>
        <c:lblOffset val="100"/>
        <c:noMultiLvlLbl val="0"/>
      </c:catAx>
      <c:valAx>
        <c:axId val="20936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1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285748</xdr:colOff>
      <xdr:row>83</xdr:row>
      <xdr:rowOff>23813</xdr:rowOff>
    </xdr:from>
    <xdr:to>
      <xdr:col>18</xdr:col>
      <xdr:colOff>595310</xdr:colOff>
      <xdr:row>96</xdr:row>
      <xdr:rowOff>135732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6E8C8-AEA6-4053-8ACF-F8A900B53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</xdr:colOff>
      <xdr:row>83</xdr:row>
      <xdr:rowOff>11907</xdr:rowOff>
    </xdr:from>
    <xdr:to>
      <xdr:col>12</xdr:col>
      <xdr:colOff>238125</xdr:colOff>
      <xdr:row>96</xdr:row>
      <xdr:rowOff>123826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B13DDA-D3A8-4F96-88C9-722D09F78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654843</xdr:colOff>
      <xdr:row>83</xdr:row>
      <xdr:rowOff>23813</xdr:rowOff>
    </xdr:from>
    <xdr:to>
      <xdr:col>25</xdr:col>
      <xdr:colOff>59531</xdr:colOff>
      <xdr:row>96</xdr:row>
      <xdr:rowOff>135732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FC68D2-6D9A-49C5-BEEE-C4AD02A55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66C3-A222-D942-9F77-7DF322E88D0E}">
  <dimension ref="A1:Z99"/>
  <sheetViews>
    <sheetView topLeftCell="A25" zoomScale="80" zoomScaleNormal="80" workbookViewId="0">
      <selection activeCell="L77" sqref="L77"/>
    </sheetView>
  </sheetViews>
  <sheetFormatPr defaultColWidth="8.875" defaultRowHeight="15.75"/>
  <cols>
    <col min="1" max="1" width="28.875" style="1" customWidth="1"/>
    <col min="2" max="2" width="3.125" style="1" customWidth="1"/>
    <col min="3" max="3" width="13.5" style="1" customWidth="1"/>
    <col min="4" max="4" width="7.125" style="1" customWidth="1"/>
    <col min="5" max="5" width="43.625" style="1" customWidth="1"/>
    <col min="6" max="6" width="13.875" style="1" customWidth="1"/>
    <col min="7" max="7" width="15.125" style="1" customWidth="1"/>
    <col min="8" max="8" width="14.125" style="1" customWidth="1"/>
    <col min="9" max="9" width="16.5" style="1" customWidth="1"/>
    <col min="10" max="10" width="17.125" style="1" customWidth="1"/>
    <col min="11" max="11" width="15.125" style="1" customWidth="1"/>
    <col min="12" max="12" width="20.5" style="2" customWidth="1"/>
    <col min="13" max="13" width="14.125" style="49" customWidth="1"/>
    <col min="14" max="14" width="17.375" style="1" customWidth="1"/>
    <col min="15" max="15" width="14.625" style="1" customWidth="1"/>
    <col min="16" max="16" width="16" style="1" customWidth="1"/>
    <col min="17" max="17" width="15.625" style="1" customWidth="1"/>
    <col min="18" max="18" width="15.125" style="1" customWidth="1"/>
    <col min="19" max="20" width="19.125" style="1" customWidth="1"/>
    <col min="21" max="21" width="16.125" style="1" customWidth="1"/>
    <col min="22" max="22" width="18.375" style="1" customWidth="1"/>
    <col min="23" max="23" width="15.875" style="1" customWidth="1"/>
    <col min="24" max="24" width="13.875" style="1" customWidth="1"/>
    <col min="25" max="25" width="14.875" style="1" customWidth="1"/>
    <col min="26" max="26" width="15.625" style="1" customWidth="1"/>
    <col min="27" max="1028" width="10.5" style="1" customWidth="1"/>
    <col min="1029" max="16384" width="8.875" style="1"/>
  </cols>
  <sheetData>
    <row r="1" spans="3:26">
      <c r="C1" s="1" t="s">
        <v>0</v>
      </c>
      <c r="E1" s="1" t="s">
        <v>1</v>
      </c>
      <c r="M1" s="1"/>
    </row>
    <row r="2" spans="3:26">
      <c r="E2" s="1" t="s">
        <v>2</v>
      </c>
      <c r="F2" s="3" t="s">
        <v>3</v>
      </c>
      <c r="G2" s="4">
        <v>1</v>
      </c>
      <c r="H2" s="4">
        <v>2</v>
      </c>
      <c r="I2" s="4">
        <v>3</v>
      </c>
      <c r="J2" s="4">
        <v>4</v>
      </c>
      <c r="K2" s="4">
        <v>5</v>
      </c>
      <c r="L2" s="4">
        <v>6</v>
      </c>
      <c r="M2" s="4">
        <v>7</v>
      </c>
      <c r="N2" s="4">
        <v>8</v>
      </c>
      <c r="O2" s="4">
        <v>9</v>
      </c>
      <c r="P2" s="4">
        <v>10</v>
      </c>
      <c r="Q2" s="4">
        <v>11</v>
      </c>
      <c r="R2" s="4">
        <v>12</v>
      </c>
      <c r="S2" s="4">
        <v>13</v>
      </c>
      <c r="T2" s="4">
        <v>14</v>
      </c>
      <c r="U2" s="4">
        <v>15</v>
      </c>
      <c r="V2" s="4">
        <v>16</v>
      </c>
      <c r="W2" s="4">
        <v>17</v>
      </c>
      <c r="X2" s="4">
        <v>18</v>
      </c>
      <c r="Y2" s="4">
        <v>19</v>
      </c>
      <c r="Z2" s="4">
        <v>20</v>
      </c>
    </row>
    <row r="3" spans="3:26" s="5" customFormat="1">
      <c r="C3" s="5" t="s">
        <v>4</v>
      </c>
      <c r="E3" s="5" t="s">
        <v>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6">
        <v>-0.44896449700000002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3:26" s="5" customFormat="1">
      <c r="C4" s="5" t="s">
        <v>6</v>
      </c>
      <c r="E4" s="5" t="s">
        <v>7</v>
      </c>
      <c r="F4">
        <v>0</v>
      </c>
      <c r="G4">
        <v>7.6239699999999897E-4</v>
      </c>
      <c r="H4">
        <v>-4.2327570000000002E-3</v>
      </c>
      <c r="I4">
        <v>0.240651122</v>
      </c>
      <c r="J4">
        <v>-2.3993740999999999E-2</v>
      </c>
      <c r="K4">
        <v>0</v>
      </c>
      <c r="L4" s="6">
        <v>-5.3994082999999998E-2</v>
      </c>
      <c r="M4">
        <v>-2.3396805999999999E-2</v>
      </c>
      <c r="N4">
        <v>0</v>
      </c>
      <c r="O4">
        <v>-2.8951939999999999E-2</v>
      </c>
      <c r="P4">
        <v>0</v>
      </c>
      <c r="Q4">
        <v>0.44952467200000001</v>
      </c>
      <c r="R4" s="7">
        <v>-3.62188E-5</v>
      </c>
      <c r="S4">
        <v>-4.6899475000000003E-2</v>
      </c>
      <c r="T4">
        <v>0</v>
      </c>
      <c r="U4">
        <v>-5.3191489999999996E-3</v>
      </c>
      <c r="V4">
        <v>0</v>
      </c>
      <c r="W4">
        <v>-2.5581921000000001E-2</v>
      </c>
      <c r="X4">
        <v>1.6014734999999999E-2</v>
      </c>
      <c r="Y4">
        <v>0</v>
      </c>
      <c r="Z4">
        <v>-1.8707483E-2</v>
      </c>
    </row>
    <row r="5" spans="3:26">
      <c r="E5" s="1" t="s">
        <v>8</v>
      </c>
      <c r="F5" s="8">
        <v>0.15</v>
      </c>
      <c r="G5" s="8">
        <v>0.15</v>
      </c>
      <c r="H5" s="8">
        <v>0.15</v>
      </c>
      <c r="I5" s="8">
        <v>0.15</v>
      </c>
      <c r="J5" s="8">
        <v>0.15</v>
      </c>
      <c r="K5" s="8">
        <v>0.15</v>
      </c>
      <c r="L5" s="9">
        <v>0.15</v>
      </c>
      <c r="M5" s="10">
        <v>0.15</v>
      </c>
      <c r="N5" s="8">
        <v>0.15</v>
      </c>
      <c r="O5" s="8">
        <v>0.15</v>
      </c>
      <c r="P5" s="8">
        <v>0.15</v>
      </c>
      <c r="Q5" s="8">
        <v>0.15</v>
      </c>
      <c r="R5" s="8">
        <v>0.15</v>
      </c>
      <c r="S5" s="8">
        <v>0.15</v>
      </c>
      <c r="T5" s="8">
        <v>0.15</v>
      </c>
      <c r="U5" s="8">
        <v>0.15</v>
      </c>
      <c r="V5" s="8">
        <v>0.15</v>
      </c>
      <c r="W5" s="8">
        <v>0.15</v>
      </c>
      <c r="X5" s="8">
        <v>0.15</v>
      </c>
      <c r="Y5" s="8">
        <v>0.15</v>
      </c>
      <c r="Z5" s="8">
        <v>0.15</v>
      </c>
    </row>
    <row r="6" spans="3:26">
      <c r="E6" s="1" t="s">
        <v>9</v>
      </c>
      <c r="F6" s="1">
        <v>4</v>
      </c>
      <c r="G6" s="1">
        <v>4</v>
      </c>
      <c r="H6" s="1">
        <v>4</v>
      </c>
      <c r="I6" s="1">
        <v>4</v>
      </c>
      <c r="J6" s="1">
        <v>4</v>
      </c>
      <c r="K6" s="1">
        <v>4</v>
      </c>
      <c r="L6" s="2">
        <v>4</v>
      </c>
      <c r="M6" s="11">
        <v>4</v>
      </c>
      <c r="N6" s="1">
        <v>4</v>
      </c>
      <c r="O6" s="1">
        <v>4</v>
      </c>
      <c r="P6" s="1">
        <v>4</v>
      </c>
      <c r="Q6" s="1">
        <v>4</v>
      </c>
      <c r="R6" s="1">
        <v>4</v>
      </c>
      <c r="S6" s="1">
        <v>4</v>
      </c>
      <c r="T6" s="1">
        <v>4</v>
      </c>
      <c r="U6" s="1">
        <v>4</v>
      </c>
      <c r="V6" s="1">
        <v>4</v>
      </c>
      <c r="W6" s="1">
        <v>4</v>
      </c>
      <c r="X6" s="1">
        <v>4</v>
      </c>
      <c r="Y6" s="1">
        <v>4</v>
      </c>
      <c r="Z6" s="1">
        <v>4</v>
      </c>
    </row>
    <row r="7" spans="3:26">
      <c r="E7" s="1" t="s">
        <v>10</v>
      </c>
      <c r="F7" s="1" t="b">
        <f>TRUE()</f>
        <v>1</v>
      </c>
      <c r="G7" s="1" t="b">
        <f>TRUE()</f>
        <v>1</v>
      </c>
      <c r="H7" s="1" t="b">
        <f>TRUE()</f>
        <v>1</v>
      </c>
      <c r="I7" s="1" t="b">
        <f>TRUE()</f>
        <v>1</v>
      </c>
      <c r="J7" s="1" t="b">
        <f>TRUE()</f>
        <v>1</v>
      </c>
      <c r="K7" s="1" t="b">
        <f>TRUE()</f>
        <v>1</v>
      </c>
      <c r="L7" s="2" t="b">
        <f>TRUE()</f>
        <v>1</v>
      </c>
      <c r="M7" s="1" t="b">
        <f>TRUE()</f>
        <v>1</v>
      </c>
      <c r="N7" s="1" t="b">
        <f>TRUE()</f>
        <v>1</v>
      </c>
      <c r="O7" s="1" t="b">
        <f>TRUE()</f>
        <v>1</v>
      </c>
      <c r="P7" s="1" t="b">
        <f>TRUE()</f>
        <v>1</v>
      </c>
      <c r="Q7" s="1" t="b">
        <f>TRUE()</f>
        <v>1</v>
      </c>
      <c r="R7" s="1" t="b">
        <f>TRUE()</f>
        <v>1</v>
      </c>
      <c r="S7" s="1" t="b">
        <f>TRUE()</f>
        <v>1</v>
      </c>
      <c r="T7" s="1" t="b">
        <f>TRUE()</f>
        <v>1</v>
      </c>
      <c r="U7" s="1" t="b">
        <f>TRUE()</f>
        <v>1</v>
      </c>
      <c r="V7" s="1" t="b">
        <f>TRUE()</f>
        <v>1</v>
      </c>
      <c r="W7" s="1" t="b">
        <f>TRUE()</f>
        <v>1</v>
      </c>
      <c r="X7" s="1" t="b">
        <f>TRUE()</f>
        <v>1</v>
      </c>
      <c r="Y7" s="1" t="b">
        <f>TRUE()</f>
        <v>1</v>
      </c>
      <c r="Z7" s="1" t="b">
        <f>TRUE()</f>
        <v>1</v>
      </c>
    </row>
    <row r="8" spans="3:26">
      <c r="E8" s="1" t="s">
        <v>11</v>
      </c>
      <c r="F8" s="8">
        <v>0</v>
      </c>
      <c r="M8" s="1"/>
    </row>
    <row r="9" spans="3:26">
      <c r="E9" s="1" t="s">
        <v>12</v>
      </c>
      <c r="F9" s="12">
        <f>1-F5</f>
        <v>0.85</v>
      </c>
      <c r="G9" s="12">
        <f>F9</f>
        <v>0.85</v>
      </c>
      <c r="H9" s="12">
        <f>G9</f>
        <v>0.85</v>
      </c>
      <c r="I9" s="12">
        <f>H9</f>
        <v>0.85</v>
      </c>
      <c r="J9" s="12">
        <f>I9</f>
        <v>0.85</v>
      </c>
      <c r="K9" s="13">
        <f t="shared" ref="K9:Z9" si="0">J42</f>
        <v>0.6433228480940838</v>
      </c>
      <c r="L9" s="14">
        <f t="shared" si="0"/>
        <v>0.6433228480940838</v>
      </c>
      <c r="M9" s="13">
        <f t="shared" si="0"/>
        <v>0.6433228480940838</v>
      </c>
      <c r="N9" s="13">
        <f t="shared" si="0"/>
        <v>0.6433228480940838</v>
      </c>
      <c r="O9" s="13">
        <f t="shared" si="0"/>
        <v>0.6433228480940838</v>
      </c>
      <c r="P9" s="13">
        <f t="shared" si="0"/>
        <v>0.6433228480940838</v>
      </c>
      <c r="Q9" s="13">
        <f t="shared" si="0"/>
        <v>0.47881238908465967</v>
      </c>
      <c r="R9" s="13">
        <f t="shared" si="0"/>
        <v>0.27318674129497689</v>
      </c>
      <c r="S9" s="13">
        <f t="shared" si="0"/>
        <v>0.27318674129497689</v>
      </c>
      <c r="T9" s="13">
        <f t="shared" si="0"/>
        <v>0.27318674129497689</v>
      </c>
      <c r="U9" s="13">
        <f t="shared" si="0"/>
        <v>0.27318674129497689</v>
      </c>
      <c r="V9" s="13">
        <f t="shared" si="0"/>
        <v>0.27318674129497689</v>
      </c>
      <c r="W9" s="13">
        <f t="shared" si="0"/>
        <v>0.27318674129497689</v>
      </c>
      <c r="X9" s="13">
        <f t="shared" si="0"/>
        <v>0.27318674129497689</v>
      </c>
      <c r="Y9" s="13">
        <f t="shared" si="0"/>
        <v>0.27318674129497689</v>
      </c>
      <c r="Z9" s="13">
        <f t="shared" si="0"/>
        <v>0.27318674129497689</v>
      </c>
    </row>
    <row r="10" spans="3:26">
      <c r="E10" s="1" t="s">
        <v>13</v>
      </c>
      <c r="F10" s="1" t="b">
        <f>FALSE()</f>
        <v>0</v>
      </c>
      <c r="M10" s="1"/>
    </row>
    <row r="11" spans="3:26">
      <c r="E11" s="1" t="s">
        <v>14</v>
      </c>
      <c r="F11" s="12">
        <f>F5</f>
        <v>0.15</v>
      </c>
      <c r="M11" s="1"/>
    </row>
    <row r="12" spans="3:26">
      <c r="E12" s="1" t="s">
        <v>15</v>
      </c>
      <c r="F12" s="1">
        <v>0</v>
      </c>
      <c r="G12" s="1">
        <f>F12</f>
        <v>0</v>
      </c>
      <c r="H12" s="1">
        <f>G12</f>
        <v>0</v>
      </c>
      <c r="I12" s="1">
        <f>H12</f>
        <v>0</v>
      </c>
      <c r="J12" s="1">
        <f>I12</f>
        <v>0</v>
      </c>
      <c r="M12" s="1"/>
    </row>
    <row r="13" spans="3:26">
      <c r="E13" s="4" t="s">
        <v>16</v>
      </c>
      <c r="G13" s="15">
        <f t="shared" ref="G13:Z13" si="1">F14</f>
        <v>1</v>
      </c>
      <c r="H13" s="15">
        <f t="shared" si="1"/>
        <v>1.0007623969999999</v>
      </c>
      <c r="I13" s="15">
        <f t="shared" si="1"/>
        <v>0.99652641295876143</v>
      </c>
      <c r="J13" s="15">
        <f t="shared" si="1"/>
        <v>1.2363416123399227</v>
      </c>
      <c r="K13" s="15">
        <f t="shared" si="1"/>
        <v>1.2066771519059161</v>
      </c>
      <c r="L13" s="16">
        <f t="shared" si="1"/>
        <v>1.2066771519059161</v>
      </c>
      <c r="M13" s="15">
        <f t="shared" si="1"/>
        <v>0.59976852506487222</v>
      </c>
      <c r="N13" s="15">
        <f t="shared" si="1"/>
        <v>0.58573585723902322</v>
      </c>
      <c r="O13" s="15">
        <f t="shared" si="1"/>
        <v>0.58573585723902322</v>
      </c>
      <c r="P13" s="15">
        <f t="shared" si="1"/>
        <v>0.56877766784439043</v>
      </c>
      <c r="Q13" s="15">
        <f t="shared" si="1"/>
        <v>0.56877766784439043</v>
      </c>
      <c r="R13" s="15">
        <f t="shared" si="1"/>
        <v>0.82445726242306505</v>
      </c>
      <c r="S13" s="15">
        <f t="shared" si="1"/>
        <v>0.82442740157036876</v>
      </c>
      <c r="T13" s="15">
        <f t="shared" si="1"/>
        <v>0.7857621892611043</v>
      </c>
      <c r="U13" s="15">
        <f t="shared" si="1"/>
        <v>0.7857621892611043</v>
      </c>
      <c r="V13" s="15">
        <f t="shared" si="1"/>
        <v>0.78158260309785832</v>
      </c>
      <c r="W13" s="15">
        <f t="shared" si="1"/>
        <v>0.78158260309785832</v>
      </c>
      <c r="X13" s="15">
        <f t="shared" si="1"/>
        <v>0.76158821869043458</v>
      </c>
      <c r="Y13" s="15">
        <f t="shared" si="1"/>
        <v>0.77378485219188398</v>
      </c>
      <c r="Z13" s="15">
        <f t="shared" si="1"/>
        <v>0.77378485219188398</v>
      </c>
    </row>
    <row r="14" spans="3:26">
      <c r="E14" s="4" t="s">
        <v>17</v>
      </c>
      <c r="F14" s="15">
        <v>1</v>
      </c>
      <c r="G14" s="13">
        <f t="shared" ref="G14:Z14" si="2">F14+G16+G17</f>
        <v>1.0007623969999999</v>
      </c>
      <c r="H14" s="13">
        <f t="shared" si="2"/>
        <v>0.99652641295876143</v>
      </c>
      <c r="I14" s="13">
        <f t="shared" si="2"/>
        <v>1.2363416123399227</v>
      </c>
      <c r="J14" s="13">
        <f t="shared" si="2"/>
        <v>1.2066771519059161</v>
      </c>
      <c r="K14" s="13">
        <f t="shared" si="2"/>
        <v>1.2066771519059161</v>
      </c>
      <c r="L14" s="14">
        <f t="shared" si="2"/>
        <v>0.59976852506487222</v>
      </c>
      <c r="M14" s="13">
        <f t="shared" si="2"/>
        <v>0.58573585723902322</v>
      </c>
      <c r="N14" s="13">
        <f t="shared" si="2"/>
        <v>0.58573585723902322</v>
      </c>
      <c r="O14" s="13">
        <f t="shared" si="2"/>
        <v>0.56877766784439043</v>
      </c>
      <c r="P14" s="13">
        <f t="shared" si="2"/>
        <v>0.56877766784439043</v>
      </c>
      <c r="Q14" s="13">
        <f t="shared" si="2"/>
        <v>0.82445726242306505</v>
      </c>
      <c r="R14" s="13">
        <f t="shared" si="2"/>
        <v>0.82442740157036876</v>
      </c>
      <c r="S14" s="13">
        <f t="shared" si="2"/>
        <v>0.7857621892611043</v>
      </c>
      <c r="T14" s="13">
        <f t="shared" si="2"/>
        <v>0.7857621892611043</v>
      </c>
      <c r="U14" s="13">
        <f t="shared" si="2"/>
        <v>0.78158260309785832</v>
      </c>
      <c r="V14" s="13">
        <f t="shared" si="2"/>
        <v>0.78158260309785832</v>
      </c>
      <c r="W14" s="13">
        <f t="shared" si="2"/>
        <v>0.76158821869043458</v>
      </c>
      <c r="X14" s="13">
        <f t="shared" si="2"/>
        <v>0.77378485219188398</v>
      </c>
      <c r="Y14" s="13">
        <f t="shared" si="2"/>
        <v>0.77378485219188398</v>
      </c>
      <c r="Z14" s="13">
        <f t="shared" si="2"/>
        <v>0.75930928522384677</v>
      </c>
    </row>
    <row r="15" spans="3:26">
      <c r="E15" s="4" t="s">
        <v>18</v>
      </c>
      <c r="F15" s="1" t="b">
        <f>FALSE()</f>
        <v>0</v>
      </c>
      <c r="M15" s="1"/>
    </row>
    <row r="16" spans="3:26">
      <c r="E16" s="4" t="s">
        <v>19</v>
      </c>
      <c r="G16" s="13">
        <f t="shared" ref="G16:Z16" si="3">F14*G3</f>
        <v>0</v>
      </c>
      <c r="H16" s="13">
        <f t="shared" si="3"/>
        <v>0</v>
      </c>
      <c r="I16" s="13">
        <f t="shared" si="3"/>
        <v>0</v>
      </c>
      <c r="J16" s="13">
        <f t="shared" si="3"/>
        <v>0</v>
      </c>
      <c r="K16" s="13">
        <f t="shared" si="3"/>
        <v>0</v>
      </c>
      <c r="L16" s="14">
        <f t="shared" si="3"/>
        <v>-0.54175520054683224</v>
      </c>
      <c r="M16" s="13">
        <f t="shared" si="3"/>
        <v>0</v>
      </c>
      <c r="N16" s="13">
        <f t="shared" si="3"/>
        <v>0</v>
      </c>
      <c r="O16" s="13">
        <f t="shared" si="3"/>
        <v>0</v>
      </c>
      <c r="P16" s="13">
        <f t="shared" si="3"/>
        <v>0</v>
      </c>
      <c r="Q16" s="13">
        <f t="shared" si="3"/>
        <v>0</v>
      </c>
      <c r="R16" s="13">
        <f t="shared" si="3"/>
        <v>0</v>
      </c>
      <c r="S16" s="13">
        <f t="shared" si="3"/>
        <v>0</v>
      </c>
      <c r="T16" s="13">
        <f t="shared" si="3"/>
        <v>0</v>
      </c>
      <c r="U16" s="13">
        <f t="shared" si="3"/>
        <v>0</v>
      </c>
      <c r="V16" s="13">
        <f t="shared" si="3"/>
        <v>0</v>
      </c>
      <c r="W16" s="13">
        <f t="shared" si="3"/>
        <v>0</v>
      </c>
      <c r="X16" s="13">
        <f t="shared" si="3"/>
        <v>0</v>
      </c>
      <c r="Y16" s="13">
        <f t="shared" si="3"/>
        <v>0</v>
      </c>
      <c r="Z16" s="13">
        <f t="shared" si="3"/>
        <v>0</v>
      </c>
    </row>
    <row r="17" spans="1:26">
      <c r="E17" s="4" t="s">
        <v>20</v>
      </c>
      <c r="G17" s="15">
        <f t="shared" ref="G17:Z17" si="4">F14*G4</f>
        <v>7.6239699999999897E-4</v>
      </c>
      <c r="H17" s="15">
        <f t="shared" si="4"/>
        <v>-4.235984041238529E-3</v>
      </c>
      <c r="I17" s="15">
        <f t="shared" si="4"/>
        <v>0.23981519938116128</v>
      </c>
      <c r="J17" s="15">
        <f t="shared" si="4"/>
        <v>-2.9664460434006508E-2</v>
      </c>
      <c r="K17" s="15">
        <f t="shared" si="4"/>
        <v>0</v>
      </c>
      <c r="L17" s="16">
        <f t="shared" si="4"/>
        <v>-6.5153426294211642E-2</v>
      </c>
      <c r="M17" s="15">
        <f t="shared" si="4"/>
        <v>-1.4032667825848952E-2</v>
      </c>
      <c r="N17" s="15">
        <f t="shared" si="4"/>
        <v>0</v>
      </c>
      <c r="O17" s="15">
        <f t="shared" si="4"/>
        <v>-1.6958189394632766E-2</v>
      </c>
      <c r="P17" s="15">
        <f t="shared" si="4"/>
        <v>0</v>
      </c>
      <c r="Q17" s="15">
        <f t="shared" si="4"/>
        <v>0.25567959457867456</v>
      </c>
      <c r="R17" s="15">
        <f t="shared" si="4"/>
        <v>-2.9860852696248509E-5</v>
      </c>
      <c r="S17" s="15">
        <f t="shared" si="4"/>
        <v>-3.8665212309264473E-2</v>
      </c>
      <c r="T17" s="15">
        <f t="shared" si="4"/>
        <v>0</v>
      </c>
      <c r="U17" s="15">
        <f t="shared" si="4"/>
        <v>-4.179586163246013E-3</v>
      </c>
      <c r="V17" s="15">
        <f t="shared" si="4"/>
        <v>0</v>
      </c>
      <c r="W17" s="15">
        <f t="shared" si="4"/>
        <v>-1.9994384407423769E-2</v>
      </c>
      <c r="X17" s="15">
        <f t="shared" si="4"/>
        <v>1.2196633501449356E-2</v>
      </c>
      <c r="Y17" s="15">
        <f t="shared" si="4"/>
        <v>0</v>
      </c>
      <c r="Z17" s="15">
        <f t="shared" si="4"/>
        <v>-1.4475566968037182E-2</v>
      </c>
    </row>
    <row r="18" spans="1:26">
      <c r="E18" s="4" t="s">
        <v>21</v>
      </c>
      <c r="G18" s="15" t="b">
        <f t="shared" ref="G18:Z18" si="5">AND((G16&lt;0),(G17&gt;0))</f>
        <v>0</v>
      </c>
      <c r="H18" s="15" t="b">
        <f t="shared" si="5"/>
        <v>0</v>
      </c>
      <c r="I18" s="15" t="b">
        <f t="shared" si="5"/>
        <v>0</v>
      </c>
      <c r="J18" s="15" t="b">
        <f t="shared" si="5"/>
        <v>0</v>
      </c>
      <c r="K18" s="15" t="b">
        <f t="shared" si="5"/>
        <v>0</v>
      </c>
      <c r="L18" s="16" t="b">
        <f t="shared" si="5"/>
        <v>0</v>
      </c>
      <c r="M18" s="15" t="b">
        <f t="shared" si="5"/>
        <v>0</v>
      </c>
      <c r="N18" s="15" t="b">
        <f t="shared" si="5"/>
        <v>0</v>
      </c>
      <c r="O18" s="15" t="b">
        <f t="shared" si="5"/>
        <v>0</v>
      </c>
      <c r="P18" s="15" t="b">
        <f t="shared" si="5"/>
        <v>0</v>
      </c>
      <c r="Q18" s="15" t="b">
        <f t="shared" si="5"/>
        <v>0</v>
      </c>
      <c r="R18" s="15" t="b">
        <f t="shared" si="5"/>
        <v>0</v>
      </c>
      <c r="S18" s="15" t="b">
        <f t="shared" si="5"/>
        <v>0</v>
      </c>
      <c r="T18" s="15" t="b">
        <f t="shared" si="5"/>
        <v>0</v>
      </c>
      <c r="U18" s="15" t="b">
        <f t="shared" si="5"/>
        <v>0</v>
      </c>
      <c r="V18" s="15" t="b">
        <f t="shared" si="5"/>
        <v>0</v>
      </c>
      <c r="W18" s="15" t="b">
        <f t="shared" si="5"/>
        <v>0</v>
      </c>
      <c r="X18" s="15" t="b">
        <f t="shared" si="5"/>
        <v>0</v>
      </c>
      <c r="Y18" s="15" t="b">
        <f t="shared" si="5"/>
        <v>0</v>
      </c>
      <c r="Z18" s="15" t="b">
        <f t="shared" si="5"/>
        <v>0</v>
      </c>
    </row>
    <row r="19" spans="1:26">
      <c r="E19" s="4" t="s">
        <v>22</v>
      </c>
      <c r="G19" s="13">
        <f t="shared" ref="G19:Z19" si="6">G16+G17</f>
        <v>7.6239699999999897E-4</v>
      </c>
      <c r="H19" s="13">
        <f t="shared" si="6"/>
        <v>-4.235984041238529E-3</v>
      </c>
      <c r="I19" s="13">
        <f t="shared" si="6"/>
        <v>0.23981519938116128</v>
      </c>
      <c r="J19" s="13">
        <f t="shared" si="6"/>
        <v>-2.9664460434006508E-2</v>
      </c>
      <c r="K19" s="13">
        <f t="shared" si="6"/>
        <v>0</v>
      </c>
      <c r="L19" s="14">
        <f t="shared" si="6"/>
        <v>-0.60690862684104385</v>
      </c>
      <c r="M19" s="13">
        <f t="shared" si="6"/>
        <v>-1.4032667825848952E-2</v>
      </c>
      <c r="N19" s="13">
        <f t="shared" si="6"/>
        <v>0</v>
      </c>
      <c r="O19" s="13">
        <f t="shared" si="6"/>
        <v>-1.6958189394632766E-2</v>
      </c>
      <c r="P19" s="13">
        <f t="shared" si="6"/>
        <v>0</v>
      </c>
      <c r="Q19" s="13">
        <f t="shared" si="6"/>
        <v>0.25567959457867456</v>
      </c>
      <c r="R19" s="13">
        <f t="shared" si="6"/>
        <v>-2.9860852696248509E-5</v>
      </c>
      <c r="S19" s="13">
        <f t="shared" si="6"/>
        <v>-3.8665212309264473E-2</v>
      </c>
      <c r="T19" s="13">
        <f t="shared" si="6"/>
        <v>0</v>
      </c>
      <c r="U19" s="13">
        <f t="shared" si="6"/>
        <v>-4.179586163246013E-3</v>
      </c>
      <c r="V19" s="13">
        <f t="shared" si="6"/>
        <v>0</v>
      </c>
      <c r="W19" s="13">
        <f t="shared" si="6"/>
        <v>-1.9994384407423769E-2</v>
      </c>
      <c r="X19" s="13">
        <f t="shared" si="6"/>
        <v>1.2196633501449356E-2</v>
      </c>
      <c r="Y19" s="13">
        <f t="shared" si="6"/>
        <v>0</v>
      </c>
      <c r="Z19" s="13">
        <f t="shared" si="6"/>
        <v>-1.4475566968037182E-2</v>
      </c>
    </row>
    <row r="20" spans="1:26">
      <c r="A20" s="1" t="s">
        <v>23</v>
      </c>
      <c r="E20" s="4" t="s">
        <v>24</v>
      </c>
      <c r="G20" s="15">
        <f t="shared" ref="G20:Z20" si="7">IF(G18,MIN(0,G19),G16)</f>
        <v>0</v>
      </c>
      <c r="H20" s="15">
        <f t="shared" si="7"/>
        <v>0</v>
      </c>
      <c r="I20" s="15">
        <f t="shared" si="7"/>
        <v>0</v>
      </c>
      <c r="J20" s="15">
        <f t="shared" si="7"/>
        <v>0</v>
      </c>
      <c r="K20" s="15">
        <f t="shared" si="7"/>
        <v>0</v>
      </c>
      <c r="L20" s="16">
        <f t="shared" si="7"/>
        <v>-0.54175520054683224</v>
      </c>
      <c r="M20" s="15">
        <f t="shared" si="7"/>
        <v>0</v>
      </c>
      <c r="N20" s="17">
        <f t="shared" si="7"/>
        <v>0</v>
      </c>
      <c r="O20" s="15">
        <f t="shared" si="7"/>
        <v>0</v>
      </c>
      <c r="P20" s="15">
        <f t="shared" si="7"/>
        <v>0</v>
      </c>
      <c r="Q20" s="15">
        <f t="shared" si="7"/>
        <v>0</v>
      </c>
      <c r="R20" s="15">
        <f t="shared" si="7"/>
        <v>0</v>
      </c>
      <c r="S20" s="15">
        <f t="shared" si="7"/>
        <v>0</v>
      </c>
      <c r="T20" s="15">
        <f t="shared" si="7"/>
        <v>0</v>
      </c>
      <c r="U20" s="15">
        <f t="shared" si="7"/>
        <v>0</v>
      </c>
      <c r="V20" s="15">
        <f t="shared" si="7"/>
        <v>0</v>
      </c>
      <c r="W20" s="15">
        <f t="shared" si="7"/>
        <v>0</v>
      </c>
      <c r="X20" s="15">
        <f t="shared" si="7"/>
        <v>0</v>
      </c>
      <c r="Y20" s="15">
        <f t="shared" si="7"/>
        <v>0</v>
      </c>
      <c r="Z20" s="15">
        <f t="shared" si="7"/>
        <v>0</v>
      </c>
    </row>
    <row r="21" spans="1:26">
      <c r="A21" s="1" t="s">
        <v>23</v>
      </c>
      <c r="E21" s="4" t="s">
        <v>25</v>
      </c>
      <c r="G21" s="15">
        <f t="shared" ref="G21:Z21" si="8">IF(G18,MAX(G19,0),G17)</f>
        <v>7.6239699999999897E-4</v>
      </c>
      <c r="H21" s="15">
        <f t="shared" si="8"/>
        <v>-4.235984041238529E-3</v>
      </c>
      <c r="I21" s="15">
        <f t="shared" si="8"/>
        <v>0.23981519938116128</v>
      </c>
      <c r="J21" s="15">
        <f t="shared" si="8"/>
        <v>-2.9664460434006508E-2</v>
      </c>
      <c r="K21" s="15">
        <f t="shared" si="8"/>
        <v>0</v>
      </c>
      <c r="L21" s="16">
        <f t="shared" si="8"/>
        <v>-6.5153426294211642E-2</v>
      </c>
      <c r="M21" s="15">
        <f t="shared" si="8"/>
        <v>-1.4032667825848952E-2</v>
      </c>
      <c r="N21" s="15">
        <f t="shared" si="8"/>
        <v>0</v>
      </c>
      <c r="O21" s="15">
        <f t="shared" si="8"/>
        <v>-1.6958189394632766E-2</v>
      </c>
      <c r="P21" s="15">
        <f t="shared" si="8"/>
        <v>0</v>
      </c>
      <c r="Q21" s="15">
        <f t="shared" si="8"/>
        <v>0.25567959457867456</v>
      </c>
      <c r="R21" s="15">
        <f t="shared" si="8"/>
        <v>-2.9860852696248509E-5</v>
      </c>
      <c r="S21" s="15">
        <f t="shared" si="8"/>
        <v>-3.8665212309264473E-2</v>
      </c>
      <c r="T21" s="15">
        <f t="shared" si="8"/>
        <v>0</v>
      </c>
      <c r="U21" s="15">
        <f t="shared" si="8"/>
        <v>-4.179586163246013E-3</v>
      </c>
      <c r="V21" s="15">
        <f t="shared" si="8"/>
        <v>0</v>
      </c>
      <c r="W21" s="15">
        <f t="shared" si="8"/>
        <v>-1.9994384407423769E-2</v>
      </c>
      <c r="X21" s="15">
        <f t="shared" si="8"/>
        <v>1.2196633501449356E-2</v>
      </c>
      <c r="Y21" s="15">
        <f t="shared" si="8"/>
        <v>0</v>
      </c>
      <c r="Z21" s="15">
        <f t="shared" si="8"/>
        <v>-1.4475566968037182E-2</v>
      </c>
    </row>
    <row r="22" spans="1:26">
      <c r="A22" s="1" t="s">
        <v>23</v>
      </c>
      <c r="E22" s="4" t="s">
        <v>26</v>
      </c>
      <c r="G22" s="13">
        <f t="shared" ref="G22:Z22" si="9">G14</f>
        <v>1.0007623969999999</v>
      </c>
      <c r="H22" s="13">
        <f t="shared" si="9"/>
        <v>0.99652641295876143</v>
      </c>
      <c r="I22" s="13">
        <f t="shared" si="9"/>
        <v>1.2363416123399227</v>
      </c>
      <c r="J22" s="13">
        <f t="shared" si="9"/>
        <v>1.2066771519059161</v>
      </c>
      <c r="K22" s="13">
        <f t="shared" si="9"/>
        <v>1.2066771519059161</v>
      </c>
      <c r="L22" s="14">
        <f t="shared" si="9"/>
        <v>0.59976852506487222</v>
      </c>
      <c r="M22" s="13">
        <f t="shared" si="9"/>
        <v>0.58573585723902322</v>
      </c>
      <c r="N22" s="13">
        <f t="shared" si="9"/>
        <v>0.58573585723902322</v>
      </c>
      <c r="O22" s="13">
        <f t="shared" si="9"/>
        <v>0.56877766784439043</v>
      </c>
      <c r="P22" s="13">
        <f t="shared" si="9"/>
        <v>0.56877766784439043</v>
      </c>
      <c r="Q22" s="13">
        <f t="shared" si="9"/>
        <v>0.82445726242306505</v>
      </c>
      <c r="R22" s="13">
        <f t="shared" si="9"/>
        <v>0.82442740157036876</v>
      </c>
      <c r="S22" s="13">
        <f t="shared" si="9"/>
        <v>0.7857621892611043</v>
      </c>
      <c r="T22" s="13">
        <f t="shared" si="9"/>
        <v>0.7857621892611043</v>
      </c>
      <c r="U22" s="13">
        <f t="shared" si="9"/>
        <v>0.78158260309785832</v>
      </c>
      <c r="V22" s="13">
        <f t="shared" si="9"/>
        <v>0.78158260309785832</v>
      </c>
      <c r="W22" s="13">
        <f t="shared" si="9"/>
        <v>0.76158821869043458</v>
      </c>
      <c r="X22" s="13">
        <f t="shared" si="9"/>
        <v>0.77378485219188398</v>
      </c>
      <c r="Y22" s="13">
        <f t="shared" si="9"/>
        <v>0.77378485219188398</v>
      </c>
      <c r="Z22" s="13">
        <f t="shared" si="9"/>
        <v>0.75930928522384677</v>
      </c>
    </row>
    <row r="23" spans="1:26" s="18" customFormat="1" ht="9" customHeight="1">
      <c r="G23" s="19"/>
      <c r="L23" s="20"/>
    </row>
    <row r="24" spans="1:26">
      <c r="E24" s="21" t="s">
        <v>13</v>
      </c>
      <c r="F24" s="1" t="b">
        <f>F10</f>
        <v>0</v>
      </c>
      <c r="G24" s="1" t="b">
        <f>F68</f>
        <v>0</v>
      </c>
      <c r="H24" s="1" t="b">
        <f t="shared" ref="H24:Z24" si="10">G68</f>
        <v>0</v>
      </c>
      <c r="I24" s="1" t="b">
        <f t="shared" si="10"/>
        <v>0</v>
      </c>
      <c r="J24" s="1" t="b">
        <f t="shared" si="10"/>
        <v>0</v>
      </c>
      <c r="K24" s="1" t="b">
        <f t="shared" si="10"/>
        <v>0</v>
      </c>
      <c r="L24" s="2" t="b">
        <f t="shared" si="10"/>
        <v>0</v>
      </c>
      <c r="M24" s="1" t="b">
        <f t="shared" si="10"/>
        <v>1</v>
      </c>
      <c r="N24" s="1" t="b">
        <f t="shared" si="10"/>
        <v>1</v>
      </c>
      <c r="O24" s="1" t="b">
        <f t="shared" si="10"/>
        <v>1</v>
      </c>
      <c r="P24" s="1" t="b">
        <f t="shared" si="10"/>
        <v>1</v>
      </c>
      <c r="Q24" s="1" t="b">
        <f t="shared" si="10"/>
        <v>1</v>
      </c>
      <c r="R24" s="1" t="b">
        <f t="shared" si="10"/>
        <v>1</v>
      </c>
      <c r="S24" s="1" t="b">
        <f t="shared" si="10"/>
        <v>1</v>
      </c>
      <c r="T24" s="1" t="b">
        <f t="shared" si="10"/>
        <v>1</v>
      </c>
      <c r="U24" s="1" t="b">
        <f t="shared" si="10"/>
        <v>1</v>
      </c>
      <c r="V24" s="1" t="b">
        <f t="shared" si="10"/>
        <v>1</v>
      </c>
      <c r="W24" s="1" t="b">
        <f t="shared" si="10"/>
        <v>1</v>
      </c>
      <c r="X24" s="1" t="b">
        <f t="shared" si="10"/>
        <v>1</v>
      </c>
      <c r="Y24" s="1" t="b">
        <f t="shared" si="10"/>
        <v>1</v>
      </c>
      <c r="Z24" s="1" t="b">
        <f t="shared" si="10"/>
        <v>1</v>
      </c>
    </row>
    <row r="25" spans="1:26">
      <c r="C25" s="1">
        <v>186</v>
      </c>
      <c r="E25" s="21" t="s">
        <v>18</v>
      </c>
      <c r="G25" s="1" t="b">
        <f>G24</f>
        <v>0</v>
      </c>
      <c r="H25" s="1" t="b">
        <f t="shared" ref="H25:Z25" si="11">H24</f>
        <v>0</v>
      </c>
      <c r="I25" s="1" t="b">
        <f t="shared" si="11"/>
        <v>0</v>
      </c>
      <c r="J25" s="1" t="b">
        <f t="shared" si="11"/>
        <v>0</v>
      </c>
      <c r="K25" s="1" t="b">
        <f t="shared" si="11"/>
        <v>0</v>
      </c>
      <c r="L25" s="2" t="b">
        <f t="shared" si="11"/>
        <v>0</v>
      </c>
      <c r="M25" s="1" t="b">
        <f t="shared" si="11"/>
        <v>1</v>
      </c>
      <c r="N25" s="1" t="b">
        <f t="shared" si="11"/>
        <v>1</v>
      </c>
      <c r="O25" s="1" t="b">
        <f t="shared" si="11"/>
        <v>1</v>
      </c>
      <c r="P25" s="1" t="b">
        <f t="shared" si="11"/>
        <v>1</v>
      </c>
      <c r="Q25" s="1" t="b">
        <f t="shared" si="11"/>
        <v>1</v>
      </c>
      <c r="R25" s="1" t="b">
        <f t="shared" si="11"/>
        <v>1</v>
      </c>
      <c r="S25" s="1" t="b">
        <f t="shared" si="11"/>
        <v>1</v>
      </c>
      <c r="T25" s="1" t="b">
        <f t="shared" si="11"/>
        <v>1</v>
      </c>
      <c r="U25" s="1" t="b">
        <f t="shared" si="11"/>
        <v>1</v>
      </c>
      <c r="V25" s="1" t="b">
        <f t="shared" si="11"/>
        <v>1</v>
      </c>
      <c r="W25" s="1" t="b">
        <f t="shared" si="11"/>
        <v>1</v>
      </c>
      <c r="X25" s="1" t="b">
        <f t="shared" si="11"/>
        <v>1</v>
      </c>
      <c r="Y25" s="1" t="b">
        <f t="shared" si="11"/>
        <v>1</v>
      </c>
      <c r="Z25" s="1" t="b">
        <f t="shared" si="11"/>
        <v>1</v>
      </c>
    </row>
    <row r="26" spans="1:26">
      <c r="C26" s="1">
        <v>193</v>
      </c>
      <c r="E26" s="22" t="s">
        <v>27</v>
      </c>
      <c r="G26" s="13">
        <f t="shared" ref="G26:Z26" si="12">G21</f>
        <v>7.6239699999999897E-4</v>
      </c>
      <c r="H26" s="13">
        <f t="shared" si="12"/>
        <v>-4.235984041238529E-3</v>
      </c>
      <c r="I26" s="13">
        <f t="shared" si="12"/>
        <v>0.23981519938116128</v>
      </c>
      <c r="J26" s="13">
        <f t="shared" si="12"/>
        <v>-2.9664460434006508E-2</v>
      </c>
      <c r="K26" s="13">
        <f t="shared" si="12"/>
        <v>0</v>
      </c>
      <c r="L26" s="23">
        <f t="shared" si="12"/>
        <v>-6.5153426294211642E-2</v>
      </c>
      <c r="M26" s="24">
        <f t="shared" si="12"/>
        <v>-1.4032667825848952E-2</v>
      </c>
      <c r="N26" s="13">
        <f t="shared" si="12"/>
        <v>0</v>
      </c>
      <c r="O26" s="13">
        <f t="shared" si="12"/>
        <v>-1.6958189394632766E-2</v>
      </c>
      <c r="P26" s="13">
        <f t="shared" si="12"/>
        <v>0</v>
      </c>
      <c r="Q26" s="13">
        <f t="shared" si="12"/>
        <v>0.25567959457867456</v>
      </c>
      <c r="R26" s="13">
        <f t="shared" si="12"/>
        <v>-2.9860852696248509E-5</v>
      </c>
      <c r="S26" s="13">
        <f t="shared" si="12"/>
        <v>-3.8665212309264473E-2</v>
      </c>
      <c r="T26" s="13">
        <f t="shared" si="12"/>
        <v>0</v>
      </c>
      <c r="U26" s="13">
        <f t="shared" si="12"/>
        <v>-4.179586163246013E-3</v>
      </c>
      <c r="V26" s="13">
        <f t="shared" si="12"/>
        <v>0</v>
      </c>
      <c r="W26" s="13">
        <f t="shared" si="12"/>
        <v>-1.9994384407423769E-2</v>
      </c>
      <c r="X26" s="13">
        <f t="shared" si="12"/>
        <v>1.2196633501449356E-2</v>
      </c>
      <c r="Y26" s="13">
        <f t="shared" si="12"/>
        <v>0</v>
      </c>
      <c r="Z26" s="13">
        <f t="shared" si="12"/>
        <v>-1.4475566968037182E-2</v>
      </c>
    </row>
    <row r="27" spans="1:26">
      <c r="C27" s="1">
        <v>194</v>
      </c>
      <c r="E27" s="22" t="s">
        <v>19</v>
      </c>
      <c r="G27" s="13">
        <f t="shared" ref="G27:Z27" si="13">G20</f>
        <v>0</v>
      </c>
      <c r="H27" s="13">
        <f t="shared" si="13"/>
        <v>0</v>
      </c>
      <c r="I27" s="13">
        <f t="shared" si="13"/>
        <v>0</v>
      </c>
      <c r="J27" s="13">
        <f t="shared" si="13"/>
        <v>0</v>
      </c>
      <c r="K27" s="13">
        <f t="shared" si="13"/>
        <v>0</v>
      </c>
      <c r="L27" s="14">
        <f t="shared" si="13"/>
        <v>-0.54175520054683224</v>
      </c>
      <c r="M27" s="13">
        <f t="shared" si="13"/>
        <v>0</v>
      </c>
      <c r="N27" s="13">
        <f t="shared" si="13"/>
        <v>0</v>
      </c>
      <c r="O27" s="13">
        <f t="shared" si="13"/>
        <v>0</v>
      </c>
      <c r="P27" s="13">
        <f t="shared" si="13"/>
        <v>0</v>
      </c>
      <c r="Q27" s="13">
        <f t="shared" si="13"/>
        <v>0</v>
      </c>
      <c r="R27" s="13">
        <f t="shared" si="13"/>
        <v>0</v>
      </c>
      <c r="S27" s="13">
        <f t="shared" si="13"/>
        <v>0</v>
      </c>
      <c r="T27" s="13">
        <f t="shared" si="13"/>
        <v>0</v>
      </c>
      <c r="U27" s="13">
        <f t="shared" si="13"/>
        <v>0</v>
      </c>
      <c r="V27" s="13">
        <f t="shared" si="13"/>
        <v>0</v>
      </c>
      <c r="W27" s="13">
        <f t="shared" si="13"/>
        <v>0</v>
      </c>
      <c r="X27" s="13">
        <f t="shared" si="13"/>
        <v>0</v>
      </c>
      <c r="Y27" s="13">
        <f t="shared" si="13"/>
        <v>0</v>
      </c>
      <c r="Z27" s="13">
        <f t="shared" si="13"/>
        <v>0</v>
      </c>
    </row>
    <row r="28" spans="1:26">
      <c r="C28" s="1">
        <v>196</v>
      </c>
      <c r="E28" s="22" t="s">
        <v>28</v>
      </c>
      <c r="G28" s="12">
        <f t="shared" ref="G28:Z28" si="14">F33</f>
        <v>0</v>
      </c>
      <c r="H28" s="12">
        <f t="shared" si="14"/>
        <v>7.6239699999999897E-4</v>
      </c>
      <c r="I28" s="12">
        <f t="shared" si="14"/>
        <v>-3.4735870412385302E-3</v>
      </c>
      <c r="J28" s="12">
        <f t="shared" si="14"/>
        <v>0.23634161233992274</v>
      </c>
      <c r="K28" s="12">
        <f t="shared" si="14"/>
        <v>0.20667715190591623</v>
      </c>
      <c r="L28" s="23">
        <f t="shared" si="14"/>
        <v>0.20667715190591623</v>
      </c>
      <c r="M28" s="24">
        <f t="shared" si="14"/>
        <v>0</v>
      </c>
      <c r="N28" s="25">
        <f t="shared" si="14"/>
        <v>-1.4032667825848952E-2</v>
      </c>
      <c r="O28" s="25">
        <f t="shared" si="14"/>
        <v>-1.4032667825848952E-2</v>
      </c>
      <c r="P28" s="25">
        <f t="shared" si="14"/>
        <v>-3.099085722048172E-2</v>
      </c>
      <c r="Q28" s="25">
        <f t="shared" si="14"/>
        <v>-3.099085722048172E-2</v>
      </c>
      <c r="R28" s="25">
        <f t="shared" si="14"/>
        <v>0.22468873735819284</v>
      </c>
      <c r="S28" s="25">
        <f t="shared" si="14"/>
        <v>0.2246588765054966</v>
      </c>
      <c r="T28" s="25">
        <f t="shared" si="14"/>
        <v>0.18599366419623212</v>
      </c>
      <c r="U28" s="25">
        <f t="shared" si="14"/>
        <v>0.18599366419623212</v>
      </c>
      <c r="V28" s="25">
        <f t="shared" si="14"/>
        <v>0.1818140780329861</v>
      </c>
      <c r="W28" s="25">
        <f t="shared" si="14"/>
        <v>0.1818140780329861</v>
      </c>
      <c r="X28" s="25">
        <f t="shared" si="14"/>
        <v>0.16181969362556234</v>
      </c>
      <c r="Y28" s="25">
        <f t="shared" si="14"/>
        <v>0.17401632712701171</v>
      </c>
      <c r="Z28" s="25">
        <f t="shared" si="14"/>
        <v>0.17401632712701171</v>
      </c>
    </row>
    <row r="29" spans="1:26">
      <c r="C29" s="1">
        <v>197</v>
      </c>
      <c r="E29" s="22" t="s">
        <v>11</v>
      </c>
      <c r="F29" s="8">
        <f>F8</f>
        <v>0</v>
      </c>
      <c r="G29" s="13">
        <f>F29+G26</f>
        <v>7.6239699999999897E-4</v>
      </c>
      <c r="H29" s="13">
        <f t="shared" ref="H29:Z29" si="15">G33+H26</f>
        <v>-3.4735870412385302E-3</v>
      </c>
      <c r="I29" s="13">
        <f t="shared" si="15"/>
        <v>0.23634161233992274</v>
      </c>
      <c r="J29" s="13">
        <f t="shared" si="15"/>
        <v>0.20667715190591623</v>
      </c>
      <c r="K29" s="13">
        <f t="shared" si="15"/>
        <v>0.20667715190591623</v>
      </c>
      <c r="L29" s="14">
        <f t="shared" si="15"/>
        <v>0.14152372561170459</v>
      </c>
      <c r="M29" s="13">
        <f t="shared" si="15"/>
        <v>-1.4032667825848952E-2</v>
      </c>
      <c r="N29" s="13">
        <f t="shared" si="15"/>
        <v>-1.4032667825848952E-2</v>
      </c>
      <c r="O29" s="13">
        <f t="shared" si="15"/>
        <v>-3.099085722048172E-2</v>
      </c>
      <c r="P29" s="13">
        <f t="shared" si="15"/>
        <v>-3.099085722048172E-2</v>
      </c>
      <c r="Q29" s="13">
        <f t="shared" si="15"/>
        <v>0.22468873735819284</v>
      </c>
      <c r="R29" s="13">
        <f t="shared" si="15"/>
        <v>0.2246588765054966</v>
      </c>
      <c r="S29" s="13">
        <f t="shared" si="15"/>
        <v>0.18599366419623212</v>
      </c>
      <c r="T29" s="13">
        <f t="shared" si="15"/>
        <v>0.18599366419623212</v>
      </c>
      <c r="U29" s="13">
        <f t="shared" si="15"/>
        <v>0.1818140780329861</v>
      </c>
      <c r="V29" s="13">
        <f t="shared" si="15"/>
        <v>0.1818140780329861</v>
      </c>
      <c r="W29" s="13">
        <f t="shared" si="15"/>
        <v>0.16181969362556234</v>
      </c>
      <c r="X29" s="13">
        <f t="shared" si="15"/>
        <v>0.17401632712701171</v>
      </c>
      <c r="Y29" s="13">
        <f t="shared" si="15"/>
        <v>0.17401632712701171</v>
      </c>
      <c r="Z29" s="13">
        <f t="shared" si="15"/>
        <v>0.15954076015897453</v>
      </c>
    </row>
    <row r="30" spans="1:26">
      <c r="C30" s="1">
        <v>211</v>
      </c>
      <c r="E30" s="22" t="s">
        <v>29</v>
      </c>
      <c r="G30" s="1" t="b">
        <f t="shared" ref="G30:Z30" si="16">AND((G27&lt;0),(G29&gt;0))</f>
        <v>0</v>
      </c>
      <c r="H30" s="1" t="b">
        <f t="shared" si="16"/>
        <v>0</v>
      </c>
      <c r="I30" s="1" t="b">
        <f t="shared" si="16"/>
        <v>0</v>
      </c>
      <c r="J30" s="1" t="b">
        <f t="shared" si="16"/>
        <v>0</v>
      </c>
      <c r="K30" s="1" t="b">
        <f t="shared" si="16"/>
        <v>0</v>
      </c>
      <c r="L30" s="2" t="b">
        <f t="shared" si="16"/>
        <v>1</v>
      </c>
      <c r="M30" s="1" t="b">
        <f t="shared" si="16"/>
        <v>0</v>
      </c>
      <c r="N30" s="1" t="b">
        <f t="shared" si="16"/>
        <v>0</v>
      </c>
      <c r="O30" s="1" t="b">
        <f t="shared" si="16"/>
        <v>0</v>
      </c>
      <c r="P30" s="1" t="b">
        <f t="shared" si="16"/>
        <v>0</v>
      </c>
      <c r="Q30" s="1" t="b">
        <f t="shared" si="16"/>
        <v>0</v>
      </c>
      <c r="R30" s="1" t="b">
        <f t="shared" si="16"/>
        <v>0</v>
      </c>
      <c r="S30" s="1" t="b">
        <f t="shared" si="16"/>
        <v>0</v>
      </c>
      <c r="T30" s="1" t="b">
        <f t="shared" si="16"/>
        <v>0</v>
      </c>
      <c r="U30" s="1" t="b">
        <f t="shared" si="16"/>
        <v>0</v>
      </c>
      <c r="V30" s="1" t="b">
        <f t="shared" si="16"/>
        <v>0</v>
      </c>
      <c r="W30" s="1" t="b">
        <f t="shared" si="16"/>
        <v>0</v>
      </c>
      <c r="X30" s="1" t="b">
        <f t="shared" si="16"/>
        <v>0</v>
      </c>
      <c r="Y30" s="1" t="b">
        <f t="shared" si="16"/>
        <v>0</v>
      </c>
      <c r="Z30" s="1" t="b">
        <f t="shared" si="16"/>
        <v>0</v>
      </c>
    </row>
    <row r="31" spans="1:26">
      <c r="C31" s="1">
        <v>212</v>
      </c>
      <c r="E31" s="22" t="s">
        <v>30</v>
      </c>
      <c r="G31" s="1" t="b">
        <f t="shared" ref="G31:Z31" si="17">ABS(G27)&gt;ABS(G29)</f>
        <v>0</v>
      </c>
      <c r="H31" s="1" t="b">
        <f t="shared" si="17"/>
        <v>0</v>
      </c>
      <c r="I31" s="1" t="b">
        <f t="shared" si="17"/>
        <v>0</v>
      </c>
      <c r="J31" s="1" t="b">
        <f t="shared" si="17"/>
        <v>0</v>
      </c>
      <c r="K31" s="1" t="b">
        <f t="shared" si="17"/>
        <v>0</v>
      </c>
      <c r="L31" s="2" t="b">
        <f t="shared" si="17"/>
        <v>1</v>
      </c>
      <c r="M31" s="1" t="b">
        <f t="shared" si="17"/>
        <v>0</v>
      </c>
      <c r="N31" s="1" t="b">
        <f t="shared" si="17"/>
        <v>0</v>
      </c>
      <c r="O31" s="1" t="b">
        <f t="shared" si="17"/>
        <v>0</v>
      </c>
      <c r="P31" s="1" t="b">
        <f t="shared" si="17"/>
        <v>0</v>
      </c>
      <c r="Q31" s="1" t="b">
        <f t="shared" si="17"/>
        <v>0</v>
      </c>
      <c r="R31" s="1" t="b">
        <f t="shared" si="17"/>
        <v>0</v>
      </c>
      <c r="S31" s="1" t="b">
        <f t="shared" si="17"/>
        <v>0</v>
      </c>
      <c r="T31" s="1" t="b">
        <f t="shared" si="17"/>
        <v>0</v>
      </c>
      <c r="U31" s="1" t="b">
        <f t="shared" si="17"/>
        <v>0</v>
      </c>
      <c r="V31" s="1" t="b">
        <f t="shared" si="17"/>
        <v>0</v>
      </c>
      <c r="W31" s="1" t="b">
        <f t="shared" si="17"/>
        <v>0</v>
      </c>
      <c r="X31" s="1" t="b">
        <f t="shared" si="17"/>
        <v>0</v>
      </c>
      <c r="Y31" s="1" t="b">
        <f t="shared" si="17"/>
        <v>0</v>
      </c>
      <c r="Z31" s="1" t="b">
        <f t="shared" si="17"/>
        <v>0</v>
      </c>
    </row>
    <row r="32" spans="1:26" ht="25.5">
      <c r="C32" s="1">
        <v>214</v>
      </c>
      <c r="E32" s="22" t="s">
        <v>19</v>
      </c>
      <c r="G32" s="26">
        <f>IF(G30,IF(G31,G27+G29,0),G27)</f>
        <v>0</v>
      </c>
      <c r="H32" s="26">
        <f t="shared" ref="H32:Z32" si="18">IF(H30,IF(H31,H27+H29,0),H27)</f>
        <v>0</v>
      </c>
      <c r="I32" s="26">
        <f t="shared" si="18"/>
        <v>0</v>
      </c>
      <c r="J32" s="26">
        <f t="shared" si="18"/>
        <v>0</v>
      </c>
      <c r="K32" s="26">
        <f t="shared" si="18"/>
        <v>0</v>
      </c>
      <c r="L32" s="9">
        <f t="shared" si="18"/>
        <v>-0.40023147493512767</v>
      </c>
      <c r="M32" s="26">
        <f t="shared" si="18"/>
        <v>0</v>
      </c>
      <c r="N32" s="26">
        <f t="shared" si="18"/>
        <v>0</v>
      </c>
      <c r="O32" s="26">
        <f t="shared" si="18"/>
        <v>0</v>
      </c>
      <c r="P32" s="26">
        <f t="shared" si="18"/>
        <v>0</v>
      </c>
      <c r="Q32" s="26">
        <f t="shared" si="18"/>
        <v>0</v>
      </c>
      <c r="R32" s="26">
        <f t="shared" si="18"/>
        <v>0</v>
      </c>
      <c r="S32" s="26">
        <f t="shared" si="18"/>
        <v>0</v>
      </c>
      <c r="T32" s="26">
        <f t="shared" si="18"/>
        <v>0</v>
      </c>
      <c r="U32" s="26">
        <f t="shared" si="18"/>
        <v>0</v>
      </c>
      <c r="V32" s="26">
        <f t="shared" si="18"/>
        <v>0</v>
      </c>
      <c r="W32" s="26">
        <f t="shared" si="18"/>
        <v>0</v>
      </c>
      <c r="X32" s="26">
        <f t="shared" si="18"/>
        <v>0</v>
      </c>
      <c r="Y32" s="26">
        <f t="shared" si="18"/>
        <v>0</v>
      </c>
      <c r="Z32" s="26">
        <f t="shared" si="18"/>
        <v>0</v>
      </c>
    </row>
    <row r="33" spans="1:26">
      <c r="C33" s="1">
        <v>215</v>
      </c>
      <c r="E33" s="22" t="s">
        <v>11</v>
      </c>
      <c r="G33" s="8">
        <f>IF(G30,IF(G31,0,0),G29)</f>
        <v>7.6239699999999897E-4</v>
      </c>
      <c r="H33" s="8">
        <f>IF(H30,IF(H31,0,0),H29)</f>
        <v>-3.4735870412385302E-3</v>
      </c>
      <c r="I33" s="8">
        <f>IF(I30,IF(I31,0,0),I29)</f>
        <v>0.23634161233992274</v>
      </c>
      <c r="J33" s="15">
        <f t="shared" ref="J33:Z33" si="19">IF(J30,IF(J31,0,J29+J27),J29)</f>
        <v>0.20667715190591623</v>
      </c>
      <c r="K33" s="15">
        <f t="shared" si="19"/>
        <v>0.20667715190591623</v>
      </c>
      <c r="L33" s="16">
        <f t="shared" si="19"/>
        <v>0</v>
      </c>
      <c r="M33" s="15">
        <f t="shared" si="19"/>
        <v>-1.4032667825848952E-2</v>
      </c>
      <c r="N33" s="15">
        <f t="shared" si="19"/>
        <v>-1.4032667825848952E-2</v>
      </c>
      <c r="O33" s="15">
        <f t="shared" si="19"/>
        <v>-3.099085722048172E-2</v>
      </c>
      <c r="P33" s="15">
        <f t="shared" si="19"/>
        <v>-3.099085722048172E-2</v>
      </c>
      <c r="Q33" s="15">
        <f t="shared" si="19"/>
        <v>0.22468873735819284</v>
      </c>
      <c r="R33" s="15">
        <f t="shared" si="19"/>
        <v>0.2246588765054966</v>
      </c>
      <c r="S33" s="15">
        <f t="shared" si="19"/>
        <v>0.18599366419623212</v>
      </c>
      <c r="T33" s="15">
        <f t="shared" si="19"/>
        <v>0.18599366419623212</v>
      </c>
      <c r="U33" s="15">
        <f t="shared" si="19"/>
        <v>0.1818140780329861</v>
      </c>
      <c r="V33" s="15">
        <f>IF(V30,IF(V31,0,V29+V27),V29)</f>
        <v>0.1818140780329861</v>
      </c>
      <c r="W33" s="15">
        <f t="shared" si="19"/>
        <v>0.16181969362556234</v>
      </c>
      <c r="X33" s="15">
        <f t="shared" si="19"/>
        <v>0.17401632712701171</v>
      </c>
      <c r="Y33" s="15">
        <f t="shared" si="19"/>
        <v>0.17401632712701171</v>
      </c>
      <c r="Z33" s="15">
        <f t="shared" si="19"/>
        <v>0.15954076015897453</v>
      </c>
    </row>
    <row r="34" spans="1:26">
      <c r="E34" s="22"/>
      <c r="G34" s="1" t="s">
        <v>31</v>
      </c>
      <c r="H34" s="1" t="s">
        <v>31</v>
      </c>
      <c r="I34" s="1" t="s">
        <v>31</v>
      </c>
      <c r="M34" s="1"/>
    </row>
    <row r="35" spans="1:26">
      <c r="C35" s="1">
        <v>237</v>
      </c>
      <c r="E35" s="22" t="s">
        <v>17</v>
      </c>
      <c r="J35" s="13">
        <f t="shared" ref="J35:Z35" si="20">J22</f>
        <v>1.2066771519059161</v>
      </c>
      <c r="K35" s="13">
        <f t="shared" si="20"/>
        <v>1.2066771519059161</v>
      </c>
      <c r="L35" s="14">
        <f t="shared" si="20"/>
        <v>0.59976852506487222</v>
      </c>
      <c r="M35" s="13">
        <f t="shared" si="20"/>
        <v>0.58573585723902322</v>
      </c>
      <c r="N35" s="13">
        <f t="shared" si="20"/>
        <v>0.58573585723902322</v>
      </c>
      <c r="O35" s="13">
        <f t="shared" si="20"/>
        <v>0.56877766784439043</v>
      </c>
      <c r="P35" s="13">
        <f t="shared" si="20"/>
        <v>0.56877766784439043</v>
      </c>
      <c r="Q35" s="13">
        <f t="shared" si="20"/>
        <v>0.82445726242306505</v>
      </c>
      <c r="R35" s="13">
        <f t="shared" si="20"/>
        <v>0.82442740157036876</v>
      </c>
      <c r="S35" s="13">
        <f t="shared" si="20"/>
        <v>0.7857621892611043</v>
      </c>
      <c r="T35" s="13">
        <f t="shared" si="20"/>
        <v>0.7857621892611043</v>
      </c>
      <c r="U35" s="13">
        <f t="shared" si="20"/>
        <v>0.78158260309785832</v>
      </c>
      <c r="V35" s="13">
        <f t="shared" si="20"/>
        <v>0.78158260309785832</v>
      </c>
      <c r="W35" s="13">
        <f t="shared" si="20"/>
        <v>0.76158821869043458</v>
      </c>
      <c r="X35" s="13">
        <f t="shared" si="20"/>
        <v>0.77378485219188398</v>
      </c>
      <c r="Y35" s="13">
        <f t="shared" si="20"/>
        <v>0.77378485219188398</v>
      </c>
      <c r="Z35" s="13">
        <f t="shared" si="20"/>
        <v>0.75930928522384677</v>
      </c>
    </row>
    <row r="36" spans="1:26">
      <c r="C36" s="1" t="s">
        <v>32</v>
      </c>
      <c r="E36" s="22" t="s">
        <v>33</v>
      </c>
      <c r="J36" s="15">
        <f t="shared" ref="J36:Z36" si="21">IF(J2=J6,1,F22)</f>
        <v>1</v>
      </c>
      <c r="K36" s="15">
        <f t="shared" si="21"/>
        <v>1.0007623969999999</v>
      </c>
      <c r="L36" s="16">
        <f t="shared" si="21"/>
        <v>0.99652641295876143</v>
      </c>
      <c r="M36" s="15">
        <f t="shared" si="21"/>
        <v>1.2363416123399227</v>
      </c>
      <c r="N36" s="15">
        <f t="shared" si="21"/>
        <v>1.2066771519059161</v>
      </c>
      <c r="O36" s="15">
        <f t="shared" si="21"/>
        <v>1.2066771519059161</v>
      </c>
      <c r="P36" s="15">
        <f t="shared" si="21"/>
        <v>0.59976852506487222</v>
      </c>
      <c r="Q36" s="15">
        <f t="shared" si="21"/>
        <v>0.58573585723902322</v>
      </c>
      <c r="R36" s="15">
        <f t="shared" si="21"/>
        <v>0.58573585723902322</v>
      </c>
      <c r="S36" s="15">
        <f t="shared" si="21"/>
        <v>0.56877766784439043</v>
      </c>
      <c r="T36" s="15">
        <f t="shared" si="21"/>
        <v>0.56877766784439043</v>
      </c>
      <c r="U36" s="15">
        <f t="shared" si="21"/>
        <v>0.82445726242306505</v>
      </c>
      <c r="V36" s="15">
        <f t="shared" si="21"/>
        <v>0.82442740157036876</v>
      </c>
      <c r="W36" s="15">
        <f t="shared" si="21"/>
        <v>0.7857621892611043</v>
      </c>
      <c r="X36" s="15">
        <f t="shared" si="21"/>
        <v>0.7857621892611043</v>
      </c>
      <c r="Y36" s="15">
        <f t="shared" si="21"/>
        <v>0.78158260309785832</v>
      </c>
      <c r="Z36" s="15">
        <f t="shared" si="21"/>
        <v>0.78158260309785832</v>
      </c>
    </row>
    <row r="37" spans="1:26">
      <c r="C37" s="1">
        <v>245</v>
      </c>
      <c r="E37" s="22" t="s">
        <v>14</v>
      </c>
      <c r="J37" s="13">
        <f t="shared" ref="J37:Z37" si="22">J36*J5</f>
        <v>0.15</v>
      </c>
      <c r="K37" s="13">
        <f t="shared" si="22"/>
        <v>0.15011435954999999</v>
      </c>
      <c r="L37" s="27">
        <f t="shared" si="22"/>
        <v>0.14947896194381421</v>
      </c>
      <c r="M37" s="28">
        <f t="shared" si="22"/>
        <v>0.18545124185098841</v>
      </c>
      <c r="N37" s="13">
        <f t="shared" si="22"/>
        <v>0.18100157278588741</v>
      </c>
      <c r="O37" s="13">
        <f t="shared" si="22"/>
        <v>0.18100157278588741</v>
      </c>
      <c r="P37" s="13">
        <f t="shared" si="22"/>
        <v>8.996527875973083E-2</v>
      </c>
      <c r="Q37" s="13">
        <f t="shared" si="22"/>
        <v>8.786037858585348E-2</v>
      </c>
      <c r="R37" s="13">
        <f t="shared" si="22"/>
        <v>8.786037858585348E-2</v>
      </c>
      <c r="S37" s="13">
        <f t="shared" si="22"/>
        <v>8.5316650176658557E-2</v>
      </c>
      <c r="T37" s="13">
        <f t="shared" si="22"/>
        <v>8.5316650176658557E-2</v>
      </c>
      <c r="U37" s="13">
        <f t="shared" si="22"/>
        <v>0.12366858936345976</v>
      </c>
      <c r="V37" s="13">
        <f t="shared" si="22"/>
        <v>0.12366411023555531</v>
      </c>
      <c r="W37" s="13">
        <f t="shared" si="22"/>
        <v>0.11786432838916563</v>
      </c>
      <c r="X37" s="13">
        <f t="shared" si="22"/>
        <v>0.11786432838916563</v>
      </c>
      <c r="Y37" s="13">
        <f t="shared" si="22"/>
        <v>0.11723739046467874</v>
      </c>
      <c r="Z37" s="13">
        <f t="shared" si="22"/>
        <v>0.11723739046467874</v>
      </c>
    </row>
    <row r="38" spans="1:26">
      <c r="C38" s="1" t="s">
        <v>34</v>
      </c>
      <c r="E38" s="22" t="s">
        <v>14</v>
      </c>
      <c r="J38" s="15">
        <f t="shared" ref="J38:Z38" si="23">IF(J33&gt;0,J37+J33,J37)</f>
        <v>0.3566771519059162</v>
      </c>
      <c r="K38" s="17">
        <f t="shared" si="23"/>
        <v>0.35679151145591625</v>
      </c>
      <c r="L38" s="29">
        <f t="shared" si="23"/>
        <v>0.14947896194381421</v>
      </c>
      <c r="M38" s="17">
        <f t="shared" si="23"/>
        <v>0.18545124185098841</v>
      </c>
      <c r="N38" s="17">
        <f t="shared" si="23"/>
        <v>0.18100157278588741</v>
      </c>
      <c r="O38" s="17">
        <f t="shared" si="23"/>
        <v>0.18100157278588741</v>
      </c>
      <c r="P38" s="17">
        <f t="shared" si="23"/>
        <v>8.996527875973083E-2</v>
      </c>
      <c r="Q38" s="17">
        <f t="shared" si="23"/>
        <v>0.31254911594404633</v>
      </c>
      <c r="R38" s="17">
        <f t="shared" si="23"/>
        <v>0.31251925509135009</v>
      </c>
      <c r="S38" s="17">
        <f t="shared" si="23"/>
        <v>0.27131031437289066</v>
      </c>
      <c r="T38" s="17">
        <f t="shared" si="23"/>
        <v>0.27131031437289066</v>
      </c>
      <c r="U38" s="17">
        <f t="shared" si="23"/>
        <v>0.30548266739644586</v>
      </c>
      <c r="V38" s="17">
        <f t="shared" si="23"/>
        <v>0.3054781882685414</v>
      </c>
      <c r="W38" s="17">
        <f t="shared" si="23"/>
        <v>0.27968402201472797</v>
      </c>
      <c r="X38" s="17">
        <f t="shared" si="23"/>
        <v>0.29188065551617737</v>
      </c>
      <c r="Y38" s="17">
        <f t="shared" si="23"/>
        <v>0.29125371759169044</v>
      </c>
      <c r="Z38" s="17">
        <f t="shared" si="23"/>
        <v>0.2767781506236533</v>
      </c>
    </row>
    <row r="39" spans="1:26">
      <c r="C39" s="1">
        <v>249</v>
      </c>
      <c r="E39" s="22" t="s">
        <v>35</v>
      </c>
      <c r="J39" s="13">
        <f t="shared" ref="J39:Z39" si="24">J36-J38</f>
        <v>0.6433228480940838</v>
      </c>
      <c r="K39" s="13">
        <f t="shared" si="24"/>
        <v>0.64397088554408366</v>
      </c>
      <c r="L39" s="14">
        <f t="shared" si="24"/>
        <v>0.84704745101494727</v>
      </c>
      <c r="M39" s="13">
        <f t="shared" si="24"/>
        <v>1.0508903704889343</v>
      </c>
      <c r="N39" s="13">
        <f t="shared" si="24"/>
        <v>1.0256755791200287</v>
      </c>
      <c r="O39" s="13">
        <f t="shared" si="24"/>
        <v>1.0256755791200287</v>
      </c>
      <c r="P39" s="13">
        <f t="shared" si="24"/>
        <v>0.5098032463051414</v>
      </c>
      <c r="Q39" s="13">
        <f t="shared" si="24"/>
        <v>0.27318674129497689</v>
      </c>
      <c r="R39" s="13">
        <f t="shared" si="24"/>
        <v>0.27321660214767313</v>
      </c>
      <c r="S39" s="13">
        <f t="shared" si="24"/>
        <v>0.29746735347149977</v>
      </c>
      <c r="T39" s="13">
        <f t="shared" si="24"/>
        <v>0.29746735347149977</v>
      </c>
      <c r="U39" s="13">
        <f t="shared" si="24"/>
        <v>0.51897459502661913</v>
      </c>
      <c r="V39" s="13">
        <f t="shared" si="24"/>
        <v>0.51894921330182742</v>
      </c>
      <c r="W39" s="13">
        <f t="shared" si="24"/>
        <v>0.50607816724637633</v>
      </c>
      <c r="X39" s="13">
        <f t="shared" si="24"/>
        <v>0.49388153374492694</v>
      </c>
      <c r="Y39" s="13">
        <f t="shared" si="24"/>
        <v>0.49032888550616788</v>
      </c>
      <c r="Z39" s="13">
        <f t="shared" si="24"/>
        <v>0.50480445247420502</v>
      </c>
    </row>
    <row r="40" spans="1:26">
      <c r="C40" s="1" t="s">
        <v>36</v>
      </c>
      <c r="E40" s="22" t="s">
        <v>35</v>
      </c>
      <c r="J40" s="13">
        <f t="shared" ref="J40:Z40" si="25">IF(J33&lt;0,J39+J33,J39)</f>
        <v>0.6433228480940838</v>
      </c>
      <c r="K40" s="13">
        <f t="shared" si="25"/>
        <v>0.64397088554408366</v>
      </c>
      <c r="L40" s="14">
        <f t="shared" si="25"/>
        <v>0.84704745101494727</v>
      </c>
      <c r="M40" s="13">
        <f t="shared" si="25"/>
        <v>1.0368577026630854</v>
      </c>
      <c r="N40" s="13">
        <f t="shared" si="25"/>
        <v>1.0116429112941798</v>
      </c>
      <c r="O40" s="13">
        <f t="shared" si="25"/>
        <v>0.99468472189954704</v>
      </c>
      <c r="P40" s="13">
        <f t="shared" si="25"/>
        <v>0.47881238908465967</v>
      </c>
      <c r="Q40" s="13">
        <f t="shared" si="25"/>
        <v>0.27318674129497689</v>
      </c>
      <c r="R40" s="13">
        <f t="shared" si="25"/>
        <v>0.27321660214767313</v>
      </c>
      <c r="S40" s="13">
        <f t="shared" si="25"/>
        <v>0.29746735347149977</v>
      </c>
      <c r="T40" s="13">
        <f t="shared" si="25"/>
        <v>0.29746735347149977</v>
      </c>
      <c r="U40" s="13">
        <f t="shared" si="25"/>
        <v>0.51897459502661913</v>
      </c>
      <c r="V40" s="13">
        <f t="shared" si="25"/>
        <v>0.51894921330182742</v>
      </c>
      <c r="W40" s="13">
        <f t="shared" si="25"/>
        <v>0.50607816724637633</v>
      </c>
      <c r="X40" s="13">
        <f t="shared" si="25"/>
        <v>0.49388153374492694</v>
      </c>
      <c r="Y40" s="13">
        <f t="shared" si="25"/>
        <v>0.49032888550616788</v>
      </c>
      <c r="Z40" s="13">
        <f t="shared" si="25"/>
        <v>0.50480445247420502</v>
      </c>
    </row>
    <row r="41" spans="1:26">
      <c r="C41" s="1">
        <v>275</v>
      </c>
      <c r="E41" s="22" t="s">
        <v>35</v>
      </c>
      <c r="J41" s="13">
        <f t="shared" ref="J41:Z41" si="26">IF(J40&gt;J9,J9,J40)</f>
        <v>0.6433228480940838</v>
      </c>
      <c r="K41" s="13">
        <f t="shared" si="26"/>
        <v>0.6433228480940838</v>
      </c>
      <c r="L41" s="14">
        <f t="shared" si="26"/>
        <v>0.6433228480940838</v>
      </c>
      <c r="M41" s="13">
        <f t="shared" si="26"/>
        <v>0.6433228480940838</v>
      </c>
      <c r="N41" s="13">
        <f t="shared" si="26"/>
        <v>0.6433228480940838</v>
      </c>
      <c r="O41" s="13">
        <f t="shared" si="26"/>
        <v>0.6433228480940838</v>
      </c>
      <c r="P41" s="13">
        <f t="shared" si="26"/>
        <v>0.47881238908465967</v>
      </c>
      <c r="Q41" s="13">
        <f t="shared" si="26"/>
        <v>0.27318674129497689</v>
      </c>
      <c r="R41" s="13">
        <f t="shared" si="26"/>
        <v>0.27318674129497689</v>
      </c>
      <c r="S41" s="13">
        <f t="shared" si="26"/>
        <v>0.27318674129497689</v>
      </c>
      <c r="T41" s="13">
        <f t="shared" si="26"/>
        <v>0.27318674129497689</v>
      </c>
      <c r="U41" s="13">
        <f t="shared" si="26"/>
        <v>0.27318674129497689</v>
      </c>
      <c r="V41" s="13">
        <f t="shared" si="26"/>
        <v>0.27318674129497689</v>
      </c>
      <c r="W41" s="13">
        <f t="shared" si="26"/>
        <v>0.27318674129497689</v>
      </c>
      <c r="X41" s="13">
        <f t="shared" si="26"/>
        <v>0.27318674129497689</v>
      </c>
      <c r="Y41" s="13">
        <f t="shared" si="26"/>
        <v>0.27318674129497689</v>
      </c>
      <c r="Z41" s="13">
        <f t="shared" si="26"/>
        <v>0.27318674129497689</v>
      </c>
    </row>
    <row r="42" spans="1:26">
      <c r="C42" s="1">
        <v>277</v>
      </c>
      <c r="E42" s="22" t="s">
        <v>12</v>
      </c>
      <c r="J42" s="13">
        <f t="shared" ref="J42:Z42" si="27">IF(J40&lt;=J9,J40,J9)</f>
        <v>0.6433228480940838</v>
      </c>
      <c r="K42" s="13">
        <f t="shared" si="27"/>
        <v>0.6433228480940838</v>
      </c>
      <c r="L42" s="14">
        <f t="shared" si="27"/>
        <v>0.6433228480940838</v>
      </c>
      <c r="M42" s="13">
        <f t="shared" si="27"/>
        <v>0.6433228480940838</v>
      </c>
      <c r="N42" s="13">
        <f t="shared" si="27"/>
        <v>0.6433228480940838</v>
      </c>
      <c r="O42" s="13">
        <f t="shared" si="27"/>
        <v>0.6433228480940838</v>
      </c>
      <c r="P42" s="13">
        <f t="shared" si="27"/>
        <v>0.47881238908465967</v>
      </c>
      <c r="Q42" s="13">
        <f t="shared" si="27"/>
        <v>0.27318674129497689</v>
      </c>
      <c r="R42" s="13">
        <f t="shared" si="27"/>
        <v>0.27318674129497689</v>
      </c>
      <c r="S42" s="13">
        <f t="shared" si="27"/>
        <v>0.27318674129497689</v>
      </c>
      <c r="T42" s="13">
        <f t="shared" si="27"/>
        <v>0.27318674129497689</v>
      </c>
      <c r="U42" s="13">
        <f t="shared" si="27"/>
        <v>0.27318674129497689</v>
      </c>
      <c r="V42" s="13">
        <f t="shared" si="27"/>
        <v>0.27318674129497689</v>
      </c>
      <c r="W42" s="13">
        <f t="shared" si="27"/>
        <v>0.27318674129497689</v>
      </c>
      <c r="X42" s="13">
        <f t="shared" si="27"/>
        <v>0.27318674129497689</v>
      </c>
      <c r="Y42" s="13">
        <f t="shared" si="27"/>
        <v>0.27318674129497689</v>
      </c>
      <c r="Z42" s="13">
        <f t="shared" si="27"/>
        <v>0.27318674129497689</v>
      </c>
    </row>
    <row r="43" spans="1:26">
      <c r="C43" s="1">
        <v>288</v>
      </c>
      <c r="E43" s="22" t="s">
        <v>37</v>
      </c>
      <c r="J43" s="13">
        <f t="shared" ref="J43:Z43" si="28">J36-J41</f>
        <v>0.3566771519059162</v>
      </c>
      <c r="K43" s="13">
        <f t="shared" si="28"/>
        <v>0.35743954890591612</v>
      </c>
      <c r="L43" s="14">
        <f t="shared" si="28"/>
        <v>0.35320356486467763</v>
      </c>
      <c r="M43" s="13">
        <f t="shared" si="28"/>
        <v>0.59301876424583888</v>
      </c>
      <c r="N43" s="13">
        <f t="shared" si="28"/>
        <v>0.56335430381183227</v>
      </c>
      <c r="O43" s="13">
        <f t="shared" si="28"/>
        <v>0.56335430381183227</v>
      </c>
      <c r="P43" s="13">
        <f t="shared" si="28"/>
        <v>0.12095613598021254</v>
      </c>
      <c r="Q43" s="13">
        <f t="shared" si="28"/>
        <v>0.31254911594404633</v>
      </c>
      <c r="R43" s="13">
        <f t="shared" si="28"/>
        <v>0.31254911594404633</v>
      </c>
      <c r="S43" s="13">
        <f t="shared" si="28"/>
        <v>0.29559092654941355</v>
      </c>
      <c r="T43" s="13">
        <f t="shared" si="28"/>
        <v>0.29559092654941355</v>
      </c>
      <c r="U43" s="13">
        <f t="shared" si="28"/>
        <v>0.55127052112808816</v>
      </c>
      <c r="V43" s="13">
        <f t="shared" si="28"/>
        <v>0.55124066027539187</v>
      </c>
      <c r="W43" s="13">
        <f t="shared" si="28"/>
        <v>0.51257544796612742</v>
      </c>
      <c r="X43" s="13">
        <f t="shared" si="28"/>
        <v>0.51257544796612742</v>
      </c>
      <c r="Y43" s="13">
        <f t="shared" si="28"/>
        <v>0.50839586180288143</v>
      </c>
      <c r="Z43" s="13">
        <f t="shared" si="28"/>
        <v>0.50839586180288143</v>
      </c>
    </row>
    <row r="44" spans="1:26">
      <c r="C44" s="1">
        <v>294</v>
      </c>
      <c r="E44" s="22" t="s">
        <v>14</v>
      </c>
      <c r="J44" s="13">
        <f t="shared" ref="J44:Z44" si="29">IF(J43&gt;J38,J43,J38)</f>
        <v>0.3566771519059162</v>
      </c>
      <c r="K44" s="13">
        <f t="shared" si="29"/>
        <v>0.35743954890591612</v>
      </c>
      <c r="L44" s="14">
        <f t="shared" si="29"/>
        <v>0.35320356486467763</v>
      </c>
      <c r="M44" s="13">
        <f t="shared" si="29"/>
        <v>0.59301876424583888</v>
      </c>
      <c r="N44" s="13">
        <f t="shared" si="29"/>
        <v>0.56335430381183227</v>
      </c>
      <c r="O44" s="13">
        <f t="shared" si="29"/>
        <v>0.56335430381183227</v>
      </c>
      <c r="P44" s="13">
        <f t="shared" si="29"/>
        <v>0.12095613598021254</v>
      </c>
      <c r="Q44" s="13">
        <f t="shared" si="29"/>
        <v>0.31254911594404633</v>
      </c>
      <c r="R44" s="13">
        <f t="shared" si="29"/>
        <v>0.31254911594404633</v>
      </c>
      <c r="S44" s="13">
        <f t="shared" si="29"/>
        <v>0.29559092654941355</v>
      </c>
      <c r="T44" s="13">
        <f t="shared" si="29"/>
        <v>0.29559092654941355</v>
      </c>
      <c r="U44" s="13">
        <f t="shared" si="29"/>
        <v>0.55127052112808816</v>
      </c>
      <c r="V44" s="13">
        <f t="shared" si="29"/>
        <v>0.55124066027539187</v>
      </c>
      <c r="W44" s="13">
        <f t="shared" si="29"/>
        <v>0.51257544796612742</v>
      </c>
      <c r="X44" s="13">
        <f t="shared" si="29"/>
        <v>0.51257544796612742</v>
      </c>
      <c r="Y44" s="13">
        <f t="shared" si="29"/>
        <v>0.50839586180288143</v>
      </c>
      <c r="Z44" s="13">
        <f t="shared" si="29"/>
        <v>0.50839586180288143</v>
      </c>
    </row>
    <row r="45" spans="1:26">
      <c r="C45" s="1">
        <v>295</v>
      </c>
      <c r="E45" s="22" t="s">
        <v>35</v>
      </c>
      <c r="J45" s="13">
        <f t="shared" ref="J45:Z45" si="30">IF(J43&gt;J38,J36-J44,J41)</f>
        <v>0.6433228480940838</v>
      </c>
      <c r="K45" s="13">
        <f t="shared" si="30"/>
        <v>0.6433228480940838</v>
      </c>
      <c r="L45" s="14">
        <f t="shared" si="30"/>
        <v>0.6433228480940838</v>
      </c>
      <c r="M45" s="13">
        <f t="shared" si="30"/>
        <v>0.6433228480940838</v>
      </c>
      <c r="N45" s="13">
        <f t="shared" si="30"/>
        <v>0.6433228480940838</v>
      </c>
      <c r="O45" s="13">
        <f t="shared" si="30"/>
        <v>0.6433228480940838</v>
      </c>
      <c r="P45" s="13">
        <f t="shared" si="30"/>
        <v>0.47881238908465967</v>
      </c>
      <c r="Q45" s="13">
        <f t="shared" si="30"/>
        <v>0.27318674129497689</v>
      </c>
      <c r="R45" s="13">
        <f t="shared" si="30"/>
        <v>0.27318674129497689</v>
      </c>
      <c r="S45" s="13">
        <f t="shared" si="30"/>
        <v>0.27318674129497689</v>
      </c>
      <c r="T45" s="13">
        <f t="shared" si="30"/>
        <v>0.27318674129497689</v>
      </c>
      <c r="U45" s="13">
        <f t="shared" si="30"/>
        <v>0.27318674129497689</v>
      </c>
      <c r="V45" s="13">
        <f t="shared" si="30"/>
        <v>0.27318674129497689</v>
      </c>
      <c r="W45" s="13">
        <f t="shared" si="30"/>
        <v>0.27318674129497689</v>
      </c>
      <c r="X45" s="13">
        <f t="shared" si="30"/>
        <v>0.27318674129497689</v>
      </c>
      <c r="Y45" s="13">
        <f t="shared" si="30"/>
        <v>0.27318674129497689</v>
      </c>
      <c r="Z45" s="13">
        <f t="shared" si="30"/>
        <v>0.27318674129497689</v>
      </c>
    </row>
    <row r="46" spans="1:26">
      <c r="E46" s="22"/>
      <c r="J46" s="13"/>
      <c r="M46" s="1"/>
    </row>
    <row r="47" spans="1:26">
      <c r="A47" s="30" t="s">
        <v>38</v>
      </c>
      <c r="B47" s="30"/>
      <c r="C47" s="1" t="s">
        <v>39</v>
      </c>
      <c r="E47" s="22" t="s">
        <v>40</v>
      </c>
      <c r="J47" s="1" t="b">
        <f t="shared" ref="J47:Z47" si="31">J35&gt;=J45</f>
        <v>1</v>
      </c>
      <c r="K47" s="1" t="b">
        <f t="shared" si="31"/>
        <v>1</v>
      </c>
      <c r="L47" s="2" t="b">
        <f t="shared" si="31"/>
        <v>0</v>
      </c>
      <c r="M47" s="1" t="b">
        <f t="shared" si="31"/>
        <v>0</v>
      </c>
      <c r="N47" s="1" t="b">
        <f t="shared" si="31"/>
        <v>0</v>
      </c>
      <c r="O47" s="1" t="b">
        <f t="shared" si="31"/>
        <v>0</v>
      </c>
      <c r="P47" s="1" t="b">
        <f t="shared" si="31"/>
        <v>1</v>
      </c>
      <c r="Q47" s="1" t="b">
        <f t="shared" si="31"/>
        <v>1</v>
      </c>
      <c r="R47" s="1" t="b">
        <f t="shared" si="31"/>
        <v>1</v>
      </c>
      <c r="S47" s="1" t="b">
        <f t="shared" si="31"/>
        <v>1</v>
      </c>
      <c r="T47" s="1" t="b">
        <f t="shared" si="31"/>
        <v>1</v>
      </c>
      <c r="U47" s="1" t="b">
        <f t="shared" si="31"/>
        <v>1</v>
      </c>
      <c r="V47" s="1" t="b">
        <f t="shared" si="31"/>
        <v>1</v>
      </c>
      <c r="W47" s="1" t="b">
        <f t="shared" si="31"/>
        <v>1</v>
      </c>
      <c r="X47" s="1" t="b">
        <f t="shared" si="31"/>
        <v>1</v>
      </c>
      <c r="Y47" s="1" t="b">
        <f t="shared" si="31"/>
        <v>1</v>
      </c>
      <c r="Z47" s="1" t="b">
        <f t="shared" si="31"/>
        <v>1</v>
      </c>
    </row>
    <row r="48" spans="1:26">
      <c r="B48" s="1">
        <v>4</v>
      </c>
      <c r="C48" s="1">
        <v>300</v>
      </c>
      <c r="D48" s="1">
        <f>C48+B48</f>
        <v>304</v>
      </c>
      <c r="E48" s="1" t="s">
        <v>13</v>
      </c>
      <c r="J48" s="1" t="b">
        <f t="shared" ref="J48:Z48" si="32">IF(J47,FALSE,J24)</f>
        <v>0</v>
      </c>
      <c r="K48" s="1" t="b">
        <f t="shared" si="32"/>
        <v>0</v>
      </c>
      <c r="L48" s="2" t="b">
        <f t="shared" si="32"/>
        <v>0</v>
      </c>
      <c r="M48" s="1" t="b">
        <f t="shared" si="32"/>
        <v>1</v>
      </c>
      <c r="N48" s="1" t="b">
        <f t="shared" si="32"/>
        <v>1</v>
      </c>
      <c r="O48" s="1" t="b">
        <f t="shared" si="32"/>
        <v>1</v>
      </c>
      <c r="P48" s="1" t="b">
        <f t="shared" si="32"/>
        <v>0</v>
      </c>
      <c r="Q48" s="1" t="b">
        <f t="shared" si="32"/>
        <v>0</v>
      </c>
      <c r="R48" s="1" t="b">
        <f t="shared" si="32"/>
        <v>0</v>
      </c>
      <c r="S48" s="1" t="b">
        <f t="shared" si="32"/>
        <v>0</v>
      </c>
      <c r="T48" s="1" t="b">
        <f t="shared" si="32"/>
        <v>0</v>
      </c>
      <c r="U48" s="1" t="b">
        <f t="shared" si="32"/>
        <v>0</v>
      </c>
      <c r="V48" s="1" t="b">
        <f t="shared" si="32"/>
        <v>0</v>
      </c>
      <c r="W48" s="1" t="b">
        <f t="shared" si="32"/>
        <v>0</v>
      </c>
      <c r="X48" s="1" t="b">
        <f t="shared" si="32"/>
        <v>0</v>
      </c>
      <c r="Y48" s="1" t="b">
        <f t="shared" si="32"/>
        <v>0</v>
      </c>
      <c r="Z48" s="1" t="b">
        <f t="shared" si="32"/>
        <v>0</v>
      </c>
    </row>
    <row r="49" spans="1:26">
      <c r="B49" s="1">
        <v>4</v>
      </c>
      <c r="C49" s="1">
        <v>302</v>
      </c>
      <c r="D49" s="1">
        <f t="shared" ref="D49:D63" si="33">C49+B49</f>
        <v>306</v>
      </c>
      <c r="E49" s="1" t="s">
        <v>41</v>
      </c>
      <c r="J49" s="1">
        <f t="shared" ref="J49:Z49" si="34">IF(J47,1000000,0)</f>
        <v>1000000</v>
      </c>
      <c r="K49" s="1">
        <f t="shared" si="34"/>
        <v>1000000</v>
      </c>
      <c r="L49" s="2">
        <f t="shared" si="34"/>
        <v>0</v>
      </c>
      <c r="M49" s="1">
        <f t="shared" si="34"/>
        <v>0</v>
      </c>
      <c r="N49" s="1">
        <f t="shared" si="34"/>
        <v>0</v>
      </c>
      <c r="O49" s="1">
        <f t="shared" si="34"/>
        <v>0</v>
      </c>
      <c r="P49" s="1">
        <f t="shared" si="34"/>
        <v>1000000</v>
      </c>
      <c r="Q49" s="1">
        <f t="shared" si="34"/>
        <v>1000000</v>
      </c>
      <c r="R49" s="1">
        <f t="shared" si="34"/>
        <v>1000000</v>
      </c>
      <c r="S49" s="1">
        <f t="shared" si="34"/>
        <v>1000000</v>
      </c>
      <c r="T49" s="1">
        <f t="shared" si="34"/>
        <v>1000000</v>
      </c>
      <c r="U49" s="1">
        <f t="shared" si="34"/>
        <v>1000000</v>
      </c>
      <c r="V49" s="1">
        <f t="shared" si="34"/>
        <v>1000000</v>
      </c>
      <c r="W49" s="1">
        <f t="shared" si="34"/>
        <v>1000000</v>
      </c>
      <c r="X49" s="1">
        <f t="shared" si="34"/>
        <v>1000000</v>
      </c>
      <c r="Y49" s="1">
        <f t="shared" si="34"/>
        <v>1000000</v>
      </c>
      <c r="Z49" s="1">
        <f t="shared" si="34"/>
        <v>1000000</v>
      </c>
    </row>
    <row r="50" spans="1:26">
      <c r="B50" s="1">
        <v>4</v>
      </c>
      <c r="C50" s="1">
        <v>303</v>
      </c>
      <c r="D50" s="1">
        <f t="shared" si="33"/>
        <v>307</v>
      </c>
      <c r="E50" s="1" t="s">
        <v>15</v>
      </c>
      <c r="J50" s="1">
        <f t="shared" ref="J50:Z50" si="35">IF(J47,0,J12)</f>
        <v>0</v>
      </c>
      <c r="K50" s="1">
        <f t="shared" si="35"/>
        <v>0</v>
      </c>
      <c r="L50" s="2">
        <f t="shared" si="35"/>
        <v>0</v>
      </c>
      <c r="M50" s="1">
        <f t="shared" si="35"/>
        <v>0</v>
      </c>
      <c r="N50" s="1">
        <f t="shared" si="35"/>
        <v>0</v>
      </c>
      <c r="O50" s="1">
        <f t="shared" si="35"/>
        <v>0</v>
      </c>
      <c r="P50" s="1">
        <f t="shared" si="35"/>
        <v>0</v>
      </c>
      <c r="Q50" s="1">
        <f t="shared" si="35"/>
        <v>0</v>
      </c>
      <c r="R50" s="1">
        <f t="shared" si="35"/>
        <v>0</v>
      </c>
      <c r="S50" s="1">
        <f t="shared" si="35"/>
        <v>0</v>
      </c>
      <c r="T50" s="1">
        <f t="shared" si="35"/>
        <v>0</v>
      </c>
      <c r="U50" s="1">
        <f t="shared" si="35"/>
        <v>0</v>
      </c>
      <c r="V50" s="1">
        <f t="shared" si="35"/>
        <v>0</v>
      </c>
      <c r="W50" s="1">
        <f t="shared" si="35"/>
        <v>0</v>
      </c>
      <c r="X50" s="1">
        <f t="shared" si="35"/>
        <v>0</v>
      </c>
      <c r="Y50" s="1">
        <f t="shared" si="35"/>
        <v>0</v>
      </c>
      <c r="Z50" s="1">
        <f t="shared" si="35"/>
        <v>0</v>
      </c>
    </row>
    <row r="51" spans="1:26">
      <c r="A51" s="30" t="s">
        <v>42</v>
      </c>
      <c r="B51" s="30">
        <v>4</v>
      </c>
      <c r="C51" s="1">
        <v>310</v>
      </c>
      <c r="D51" s="1">
        <f t="shared" si="33"/>
        <v>314</v>
      </c>
      <c r="E51" s="1" t="s">
        <v>43</v>
      </c>
      <c r="J51" s="1" t="b">
        <f t="shared" ref="J51:Z51" si="36">NOT(J24)</f>
        <v>1</v>
      </c>
      <c r="K51" s="13" t="b">
        <f t="shared" si="36"/>
        <v>1</v>
      </c>
      <c r="L51" s="14" t="b">
        <f t="shared" si="36"/>
        <v>1</v>
      </c>
      <c r="M51" s="13" t="b">
        <f t="shared" si="36"/>
        <v>0</v>
      </c>
      <c r="N51" s="13" t="b">
        <f t="shared" si="36"/>
        <v>0</v>
      </c>
      <c r="O51" s="13" t="b">
        <f t="shared" si="36"/>
        <v>0</v>
      </c>
      <c r="P51" s="13" t="b">
        <f t="shared" si="36"/>
        <v>0</v>
      </c>
      <c r="Q51" s="13" t="b">
        <f t="shared" si="36"/>
        <v>0</v>
      </c>
      <c r="R51" s="13" t="b">
        <f t="shared" si="36"/>
        <v>0</v>
      </c>
      <c r="S51" s="13" t="b">
        <f t="shared" si="36"/>
        <v>0</v>
      </c>
      <c r="T51" s="13" t="b">
        <f t="shared" si="36"/>
        <v>0</v>
      </c>
      <c r="U51" s="13" t="b">
        <f t="shared" si="36"/>
        <v>0</v>
      </c>
      <c r="V51" s="13" t="b">
        <f t="shared" si="36"/>
        <v>0</v>
      </c>
      <c r="W51" s="13" t="b">
        <f t="shared" si="36"/>
        <v>0</v>
      </c>
      <c r="X51" s="13" t="b">
        <f t="shared" si="36"/>
        <v>0</v>
      </c>
      <c r="Y51" s="13" t="b">
        <f t="shared" si="36"/>
        <v>0</v>
      </c>
      <c r="Z51" s="13" t="b">
        <f t="shared" si="36"/>
        <v>0</v>
      </c>
    </row>
    <row r="52" spans="1:26">
      <c r="B52" s="1">
        <v>4</v>
      </c>
      <c r="C52" s="1">
        <v>313</v>
      </c>
      <c r="D52" s="1">
        <f t="shared" si="33"/>
        <v>317</v>
      </c>
      <c r="E52" s="1" t="s">
        <v>44</v>
      </c>
      <c r="J52" s="13" t="e">
        <f t="shared" ref="J52:Z52" si="37">IF(AND(NOT(J47),J51),MAX(0,J41-J35),NA())</f>
        <v>#N/A</v>
      </c>
      <c r="K52" s="13" t="e">
        <f t="shared" si="37"/>
        <v>#N/A</v>
      </c>
      <c r="L52" s="14">
        <f t="shared" si="37"/>
        <v>4.3554323029211583E-2</v>
      </c>
      <c r="M52" s="13" t="e">
        <f t="shared" si="37"/>
        <v>#N/A</v>
      </c>
      <c r="N52" s="13" t="e">
        <f t="shared" si="37"/>
        <v>#N/A</v>
      </c>
      <c r="O52" s="13" t="e">
        <f t="shared" si="37"/>
        <v>#N/A</v>
      </c>
      <c r="P52" s="13" t="e">
        <f t="shared" si="37"/>
        <v>#N/A</v>
      </c>
      <c r="Q52" s="13" t="e">
        <f t="shared" si="37"/>
        <v>#N/A</v>
      </c>
      <c r="R52" s="13" t="e">
        <f t="shared" si="37"/>
        <v>#N/A</v>
      </c>
      <c r="S52" s="13" t="e">
        <f t="shared" si="37"/>
        <v>#N/A</v>
      </c>
      <c r="T52" s="13" t="e">
        <f t="shared" si="37"/>
        <v>#N/A</v>
      </c>
      <c r="U52" s="13" t="e">
        <f t="shared" si="37"/>
        <v>#N/A</v>
      </c>
      <c r="V52" s="13" t="e">
        <f t="shared" si="37"/>
        <v>#N/A</v>
      </c>
      <c r="W52" s="13" t="e">
        <f t="shared" si="37"/>
        <v>#N/A</v>
      </c>
      <c r="X52" s="13" t="e">
        <f t="shared" si="37"/>
        <v>#N/A</v>
      </c>
      <c r="Y52" s="13" t="e">
        <f t="shared" si="37"/>
        <v>#N/A</v>
      </c>
      <c r="Z52" s="13" t="e">
        <f t="shared" si="37"/>
        <v>#N/A</v>
      </c>
    </row>
    <row r="53" spans="1:26">
      <c r="B53" s="1">
        <v>4</v>
      </c>
      <c r="C53" s="1">
        <v>316</v>
      </c>
      <c r="D53" s="1">
        <f t="shared" si="33"/>
        <v>320</v>
      </c>
      <c r="E53" s="1" t="s">
        <v>45</v>
      </c>
      <c r="J53" s="15" t="e">
        <f t="shared" ref="J53:Z53" si="38">IF(AND(NOT(J47),J51),MAX(0,(-1*J32)-J44),NA())</f>
        <v>#N/A</v>
      </c>
      <c r="K53" s="15" t="e">
        <f t="shared" si="38"/>
        <v>#N/A</v>
      </c>
      <c r="L53" s="16">
        <f t="shared" si="38"/>
        <v>4.7027910070450041E-2</v>
      </c>
      <c r="M53" s="15" t="e">
        <f t="shared" si="38"/>
        <v>#N/A</v>
      </c>
      <c r="N53" s="15" t="e">
        <f t="shared" si="38"/>
        <v>#N/A</v>
      </c>
      <c r="O53" s="15" t="e">
        <f t="shared" si="38"/>
        <v>#N/A</v>
      </c>
      <c r="P53" s="15" t="e">
        <f t="shared" si="38"/>
        <v>#N/A</v>
      </c>
      <c r="Q53" s="15" t="e">
        <f t="shared" si="38"/>
        <v>#N/A</v>
      </c>
      <c r="R53" s="15" t="e">
        <f t="shared" si="38"/>
        <v>#N/A</v>
      </c>
      <c r="S53" s="15" t="e">
        <f t="shared" si="38"/>
        <v>#N/A</v>
      </c>
      <c r="T53" s="15" t="e">
        <f t="shared" si="38"/>
        <v>#N/A</v>
      </c>
      <c r="U53" s="15" t="e">
        <f t="shared" si="38"/>
        <v>#N/A</v>
      </c>
      <c r="V53" s="15" t="e">
        <f t="shared" si="38"/>
        <v>#N/A</v>
      </c>
      <c r="W53" s="15" t="e">
        <f t="shared" si="38"/>
        <v>#N/A</v>
      </c>
      <c r="X53" s="15" t="e">
        <f t="shared" si="38"/>
        <v>#N/A</v>
      </c>
      <c r="Y53" s="15" t="e">
        <f t="shared" si="38"/>
        <v>#N/A</v>
      </c>
      <c r="Z53" s="15" t="e">
        <f t="shared" si="38"/>
        <v>#N/A</v>
      </c>
    </row>
    <row r="54" spans="1:26">
      <c r="B54" s="1">
        <v>4</v>
      </c>
      <c r="C54" s="1">
        <v>319</v>
      </c>
      <c r="D54" s="1">
        <f t="shared" si="33"/>
        <v>323</v>
      </c>
      <c r="E54" s="1" t="s">
        <v>46</v>
      </c>
      <c r="J54" s="31" t="e">
        <f t="shared" ref="J54:Z54" si="39">IF(AND(NOT(J47),J51),-1*MIN(J52,J53),NA())</f>
        <v>#N/A</v>
      </c>
      <c r="K54" s="31" t="e">
        <f t="shared" si="39"/>
        <v>#N/A</v>
      </c>
      <c r="L54" s="32">
        <f t="shared" si="39"/>
        <v>-4.3554323029211583E-2</v>
      </c>
      <c r="M54" s="31" t="e">
        <f t="shared" si="39"/>
        <v>#N/A</v>
      </c>
      <c r="N54" s="31" t="e">
        <f t="shared" si="39"/>
        <v>#N/A</v>
      </c>
      <c r="O54" s="31" t="e">
        <f t="shared" si="39"/>
        <v>#N/A</v>
      </c>
      <c r="P54" s="31" t="e">
        <f t="shared" si="39"/>
        <v>#N/A</v>
      </c>
      <c r="Q54" s="31" t="e">
        <f t="shared" si="39"/>
        <v>#N/A</v>
      </c>
      <c r="R54" s="31" t="e">
        <f t="shared" si="39"/>
        <v>#N/A</v>
      </c>
      <c r="S54" s="31" t="e">
        <f t="shared" si="39"/>
        <v>#N/A</v>
      </c>
      <c r="T54" s="31" t="e">
        <f t="shared" si="39"/>
        <v>#N/A</v>
      </c>
      <c r="U54" s="31" t="e">
        <f t="shared" si="39"/>
        <v>#N/A</v>
      </c>
      <c r="V54" s="31" t="e">
        <f t="shared" si="39"/>
        <v>#N/A</v>
      </c>
      <c r="W54" s="31" t="e">
        <f t="shared" si="39"/>
        <v>#N/A</v>
      </c>
      <c r="X54" s="31" t="e">
        <f t="shared" si="39"/>
        <v>#N/A</v>
      </c>
      <c r="Y54" s="31" t="e">
        <f t="shared" si="39"/>
        <v>#N/A</v>
      </c>
      <c r="Z54" s="31" t="e">
        <f t="shared" si="39"/>
        <v>#N/A</v>
      </c>
    </row>
    <row r="55" spans="1:26">
      <c r="B55" s="1">
        <v>4</v>
      </c>
      <c r="C55" s="1">
        <v>332</v>
      </c>
      <c r="D55" s="1">
        <f t="shared" si="33"/>
        <v>336</v>
      </c>
      <c r="E55" s="1" t="s">
        <v>13</v>
      </c>
      <c r="J55" s="1" t="b">
        <f>IF(AND(NOT(J47),J51),TRUE,J24)</f>
        <v>0</v>
      </c>
      <c r="K55" s="1" t="b">
        <f t="shared" ref="K55:Z55" si="40">IF(AND(NOT(K47),K51),TRUE,K24)</f>
        <v>0</v>
      </c>
      <c r="L55" s="2" t="b">
        <f t="shared" si="40"/>
        <v>1</v>
      </c>
      <c r="M55" s="1" t="b">
        <f t="shared" si="40"/>
        <v>1</v>
      </c>
      <c r="N55" s="1" t="b">
        <f t="shared" si="40"/>
        <v>1</v>
      </c>
      <c r="O55" s="1" t="b">
        <f t="shared" si="40"/>
        <v>1</v>
      </c>
      <c r="P55" s="1" t="b">
        <f t="shared" si="40"/>
        <v>1</v>
      </c>
      <c r="Q55" s="1" t="b">
        <f t="shared" si="40"/>
        <v>1</v>
      </c>
      <c r="R55" s="1" t="b">
        <f t="shared" si="40"/>
        <v>1</v>
      </c>
      <c r="S55" s="1" t="b">
        <f t="shared" si="40"/>
        <v>1</v>
      </c>
      <c r="T55" s="1" t="b">
        <f t="shared" si="40"/>
        <v>1</v>
      </c>
      <c r="U55" s="1" t="b">
        <f t="shared" si="40"/>
        <v>1</v>
      </c>
      <c r="V55" s="1" t="b">
        <f t="shared" si="40"/>
        <v>1</v>
      </c>
      <c r="W55" s="1" t="b">
        <f t="shared" si="40"/>
        <v>1</v>
      </c>
      <c r="X55" s="1" t="b">
        <f t="shared" si="40"/>
        <v>1</v>
      </c>
      <c r="Y55" s="1" t="b">
        <f t="shared" si="40"/>
        <v>1</v>
      </c>
      <c r="Z55" s="1" t="b">
        <f t="shared" si="40"/>
        <v>1</v>
      </c>
    </row>
    <row r="56" spans="1:26">
      <c r="B56" s="1">
        <v>4</v>
      </c>
      <c r="C56" s="1">
        <v>333</v>
      </c>
      <c r="D56" s="1">
        <f t="shared" si="33"/>
        <v>337</v>
      </c>
      <c r="E56" s="1" t="s">
        <v>15</v>
      </c>
      <c r="J56" s="1" t="e">
        <f t="shared" ref="J56:Z56" si="41">IF(AND(NOT(J47),J51),0,NA())</f>
        <v>#N/A</v>
      </c>
      <c r="K56" s="1" t="e">
        <f t="shared" si="41"/>
        <v>#N/A</v>
      </c>
      <c r="L56" s="2">
        <f t="shared" si="41"/>
        <v>0</v>
      </c>
      <c r="M56" s="1" t="e">
        <f t="shared" si="41"/>
        <v>#N/A</v>
      </c>
      <c r="N56" s="1" t="e">
        <f t="shared" si="41"/>
        <v>#N/A</v>
      </c>
      <c r="O56" s="1" t="e">
        <f t="shared" si="41"/>
        <v>#N/A</v>
      </c>
      <c r="P56" s="1" t="e">
        <f t="shared" si="41"/>
        <v>#N/A</v>
      </c>
      <c r="Q56" s="1" t="e">
        <f t="shared" si="41"/>
        <v>#N/A</v>
      </c>
      <c r="R56" s="1" t="e">
        <f t="shared" si="41"/>
        <v>#N/A</v>
      </c>
      <c r="S56" s="1" t="e">
        <f t="shared" si="41"/>
        <v>#N/A</v>
      </c>
      <c r="T56" s="1" t="e">
        <f t="shared" si="41"/>
        <v>#N/A</v>
      </c>
      <c r="U56" s="1" t="e">
        <f t="shared" si="41"/>
        <v>#N/A</v>
      </c>
      <c r="V56" s="1" t="e">
        <f t="shared" si="41"/>
        <v>#N/A</v>
      </c>
      <c r="W56" s="1" t="e">
        <f t="shared" si="41"/>
        <v>#N/A</v>
      </c>
      <c r="X56" s="1" t="e">
        <f t="shared" si="41"/>
        <v>#N/A</v>
      </c>
      <c r="Y56" s="1" t="e">
        <f t="shared" si="41"/>
        <v>#N/A</v>
      </c>
      <c r="Z56" s="1" t="e">
        <f t="shared" si="41"/>
        <v>#N/A</v>
      </c>
    </row>
    <row r="57" spans="1:26">
      <c r="B57" s="1">
        <v>4</v>
      </c>
      <c r="C57" s="1">
        <v>346</v>
      </c>
      <c r="D57" s="1">
        <f t="shared" si="33"/>
        <v>350</v>
      </c>
      <c r="E57" s="1" t="s">
        <v>47</v>
      </c>
      <c r="J57" s="33" t="e">
        <f t="shared" ref="J57:Z57" si="42">IF(AND(NOT(J47),NOT(J51)),J35&lt;=I22,NA())</f>
        <v>#N/A</v>
      </c>
      <c r="K57" s="33" t="e">
        <f t="shared" si="42"/>
        <v>#N/A</v>
      </c>
      <c r="L57" s="33" t="e">
        <f t="shared" si="42"/>
        <v>#N/A</v>
      </c>
      <c r="M57" s="33" t="b">
        <f t="shared" si="42"/>
        <v>1</v>
      </c>
      <c r="N57" s="33" t="b">
        <f t="shared" si="42"/>
        <v>1</v>
      </c>
      <c r="O57" s="33" t="b">
        <f t="shared" si="42"/>
        <v>1</v>
      </c>
      <c r="P57" s="33" t="e">
        <f t="shared" si="42"/>
        <v>#N/A</v>
      </c>
      <c r="Q57" s="33" t="e">
        <f t="shared" si="42"/>
        <v>#N/A</v>
      </c>
      <c r="R57" s="33" t="e">
        <f t="shared" si="42"/>
        <v>#N/A</v>
      </c>
      <c r="S57" s="33" t="e">
        <f t="shared" si="42"/>
        <v>#N/A</v>
      </c>
      <c r="T57" s="33" t="e">
        <f t="shared" si="42"/>
        <v>#N/A</v>
      </c>
      <c r="U57" s="34" t="e">
        <f t="shared" si="42"/>
        <v>#N/A</v>
      </c>
      <c r="V57" s="34" t="e">
        <f t="shared" si="42"/>
        <v>#N/A</v>
      </c>
      <c r="W57" s="34" t="e">
        <f t="shared" si="42"/>
        <v>#N/A</v>
      </c>
      <c r="X57" s="34" t="e">
        <f t="shared" si="42"/>
        <v>#N/A</v>
      </c>
      <c r="Y57" s="34" t="e">
        <f t="shared" si="42"/>
        <v>#N/A</v>
      </c>
      <c r="Z57" s="34" t="e">
        <f t="shared" si="42"/>
        <v>#N/A</v>
      </c>
    </row>
    <row r="58" spans="1:26">
      <c r="B58" s="1">
        <v>4</v>
      </c>
      <c r="C58" s="1">
        <v>354</v>
      </c>
      <c r="D58" s="1">
        <f t="shared" si="33"/>
        <v>358</v>
      </c>
      <c r="E58" s="1" t="s">
        <v>46</v>
      </c>
      <c r="J58" s="35" t="e">
        <f t="shared" ref="J58:Z58" si="43">IF(AND(NOT(J47),NOT(J51),J57),MAX(J35-I22,J27),NA())</f>
        <v>#N/A</v>
      </c>
      <c r="K58" s="35" t="e">
        <f t="shared" si="43"/>
        <v>#N/A</v>
      </c>
      <c r="L58" s="35" t="e">
        <f t="shared" si="43"/>
        <v>#N/A</v>
      </c>
      <c r="M58" s="35">
        <f t="shared" si="43"/>
        <v>0</v>
      </c>
      <c r="N58" s="35">
        <f t="shared" si="43"/>
        <v>0</v>
      </c>
      <c r="O58" s="35">
        <f t="shared" si="43"/>
        <v>0</v>
      </c>
      <c r="P58" s="35" t="e">
        <f t="shared" si="43"/>
        <v>#N/A</v>
      </c>
      <c r="Q58" s="35" t="e">
        <f t="shared" si="43"/>
        <v>#N/A</v>
      </c>
      <c r="R58" s="35" t="e">
        <f t="shared" si="43"/>
        <v>#N/A</v>
      </c>
      <c r="S58" s="35" t="e">
        <f t="shared" si="43"/>
        <v>#N/A</v>
      </c>
      <c r="T58" s="35" t="e">
        <f t="shared" si="43"/>
        <v>#N/A</v>
      </c>
      <c r="U58" s="36" t="e">
        <f t="shared" si="43"/>
        <v>#N/A</v>
      </c>
      <c r="V58" s="36" t="e">
        <f t="shared" si="43"/>
        <v>#N/A</v>
      </c>
      <c r="W58" s="36" t="e">
        <f t="shared" si="43"/>
        <v>#N/A</v>
      </c>
      <c r="X58" s="36" t="e">
        <f t="shared" si="43"/>
        <v>#N/A</v>
      </c>
      <c r="Y58" s="36" t="e">
        <f t="shared" si="43"/>
        <v>#N/A</v>
      </c>
      <c r="Z58" s="36" t="e">
        <f t="shared" si="43"/>
        <v>#N/A</v>
      </c>
    </row>
    <row r="59" spans="1:26" s="37" customFormat="1">
      <c r="B59" s="37">
        <v>4</v>
      </c>
      <c r="C59" s="1">
        <v>356</v>
      </c>
      <c r="D59" s="1">
        <f t="shared" si="33"/>
        <v>360</v>
      </c>
      <c r="E59" s="1" t="s">
        <v>15</v>
      </c>
      <c r="F59" s="1"/>
      <c r="G59" s="1"/>
      <c r="H59" s="1"/>
      <c r="I59" s="1"/>
      <c r="J59" s="35" t="e">
        <f t="shared" ref="J59:Z59" si="44">IF(AND(NOT(J47),NOT(J51),J57),0,NA())</f>
        <v>#N/A</v>
      </c>
      <c r="K59" s="35" t="e">
        <f t="shared" si="44"/>
        <v>#N/A</v>
      </c>
      <c r="L59" s="35" t="e">
        <f t="shared" si="44"/>
        <v>#N/A</v>
      </c>
      <c r="M59" s="35">
        <f t="shared" si="44"/>
        <v>0</v>
      </c>
      <c r="N59" s="35">
        <f t="shared" si="44"/>
        <v>0</v>
      </c>
      <c r="O59" s="35">
        <f t="shared" si="44"/>
        <v>0</v>
      </c>
      <c r="P59" s="35" t="e">
        <f t="shared" si="44"/>
        <v>#N/A</v>
      </c>
      <c r="Q59" s="35" t="e">
        <f t="shared" si="44"/>
        <v>#N/A</v>
      </c>
      <c r="R59" s="35" t="e">
        <f t="shared" si="44"/>
        <v>#N/A</v>
      </c>
      <c r="S59" s="35" t="e">
        <f t="shared" si="44"/>
        <v>#N/A</v>
      </c>
      <c r="T59" s="35" t="e">
        <f t="shared" si="44"/>
        <v>#N/A</v>
      </c>
      <c r="U59" s="36" t="e">
        <f t="shared" si="44"/>
        <v>#N/A</v>
      </c>
      <c r="V59" s="36" t="e">
        <f t="shared" si="44"/>
        <v>#N/A</v>
      </c>
      <c r="W59" s="36" t="e">
        <f t="shared" si="44"/>
        <v>#N/A</v>
      </c>
      <c r="X59" s="36" t="e">
        <f t="shared" si="44"/>
        <v>#N/A</v>
      </c>
      <c r="Y59" s="36" t="e">
        <f t="shared" si="44"/>
        <v>#N/A</v>
      </c>
      <c r="Z59" s="36" t="e">
        <f t="shared" si="44"/>
        <v>#N/A</v>
      </c>
    </row>
    <row r="60" spans="1:26" s="37" customFormat="1">
      <c r="B60" s="37">
        <v>4</v>
      </c>
      <c r="C60" s="37">
        <v>364</v>
      </c>
      <c r="D60" s="1">
        <f t="shared" si="33"/>
        <v>368</v>
      </c>
      <c r="E60" s="37" t="s">
        <v>15</v>
      </c>
      <c r="J60" s="38" t="e">
        <f>IF(AND(NOT(J47),NOT(J51),NOT(J57)),IJ12+(J35-I22),NA())</f>
        <v>#N/A</v>
      </c>
      <c r="K60" s="39" t="e">
        <f>IF(AND(NOT(K47),NOT(K51),NOT(K57)),IK12+(K35-J22),NA())</f>
        <v>#N/A</v>
      </c>
      <c r="L60" s="39" t="e">
        <f t="shared" ref="L60:Z60" si="45">IF(AND(NOT(L47),NOT(L51),NOT(L57)),IL12+(L35-K22),NA())</f>
        <v>#N/A</v>
      </c>
      <c r="M60" s="39" t="e">
        <f t="shared" si="45"/>
        <v>#N/A</v>
      </c>
      <c r="N60" s="39" t="e">
        <f t="shared" si="45"/>
        <v>#N/A</v>
      </c>
      <c r="O60" s="39" t="e">
        <f t="shared" si="45"/>
        <v>#N/A</v>
      </c>
      <c r="P60" s="39" t="e">
        <f t="shared" si="45"/>
        <v>#N/A</v>
      </c>
      <c r="Q60" s="39" t="e">
        <f t="shared" si="45"/>
        <v>#N/A</v>
      </c>
      <c r="R60" s="39" t="e">
        <f t="shared" si="45"/>
        <v>#N/A</v>
      </c>
      <c r="S60" s="39" t="e">
        <f t="shared" si="45"/>
        <v>#N/A</v>
      </c>
      <c r="T60" s="39" t="e">
        <f t="shared" si="45"/>
        <v>#N/A</v>
      </c>
      <c r="U60" s="39" t="e">
        <f t="shared" si="45"/>
        <v>#N/A</v>
      </c>
      <c r="V60" s="39" t="e">
        <f t="shared" si="45"/>
        <v>#N/A</v>
      </c>
      <c r="W60" s="39" t="e">
        <f t="shared" si="45"/>
        <v>#N/A</v>
      </c>
      <c r="X60" s="39" t="e">
        <f t="shared" si="45"/>
        <v>#N/A</v>
      </c>
      <c r="Y60" s="39" t="e">
        <f t="shared" si="45"/>
        <v>#N/A</v>
      </c>
      <c r="Z60" s="39" t="e">
        <f t="shared" si="45"/>
        <v>#N/A</v>
      </c>
    </row>
    <row r="61" spans="1:26" s="37" customFormat="1">
      <c r="B61" s="37">
        <v>4</v>
      </c>
      <c r="C61" s="37">
        <v>365</v>
      </c>
      <c r="D61" s="1">
        <f t="shared" si="33"/>
        <v>369</v>
      </c>
      <c r="E61" s="37" t="s">
        <v>48</v>
      </c>
      <c r="J61" s="40" t="e">
        <f>IF(AND(NOT(J47),NOT(J51),NOT(J57)),J35-J60,NA())</f>
        <v>#N/A</v>
      </c>
      <c r="K61" s="40" t="e">
        <f t="shared" ref="K61:Z61" si="46">IF(AND(NOT(K47),NOT(K51),NOT(K57)),K35-K60,NA())</f>
        <v>#N/A</v>
      </c>
      <c r="L61" s="40" t="e">
        <f t="shared" si="46"/>
        <v>#N/A</v>
      </c>
      <c r="M61" s="40" t="e">
        <f t="shared" si="46"/>
        <v>#N/A</v>
      </c>
      <c r="N61" s="40" t="e">
        <f t="shared" si="46"/>
        <v>#N/A</v>
      </c>
      <c r="O61" s="40" t="e">
        <f t="shared" si="46"/>
        <v>#N/A</v>
      </c>
      <c r="P61" s="40" t="e">
        <f t="shared" si="46"/>
        <v>#N/A</v>
      </c>
      <c r="Q61" s="40" t="e">
        <f t="shared" si="46"/>
        <v>#N/A</v>
      </c>
      <c r="R61" s="40" t="e">
        <f t="shared" si="46"/>
        <v>#N/A</v>
      </c>
      <c r="S61" s="40" t="e">
        <f t="shared" si="46"/>
        <v>#N/A</v>
      </c>
      <c r="T61" s="40" t="e">
        <f t="shared" si="46"/>
        <v>#N/A</v>
      </c>
      <c r="U61" s="40" t="e">
        <f t="shared" si="46"/>
        <v>#N/A</v>
      </c>
      <c r="V61" s="40" t="e">
        <f t="shared" si="46"/>
        <v>#N/A</v>
      </c>
      <c r="W61" s="40" t="e">
        <f t="shared" si="46"/>
        <v>#N/A</v>
      </c>
      <c r="X61" s="40" t="e">
        <f t="shared" si="46"/>
        <v>#N/A</v>
      </c>
      <c r="Y61" s="40" t="e">
        <f t="shared" si="46"/>
        <v>#N/A</v>
      </c>
      <c r="Z61" s="40" t="e">
        <f t="shared" si="46"/>
        <v>#N/A</v>
      </c>
    </row>
    <row r="62" spans="1:26" s="37" customFormat="1">
      <c r="B62" s="37">
        <v>4</v>
      </c>
      <c r="C62" s="37">
        <v>366</v>
      </c>
      <c r="D62" s="1">
        <f t="shared" si="33"/>
        <v>370</v>
      </c>
      <c r="E62" s="37" t="s">
        <v>14</v>
      </c>
      <c r="J62" s="40" t="e">
        <f>IF(AND(NOT(J47),NOT(J51),NOT(J57)),(J5*J36)+J60,NA())</f>
        <v>#N/A</v>
      </c>
      <c r="K62" s="40" t="e">
        <f t="shared" ref="K62:Z62" si="47">IF(AND(NOT(K47),NOT(K51),NOT(K57)),(K5*K36)+K60,NA())</f>
        <v>#N/A</v>
      </c>
      <c r="L62" s="40" t="e">
        <f t="shared" si="47"/>
        <v>#N/A</v>
      </c>
      <c r="M62" s="40" t="e">
        <f t="shared" si="47"/>
        <v>#N/A</v>
      </c>
      <c r="N62" s="40" t="e">
        <f t="shared" si="47"/>
        <v>#N/A</v>
      </c>
      <c r="O62" s="40" t="e">
        <f t="shared" si="47"/>
        <v>#N/A</v>
      </c>
      <c r="P62" s="40" t="e">
        <f t="shared" si="47"/>
        <v>#N/A</v>
      </c>
      <c r="Q62" s="40" t="e">
        <f t="shared" si="47"/>
        <v>#N/A</v>
      </c>
      <c r="R62" s="40" t="e">
        <f t="shared" si="47"/>
        <v>#N/A</v>
      </c>
      <c r="S62" s="40" t="e">
        <f t="shared" si="47"/>
        <v>#N/A</v>
      </c>
      <c r="T62" s="40" t="e">
        <f t="shared" si="47"/>
        <v>#N/A</v>
      </c>
      <c r="U62" s="40" t="e">
        <f t="shared" si="47"/>
        <v>#N/A</v>
      </c>
      <c r="V62" s="40" t="e">
        <f t="shared" si="47"/>
        <v>#N/A</v>
      </c>
      <c r="W62" s="40" t="e">
        <f t="shared" si="47"/>
        <v>#N/A</v>
      </c>
      <c r="X62" s="40" t="e">
        <f t="shared" si="47"/>
        <v>#N/A</v>
      </c>
      <c r="Y62" s="40" t="e">
        <f t="shared" si="47"/>
        <v>#N/A</v>
      </c>
      <c r="Z62" s="40" t="e">
        <f t="shared" si="47"/>
        <v>#N/A</v>
      </c>
    </row>
    <row r="63" spans="1:26">
      <c r="B63" s="1">
        <v>4</v>
      </c>
      <c r="C63" s="37">
        <v>367</v>
      </c>
      <c r="D63" s="1">
        <f t="shared" si="33"/>
        <v>371</v>
      </c>
      <c r="E63" s="37" t="s">
        <v>13</v>
      </c>
      <c r="F63" s="37"/>
      <c r="G63" s="37"/>
      <c r="H63" s="37"/>
      <c r="I63" s="37"/>
      <c r="J63" s="41" t="e">
        <f>IF(AND(NOT(J47),NOT(J51),NOT(J57)),FALSE,NA())</f>
        <v>#N/A</v>
      </c>
      <c r="K63" s="41" t="e">
        <f t="shared" ref="K63:Z63" si="48">IF(AND(NOT(K47),NOT(K51),NOT(K57)),FALSE,NA())</f>
        <v>#N/A</v>
      </c>
      <c r="L63" s="41" t="e">
        <f t="shared" si="48"/>
        <v>#N/A</v>
      </c>
      <c r="M63" s="41" t="e">
        <f t="shared" si="48"/>
        <v>#N/A</v>
      </c>
      <c r="N63" s="41" t="e">
        <f t="shared" si="48"/>
        <v>#N/A</v>
      </c>
      <c r="O63" s="41" t="e">
        <f t="shared" si="48"/>
        <v>#N/A</v>
      </c>
      <c r="P63" s="41" t="e">
        <f t="shared" si="48"/>
        <v>#N/A</v>
      </c>
      <c r="Q63" s="41" t="e">
        <f t="shared" si="48"/>
        <v>#N/A</v>
      </c>
      <c r="R63" s="41" t="e">
        <f t="shared" si="48"/>
        <v>#N/A</v>
      </c>
      <c r="S63" s="41" t="e">
        <f t="shared" si="48"/>
        <v>#N/A</v>
      </c>
      <c r="T63" s="41" t="e">
        <f t="shared" si="48"/>
        <v>#N/A</v>
      </c>
      <c r="U63" s="41" t="e">
        <f t="shared" si="48"/>
        <v>#N/A</v>
      </c>
      <c r="V63" s="41" t="e">
        <f t="shared" si="48"/>
        <v>#N/A</v>
      </c>
      <c r="W63" s="41" t="e">
        <f t="shared" si="48"/>
        <v>#N/A</v>
      </c>
      <c r="X63" s="41" t="e">
        <f t="shared" si="48"/>
        <v>#N/A</v>
      </c>
      <c r="Y63" s="41" t="e">
        <f t="shared" si="48"/>
        <v>#N/A</v>
      </c>
      <c r="Z63" s="41" t="e">
        <f t="shared" si="48"/>
        <v>#N/A</v>
      </c>
    </row>
    <row r="64" spans="1:26">
      <c r="M64" s="1"/>
    </row>
    <row r="65" spans="3:26">
      <c r="C65" s="1" t="s">
        <v>49</v>
      </c>
      <c r="E65" s="11" t="s">
        <v>15</v>
      </c>
      <c r="J65" s="42" t="e">
        <f t="shared" ref="J65:Z65" si="49">IF(ISNA(J60),J56,J60)</f>
        <v>#N/A</v>
      </c>
      <c r="K65" s="43" t="e">
        <f t="shared" si="49"/>
        <v>#N/A</v>
      </c>
      <c r="L65" s="44">
        <f t="shared" si="49"/>
        <v>0</v>
      </c>
      <c r="M65" s="43" t="e">
        <f t="shared" si="49"/>
        <v>#N/A</v>
      </c>
      <c r="N65" s="43" t="e">
        <f t="shared" si="49"/>
        <v>#N/A</v>
      </c>
      <c r="O65" s="43" t="e">
        <f t="shared" si="49"/>
        <v>#N/A</v>
      </c>
      <c r="P65" s="43" t="e">
        <f t="shared" si="49"/>
        <v>#N/A</v>
      </c>
      <c r="Q65" s="43" t="e">
        <f t="shared" si="49"/>
        <v>#N/A</v>
      </c>
      <c r="R65" s="43" t="e">
        <f t="shared" si="49"/>
        <v>#N/A</v>
      </c>
      <c r="S65" s="43" t="e">
        <f t="shared" si="49"/>
        <v>#N/A</v>
      </c>
      <c r="T65" s="43" t="e">
        <f t="shared" si="49"/>
        <v>#N/A</v>
      </c>
      <c r="U65" s="43" t="e">
        <f t="shared" si="49"/>
        <v>#N/A</v>
      </c>
      <c r="V65" s="43" t="e">
        <f t="shared" si="49"/>
        <v>#N/A</v>
      </c>
      <c r="W65" s="43" t="e">
        <f t="shared" si="49"/>
        <v>#N/A</v>
      </c>
      <c r="X65" s="43" t="e">
        <f t="shared" si="49"/>
        <v>#N/A</v>
      </c>
      <c r="Y65" s="43" t="e">
        <f t="shared" si="49"/>
        <v>#N/A</v>
      </c>
      <c r="Z65" s="43" t="e">
        <f t="shared" si="49"/>
        <v>#N/A</v>
      </c>
    </row>
    <row r="66" spans="3:26">
      <c r="C66" s="1" t="s">
        <v>49</v>
      </c>
      <c r="E66" s="11" t="s">
        <v>46</v>
      </c>
      <c r="J66" s="43">
        <f t="shared" ref="J66:Z66" si="50">IF(ISNA(J58),IF(ISNA(J54),0,J54),IF(ISNA(J58),0,J58))</f>
        <v>0</v>
      </c>
      <c r="K66" s="43">
        <f t="shared" si="50"/>
        <v>0</v>
      </c>
      <c r="L66" s="44">
        <f t="shared" si="50"/>
        <v>-4.3554323029211583E-2</v>
      </c>
      <c r="M66" s="43">
        <f t="shared" si="50"/>
        <v>0</v>
      </c>
      <c r="N66" s="43">
        <f t="shared" si="50"/>
        <v>0</v>
      </c>
      <c r="O66" s="43">
        <f t="shared" si="50"/>
        <v>0</v>
      </c>
      <c r="P66" s="43">
        <f t="shared" si="50"/>
        <v>0</v>
      </c>
      <c r="Q66" s="43">
        <f t="shared" si="50"/>
        <v>0</v>
      </c>
      <c r="R66" s="43">
        <f t="shared" si="50"/>
        <v>0</v>
      </c>
      <c r="S66" s="43">
        <f t="shared" si="50"/>
        <v>0</v>
      </c>
      <c r="T66" s="43">
        <f t="shared" si="50"/>
        <v>0</v>
      </c>
      <c r="U66" s="43">
        <f t="shared" si="50"/>
        <v>0</v>
      </c>
      <c r="V66" s="43">
        <f t="shared" si="50"/>
        <v>0</v>
      </c>
      <c r="W66" s="43">
        <f t="shared" si="50"/>
        <v>0</v>
      </c>
      <c r="X66" s="43">
        <f t="shared" si="50"/>
        <v>0</v>
      </c>
      <c r="Y66" s="43">
        <f t="shared" si="50"/>
        <v>0</v>
      </c>
      <c r="Z66" s="43">
        <f t="shared" si="50"/>
        <v>0</v>
      </c>
    </row>
    <row r="67" spans="3:26">
      <c r="C67" s="1" t="s">
        <v>49</v>
      </c>
      <c r="E67" s="11" t="s">
        <v>14</v>
      </c>
      <c r="J67" s="42">
        <f t="shared" ref="J67:Z67" si="51">IF(ISNA(J62),J44,J62)</f>
        <v>0.3566771519059162</v>
      </c>
      <c r="K67" s="42">
        <f t="shared" si="51"/>
        <v>0.35743954890591612</v>
      </c>
      <c r="L67" s="45">
        <f t="shared" si="51"/>
        <v>0.35320356486467763</v>
      </c>
      <c r="M67" s="42">
        <f t="shared" si="51"/>
        <v>0.59301876424583888</v>
      </c>
      <c r="N67" s="42">
        <f t="shared" si="51"/>
        <v>0.56335430381183227</v>
      </c>
      <c r="O67" s="42">
        <f t="shared" si="51"/>
        <v>0.56335430381183227</v>
      </c>
      <c r="P67" s="42">
        <f t="shared" si="51"/>
        <v>0.12095613598021254</v>
      </c>
      <c r="Q67" s="42">
        <f t="shared" si="51"/>
        <v>0.31254911594404633</v>
      </c>
      <c r="R67" s="42">
        <f t="shared" si="51"/>
        <v>0.31254911594404633</v>
      </c>
      <c r="S67" s="42">
        <f t="shared" si="51"/>
        <v>0.29559092654941355</v>
      </c>
      <c r="T67" s="42">
        <f t="shared" si="51"/>
        <v>0.29559092654941355</v>
      </c>
      <c r="U67" s="42">
        <f t="shared" si="51"/>
        <v>0.55127052112808816</v>
      </c>
      <c r="V67" s="42">
        <f t="shared" si="51"/>
        <v>0.55124066027539187</v>
      </c>
      <c r="W67" s="42">
        <f t="shared" si="51"/>
        <v>0.51257544796612742</v>
      </c>
      <c r="X67" s="42">
        <f t="shared" si="51"/>
        <v>0.51257544796612742</v>
      </c>
      <c r="Y67" s="42">
        <f t="shared" si="51"/>
        <v>0.50839586180288143</v>
      </c>
      <c r="Z67" s="42">
        <f t="shared" si="51"/>
        <v>0.50839586180288143</v>
      </c>
    </row>
    <row r="68" spans="3:26">
      <c r="C68" s="1" t="s">
        <v>49</v>
      </c>
      <c r="E68" s="11" t="s">
        <v>13</v>
      </c>
      <c r="F68" s="1" t="b">
        <f>F24</f>
        <v>0</v>
      </c>
      <c r="G68" s="1" t="b">
        <f>G24</f>
        <v>0</v>
      </c>
      <c r="H68" s="1" t="b">
        <f>H24</f>
        <v>0</v>
      </c>
      <c r="I68" s="1" t="b">
        <f>I24</f>
        <v>0</v>
      </c>
      <c r="J68" s="42" t="b">
        <f>IF(ISNA(J63),J55,J63)</f>
        <v>0</v>
      </c>
      <c r="K68" s="42" t="b">
        <f t="shared" ref="K68:Z68" si="52">IF(ISNA(K63),IF(ISNA(K55),K24,K55),IF(ISNA(K63),K24,K63))</f>
        <v>0</v>
      </c>
      <c r="L68" s="45" t="b">
        <f t="shared" si="52"/>
        <v>1</v>
      </c>
      <c r="M68" s="42" t="b">
        <f t="shared" si="52"/>
        <v>1</v>
      </c>
      <c r="N68" s="42" t="b">
        <f t="shared" si="52"/>
        <v>1</v>
      </c>
      <c r="O68" s="42" t="b">
        <f t="shared" si="52"/>
        <v>1</v>
      </c>
      <c r="P68" s="42" t="b">
        <f t="shared" si="52"/>
        <v>1</v>
      </c>
      <c r="Q68" s="42" t="b">
        <f t="shared" si="52"/>
        <v>1</v>
      </c>
      <c r="R68" s="42" t="b">
        <f t="shared" si="52"/>
        <v>1</v>
      </c>
      <c r="S68" s="42" t="b">
        <f t="shared" si="52"/>
        <v>1</v>
      </c>
      <c r="T68" s="42" t="b">
        <f t="shared" si="52"/>
        <v>1</v>
      </c>
      <c r="U68" s="42" t="b">
        <f t="shared" si="52"/>
        <v>1</v>
      </c>
      <c r="V68" s="42" t="b">
        <f t="shared" si="52"/>
        <v>1</v>
      </c>
      <c r="W68" s="42" t="b">
        <f t="shared" si="52"/>
        <v>1</v>
      </c>
      <c r="X68" s="42" t="b">
        <f t="shared" si="52"/>
        <v>1</v>
      </c>
      <c r="Y68" s="42" t="b">
        <f t="shared" si="52"/>
        <v>1</v>
      </c>
      <c r="Z68" s="42" t="b">
        <f t="shared" si="52"/>
        <v>1</v>
      </c>
    </row>
    <row r="69" spans="3:26">
      <c r="M69" s="1"/>
    </row>
    <row r="70" spans="3:26">
      <c r="C70" s="1">
        <v>386</v>
      </c>
      <c r="E70" s="1" t="s">
        <v>10</v>
      </c>
      <c r="J70" s="1" t="b">
        <f t="shared" ref="J70:Z70" si="53">J7</f>
        <v>1</v>
      </c>
      <c r="K70" s="1" t="b">
        <f t="shared" si="53"/>
        <v>1</v>
      </c>
      <c r="L70" s="2" t="b">
        <f t="shared" si="53"/>
        <v>1</v>
      </c>
      <c r="M70" s="1" t="b">
        <f t="shared" si="53"/>
        <v>1</v>
      </c>
      <c r="N70" s="1" t="b">
        <f t="shared" si="53"/>
        <v>1</v>
      </c>
      <c r="O70" s="1" t="b">
        <f t="shared" si="53"/>
        <v>1</v>
      </c>
      <c r="P70" s="1" t="b">
        <f t="shared" si="53"/>
        <v>1</v>
      </c>
      <c r="Q70" s="1" t="b">
        <f t="shared" si="53"/>
        <v>1</v>
      </c>
      <c r="R70" s="1" t="b">
        <f t="shared" si="53"/>
        <v>1</v>
      </c>
      <c r="S70" s="1" t="b">
        <f t="shared" si="53"/>
        <v>1</v>
      </c>
      <c r="T70" s="1" t="b">
        <f t="shared" si="53"/>
        <v>1</v>
      </c>
      <c r="U70" s="1" t="b">
        <f t="shared" si="53"/>
        <v>1</v>
      </c>
      <c r="V70" s="1" t="b">
        <f t="shared" si="53"/>
        <v>1</v>
      </c>
      <c r="W70" s="1" t="b">
        <f t="shared" si="53"/>
        <v>1</v>
      </c>
      <c r="X70" s="1" t="b">
        <f t="shared" si="53"/>
        <v>1</v>
      </c>
      <c r="Y70" s="1" t="b">
        <f t="shared" si="53"/>
        <v>1</v>
      </c>
      <c r="Z70" s="1" t="b">
        <f t="shared" si="53"/>
        <v>1</v>
      </c>
    </row>
    <row r="71" spans="3:26">
      <c r="C71" s="1">
        <v>387</v>
      </c>
      <c r="E71" s="1" t="s">
        <v>18</v>
      </c>
      <c r="J71" s="1" t="b">
        <f t="shared" ref="J71:Z71" si="54">J25</f>
        <v>0</v>
      </c>
      <c r="K71" s="1" t="b">
        <f t="shared" si="54"/>
        <v>0</v>
      </c>
      <c r="L71" s="2" t="b">
        <f t="shared" si="54"/>
        <v>0</v>
      </c>
      <c r="M71" s="1" t="b">
        <f t="shared" si="54"/>
        <v>1</v>
      </c>
      <c r="N71" s="1" t="b">
        <f t="shared" si="54"/>
        <v>1</v>
      </c>
      <c r="O71" s="1" t="b">
        <f t="shared" si="54"/>
        <v>1</v>
      </c>
      <c r="P71" s="1" t="b">
        <f t="shared" si="54"/>
        <v>1</v>
      </c>
      <c r="Q71" s="1" t="b">
        <f t="shared" si="54"/>
        <v>1</v>
      </c>
      <c r="R71" s="1" t="b">
        <f t="shared" si="54"/>
        <v>1</v>
      </c>
      <c r="S71" s="1" t="b">
        <f t="shared" si="54"/>
        <v>1</v>
      </c>
      <c r="T71" s="1" t="b">
        <f t="shared" si="54"/>
        <v>1</v>
      </c>
      <c r="U71" s="1" t="b">
        <f t="shared" si="54"/>
        <v>1</v>
      </c>
      <c r="V71" s="1" t="b">
        <f t="shared" si="54"/>
        <v>1</v>
      </c>
      <c r="W71" s="1" t="b">
        <f t="shared" si="54"/>
        <v>1</v>
      </c>
      <c r="X71" s="1" t="b">
        <f t="shared" si="54"/>
        <v>1</v>
      </c>
      <c r="Y71" s="1" t="b">
        <f t="shared" si="54"/>
        <v>1</v>
      </c>
      <c r="Z71" s="1" t="b">
        <f t="shared" si="54"/>
        <v>1</v>
      </c>
    </row>
    <row r="72" spans="3:26" s="46" customFormat="1" ht="21">
      <c r="C72" s="46" t="s">
        <v>50</v>
      </c>
      <c r="E72" s="46" t="s">
        <v>46</v>
      </c>
      <c r="J72" s="47">
        <f t="shared" ref="J72:Z72" si="55">IF(J70,IF(J71,J66/(J45+J67),J66/J45),J66)</f>
        <v>0</v>
      </c>
      <c r="K72" s="47">
        <f t="shared" si="55"/>
        <v>0</v>
      </c>
      <c r="L72" s="48">
        <f t="shared" si="55"/>
        <v>-6.7702123682139001E-2</v>
      </c>
      <c r="M72" s="47">
        <f t="shared" si="55"/>
        <v>0</v>
      </c>
      <c r="N72" s="47">
        <f t="shared" si="55"/>
        <v>0</v>
      </c>
      <c r="O72" s="47">
        <f t="shared" si="55"/>
        <v>0</v>
      </c>
      <c r="P72" s="47">
        <f t="shared" si="55"/>
        <v>0</v>
      </c>
      <c r="Q72" s="47">
        <f t="shared" si="55"/>
        <v>0</v>
      </c>
      <c r="R72" s="47">
        <f t="shared" si="55"/>
        <v>0</v>
      </c>
      <c r="S72" s="47">
        <f t="shared" si="55"/>
        <v>0</v>
      </c>
      <c r="T72" s="47">
        <f t="shared" si="55"/>
        <v>0</v>
      </c>
      <c r="U72" s="47">
        <f t="shared" si="55"/>
        <v>0</v>
      </c>
      <c r="V72" s="47">
        <f t="shared" si="55"/>
        <v>0</v>
      </c>
      <c r="W72" s="47">
        <f t="shared" si="55"/>
        <v>0</v>
      </c>
      <c r="X72" s="47">
        <f t="shared" si="55"/>
        <v>0</v>
      </c>
      <c r="Y72" s="47">
        <f t="shared" si="55"/>
        <v>0</v>
      </c>
      <c r="Z72" s="47">
        <f t="shared" si="55"/>
        <v>0</v>
      </c>
    </row>
    <row r="73" spans="3:26">
      <c r="E73" s="1" t="s">
        <v>51</v>
      </c>
      <c r="J73" s="42">
        <f t="shared" ref="J73:Z73" si="56">SUM(G72:J72)</f>
        <v>0</v>
      </c>
      <c r="K73" s="42">
        <f t="shared" si="56"/>
        <v>0</v>
      </c>
      <c r="L73" s="45">
        <f t="shared" si="56"/>
        <v>-6.7702123682139001E-2</v>
      </c>
      <c r="M73" s="42">
        <f t="shared" si="56"/>
        <v>-6.7702123682139001E-2</v>
      </c>
      <c r="N73" s="42">
        <f t="shared" si="56"/>
        <v>-6.7702123682139001E-2</v>
      </c>
      <c r="O73" s="42">
        <f t="shared" si="56"/>
        <v>-6.7702123682139001E-2</v>
      </c>
      <c r="P73" s="42">
        <f t="shared" si="56"/>
        <v>0</v>
      </c>
      <c r="Q73" s="42">
        <f t="shared" si="56"/>
        <v>0</v>
      </c>
      <c r="R73" s="42">
        <f t="shared" si="56"/>
        <v>0</v>
      </c>
      <c r="S73" s="42">
        <f t="shared" si="56"/>
        <v>0</v>
      </c>
      <c r="T73" s="42">
        <f t="shared" si="56"/>
        <v>0</v>
      </c>
      <c r="U73" s="42">
        <f t="shared" si="56"/>
        <v>0</v>
      </c>
      <c r="V73" s="42">
        <f t="shared" si="56"/>
        <v>0</v>
      </c>
      <c r="W73" s="42">
        <f t="shared" si="56"/>
        <v>0</v>
      </c>
      <c r="X73" s="42">
        <f t="shared" si="56"/>
        <v>0</v>
      </c>
      <c r="Y73" s="42">
        <f t="shared" si="56"/>
        <v>0</v>
      </c>
      <c r="Z73" s="42">
        <f t="shared" si="56"/>
        <v>0</v>
      </c>
    </row>
    <row r="74" spans="3:26">
      <c r="M74" s="2"/>
    </row>
    <row r="75" spans="3:26">
      <c r="M75" s="2"/>
    </row>
    <row r="76" spans="3:26">
      <c r="M76" s="2"/>
    </row>
    <row r="77" spans="3:26">
      <c r="M77" s="2"/>
    </row>
    <row r="78" spans="3:26">
      <c r="M78" s="2"/>
    </row>
    <row r="79" spans="3:26">
      <c r="M79" s="2"/>
    </row>
    <row r="80" spans="3:26">
      <c r="M80" s="2"/>
    </row>
    <row r="81" spans="13:13">
      <c r="M81" s="2"/>
    </row>
    <row r="82" spans="13:13">
      <c r="M82" s="2"/>
    </row>
    <row r="83" spans="13:13">
      <c r="M83" s="2"/>
    </row>
    <row r="84" spans="13:13">
      <c r="M84" s="2"/>
    </row>
    <row r="85" spans="13:13">
      <c r="M85" s="2"/>
    </row>
    <row r="86" spans="13:13">
      <c r="M86" s="2"/>
    </row>
    <row r="87" spans="13:13">
      <c r="M87" s="2"/>
    </row>
    <row r="88" spans="13:13">
      <c r="M88" s="2"/>
    </row>
    <row r="89" spans="13:13">
      <c r="M89" s="2"/>
    </row>
    <row r="90" spans="13:13">
      <c r="M90" s="2"/>
    </row>
    <row r="91" spans="13:13">
      <c r="M91" s="2"/>
    </row>
    <row r="92" spans="13:13">
      <c r="M92" s="2"/>
    </row>
    <row r="93" spans="13:13">
      <c r="M93" s="2"/>
    </row>
    <row r="94" spans="13:13">
      <c r="M94" s="2"/>
    </row>
    <row r="95" spans="13:13">
      <c r="M95" s="2"/>
    </row>
    <row r="96" spans="13:13">
      <c r="M96" s="2"/>
    </row>
    <row r="97" spans="13:13">
      <c r="M97" s="2"/>
    </row>
    <row r="98" spans="13:13">
      <c r="M98" s="2"/>
    </row>
    <row r="99" spans="13:13">
      <c r="M99" s="2"/>
    </row>
  </sheetData>
  <conditionalFormatting sqref="J72:L72 N72:S72 U72:Z72">
    <cfRule type="cellIs" dxfId="6" priority="3" operator="lessThan">
      <formula>0</formula>
    </cfRule>
  </conditionalFormatting>
  <conditionalFormatting sqref="M72">
    <cfRule type="cellIs" dxfId="5" priority="2" operator="lessThan">
      <formula>0</formula>
    </cfRule>
  </conditionalFormatting>
  <conditionalFormatting sqref="T72">
    <cfRule type="cellIs" dxfId="4" priority="1" operator="lessThan">
      <formula>0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95806-0455-4BAC-80CA-84B8687BFB70}">
  <dimension ref="A1:Z100"/>
  <sheetViews>
    <sheetView tabSelected="1" zoomScale="80" zoomScaleNormal="80" workbookViewId="0">
      <pane xSplit="5" ySplit="3" topLeftCell="F58" activePane="bottomRight" state="frozen"/>
      <selection pane="topRight" activeCell="G1" sqref="G1"/>
      <selection pane="bottomLeft" activeCell="A4" sqref="A4"/>
      <selection pane="bottomRight" activeCell="E88" sqref="E88"/>
    </sheetView>
  </sheetViews>
  <sheetFormatPr defaultColWidth="8.875" defaultRowHeight="15.75" outlineLevelRow="1"/>
  <cols>
    <col min="1" max="1" width="21.125" bestFit="1" customWidth="1"/>
    <col min="2" max="2" width="3.125" style="1" customWidth="1"/>
    <col min="3" max="3" width="13.5" style="1" customWidth="1"/>
    <col min="4" max="4" width="4.375" style="1" bestFit="1" customWidth="1"/>
    <col min="5" max="5" width="43.625" style="1" customWidth="1"/>
    <col min="6" max="9" width="9.5" style="1" bestFit="1" customWidth="1"/>
    <col min="10" max="10" width="9.625" style="1" customWidth="1"/>
    <col min="11" max="11" width="12" style="1" bestFit="1" customWidth="1"/>
    <col min="12" max="12" width="9.75" style="2" bestFit="1" customWidth="1"/>
    <col min="13" max="13" width="9.75" style="11" bestFit="1" customWidth="1"/>
    <col min="14" max="14" width="9.625" style="1" customWidth="1"/>
    <col min="15" max="15" width="10.5" style="1" bestFit="1" customWidth="1"/>
    <col min="16" max="19" width="9.75" style="1" bestFit="1" customWidth="1"/>
    <col min="20" max="20" width="12" style="1" bestFit="1" customWidth="1"/>
    <col min="21" max="23" width="9.75" style="1" bestFit="1" customWidth="1"/>
    <col min="24" max="24" width="10.25" style="1" bestFit="1" customWidth="1"/>
    <col min="25" max="25" width="9.75" style="1" bestFit="1" customWidth="1"/>
    <col min="26" max="26" width="9.625" style="1" customWidth="1"/>
    <col min="27" max="1028" width="10.5" style="11" customWidth="1"/>
    <col min="1029" max="16384" width="8.875" style="11"/>
  </cols>
  <sheetData>
    <row r="1" spans="1:26" ht="16.5" thickBot="1">
      <c r="E1" s="131"/>
      <c r="F1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6.5" thickBot="1">
      <c r="A2" s="61" t="s">
        <v>100</v>
      </c>
      <c r="C2" s="1" t="s">
        <v>0</v>
      </c>
      <c r="E2" s="131" t="s">
        <v>1</v>
      </c>
      <c r="F2"/>
      <c r="G2" s="145" t="s">
        <v>52</v>
      </c>
      <c r="H2" s="146"/>
      <c r="I2" s="146"/>
      <c r="J2" s="147"/>
      <c r="K2" s="145" t="s">
        <v>53</v>
      </c>
      <c r="L2" s="146"/>
      <c r="M2" s="146"/>
      <c r="N2" s="147"/>
      <c r="O2" s="145" t="s">
        <v>54</v>
      </c>
      <c r="P2" s="146"/>
      <c r="Q2" s="146"/>
      <c r="R2" s="147"/>
      <c r="S2" s="145" t="s">
        <v>55</v>
      </c>
      <c r="T2" s="146"/>
      <c r="U2" s="146"/>
      <c r="V2" s="147"/>
      <c r="W2" s="145" t="s">
        <v>56</v>
      </c>
      <c r="X2" s="146"/>
      <c r="Y2" s="146"/>
      <c r="Z2" s="147"/>
    </row>
    <row r="3" spans="1:26" ht="16.5" thickBot="1">
      <c r="E3" s="131" t="s">
        <v>2</v>
      </c>
      <c r="F3" s="51" t="s">
        <v>3</v>
      </c>
      <c r="G3" s="52">
        <v>1</v>
      </c>
      <c r="H3" s="53">
        <v>2</v>
      </c>
      <c r="I3" s="53">
        <v>3</v>
      </c>
      <c r="J3" s="54">
        <v>4</v>
      </c>
      <c r="K3" s="52">
        <v>5</v>
      </c>
      <c r="L3" s="53">
        <v>6</v>
      </c>
      <c r="M3" s="53">
        <v>7</v>
      </c>
      <c r="N3" s="54">
        <v>8</v>
      </c>
      <c r="O3" s="52">
        <v>9</v>
      </c>
      <c r="P3" s="53">
        <v>10</v>
      </c>
      <c r="Q3" s="53">
        <v>11</v>
      </c>
      <c r="R3" s="54">
        <v>12</v>
      </c>
      <c r="S3" s="52">
        <v>13</v>
      </c>
      <c r="T3" s="53">
        <v>14</v>
      </c>
      <c r="U3" s="53">
        <v>15</v>
      </c>
      <c r="V3" s="54">
        <v>16</v>
      </c>
      <c r="W3" s="52">
        <v>17</v>
      </c>
      <c r="X3" s="53">
        <v>18</v>
      </c>
      <c r="Y3" s="53">
        <v>19</v>
      </c>
      <c r="Z3" s="54">
        <v>20</v>
      </c>
    </row>
    <row r="4" spans="1:26" s="116" customFormat="1">
      <c r="A4" s="62" t="s">
        <v>101</v>
      </c>
      <c r="B4" s="5"/>
      <c r="C4" s="5" t="s">
        <v>4</v>
      </c>
      <c r="D4" s="5"/>
      <c r="E4" s="5" t="s">
        <v>5</v>
      </c>
      <c r="F4">
        <v>0</v>
      </c>
      <c r="G4" s="58">
        <f>'CSV DATA'!A2</f>
        <v>0</v>
      </c>
      <c r="H4" s="58">
        <f>'CSV DATA'!B2</f>
        <v>0</v>
      </c>
      <c r="I4" s="58">
        <f>'CSV DATA'!C2</f>
        <v>0</v>
      </c>
      <c r="J4" s="72">
        <f>'CSV DATA'!D2</f>
        <v>0</v>
      </c>
      <c r="K4" s="58">
        <f>'CSV DATA'!E2</f>
        <v>0</v>
      </c>
      <c r="L4" s="58">
        <f>'CSV DATA'!F2</f>
        <v>-0.17959447000000001</v>
      </c>
      <c r="M4" s="58">
        <f>'CSV DATA'!G2</f>
        <v>0</v>
      </c>
      <c r="N4" s="58">
        <f>'CSV DATA'!H2</f>
        <v>0</v>
      </c>
      <c r="O4" s="58">
        <f>'CSV DATA'!I2</f>
        <v>-0.732058035</v>
      </c>
      <c r="P4" s="58">
        <f>'CSV DATA'!J2</f>
        <v>0</v>
      </c>
      <c r="Q4" s="58">
        <f>'CSV DATA'!K2</f>
        <v>0</v>
      </c>
      <c r="R4" s="58">
        <f>'CSV DATA'!L2</f>
        <v>0</v>
      </c>
      <c r="S4" s="58">
        <f>'CSV DATA'!M2</f>
        <v>0</v>
      </c>
      <c r="T4" s="58">
        <f>'CSV DATA'!N2</f>
        <v>0</v>
      </c>
      <c r="U4" s="58">
        <f>'CSV DATA'!O2</f>
        <v>0</v>
      </c>
      <c r="V4" s="58">
        <f>'CSV DATA'!P2</f>
        <v>0</v>
      </c>
      <c r="W4" s="58">
        <f>'CSV DATA'!Q2</f>
        <v>0</v>
      </c>
      <c r="X4" s="58">
        <f>'CSV DATA'!R2</f>
        <v>0</v>
      </c>
      <c r="Y4" s="58">
        <f>'CSV DATA'!S2</f>
        <v>0</v>
      </c>
      <c r="Z4" s="58">
        <f>'CSV DATA'!T2</f>
        <v>0</v>
      </c>
    </row>
    <row r="5" spans="1:26" s="116" customFormat="1">
      <c r="A5" s="62" t="s">
        <v>101</v>
      </c>
      <c r="B5" s="5"/>
      <c r="C5" s="5" t="s">
        <v>6</v>
      </c>
      <c r="D5" s="5"/>
      <c r="E5" s="5" t="s">
        <v>7</v>
      </c>
      <c r="F5">
        <v>0</v>
      </c>
      <c r="G5" s="59">
        <f>'CSV DATA'!A3</f>
        <v>0</v>
      </c>
      <c r="H5" s="59">
        <f>'CSV DATA'!B3</f>
        <v>0</v>
      </c>
      <c r="I5" s="59">
        <f>'CSV DATA'!C3</f>
        <v>2.7443200000000002E-4</v>
      </c>
      <c r="J5" s="73">
        <f>'CSV DATA'!D3</f>
        <v>-2.2736640999999998E-2</v>
      </c>
      <c r="K5" s="59">
        <f>'CSV DATA'!E3</f>
        <v>0</v>
      </c>
      <c r="L5" s="59">
        <f>'CSV DATA'!F3</f>
        <v>0</v>
      </c>
      <c r="M5" s="59">
        <f>'CSV DATA'!G3</f>
        <v>0</v>
      </c>
      <c r="N5" s="59">
        <f>'CSV DATA'!H3</f>
        <v>0</v>
      </c>
      <c r="O5" s="59">
        <f>'CSV DATA'!I3</f>
        <v>2.0630656000000001E-2</v>
      </c>
      <c r="P5" s="59">
        <f>'CSV DATA'!J3</f>
        <v>0</v>
      </c>
      <c r="Q5" s="59">
        <f>'CSV DATA'!K3</f>
        <v>0</v>
      </c>
      <c r="R5" s="59">
        <f>'CSV DATA'!L3</f>
        <v>0</v>
      </c>
      <c r="S5" s="59">
        <f>'CSV DATA'!M3</f>
        <v>0</v>
      </c>
      <c r="T5" s="59">
        <f>'CSV DATA'!N3</f>
        <v>-1</v>
      </c>
      <c r="U5" s="59">
        <f>'CSV DATA'!O3</f>
        <v>0</v>
      </c>
      <c r="V5" s="59">
        <f>'CSV DATA'!P3</f>
        <v>4.1425869999999997E-3</v>
      </c>
      <c r="W5" s="59">
        <f>'CSV DATA'!Q3</f>
        <v>0</v>
      </c>
      <c r="X5" s="59">
        <f>'CSV DATA'!R3</f>
        <v>0.21313164600000001</v>
      </c>
      <c r="Y5" s="59">
        <f>'CSV DATA'!S3</f>
        <v>-4.5781055000000001E-2</v>
      </c>
      <c r="Z5" s="59">
        <f>'CSV DATA'!T3</f>
        <v>0</v>
      </c>
    </row>
    <row r="6" spans="1:26">
      <c r="A6" s="63" t="s">
        <v>102</v>
      </c>
      <c r="E6" s="5" t="s">
        <v>8</v>
      </c>
      <c r="F6" s="68">
        <v>0.15</v>
      </c>
      <c r="G6" s="60">
        <f>$F$6</f>
        <v>0.15</v>
      </c>
      <c r="H6" s="60">
        <f t="shared" ref="H6:Z6" si="0">$F$6</f>
        <v>0.15</v>
      </c>
      <c r="I6" s="60">
        <f t="shared" si="0"/>
        <v>0.15</v>
      </c>
      <c r="J6" s="74">
        <f t="shared" si="0"/>
        <v>0.15</v>
      </c>
      <c r="K6" s="60">
        <f t="shared" si="0"/>
        <v>0.15</v>
      </c>
      <c r="L6" s="60">
        <f t="shared" si="0"/>
        <v>0.15</v>
      </c>
      <c r="M6" s="60">
        <f t="shared" si="0"/>
        <v>0.15</v>
      </c>
      <c r="N6" s="60">
        <f t="shared" si="0"/>
        <v>0.15</v>
      </c>
      <c r="O6" s="60">
        <f t="shared" si="0"/>
        <v>0.15</v>
      </c>
      <c r="P6" s="60">
        <f t="shared" si="0"/>
        <v>0.15</v>
      </c>
      <c r="Q6" s="60">
        <f t="shared" si="0"/>
        <v>0.15</v>
      </c>
      <c r="R6" s="60">
        <f t="shared" si="0"/>
        <v>0.15</v>
      </c>
      <c r="S6" s="60">
        <f t="shared" si="0"/>
        <v>0.15</v>
      </c>
      <c r="T6" s="60">
        <f t="shared" si="0"/>
        <v>0.15</v>
      </c>
      <c r="U6" s="60">
        <f t="shared" si="0"/>
        <v>0.15</v>
      </c>
      <c r="V6" s="60">
        <f t="shared" si="0"/>
        <v>0.15</v>
      </c>
      <c r="W6" s="60">
        <f t="shared" si="0"/>
        <v>0.15</v>
      </c>
      <c r="X6" s="60">
        <f t="shared" si="0"/>
        <v>0.15</v>
      </c>
      <c r="Y6" s="60">
        <f t="shared" si="0"/>
        <v>0.15</v>
      </c>
      <c r="Z6" s="60">
        <f t="shared" si="0"/>
        <v>0.15</v>
      </c>
    </row>
    <row r="7" spans="1:26">
      <c r="E7" s="5" t="s">
        <v>9</v>
      </c>
      <c r="F7" s="121">
        <v>4</v>
      </c>
      <c r="G7" s="121">
        <f>$F$7</f>
        <v>4</v>
      </c>
      <c r="H7" s="121">
        <f t="shared" ref="H7:Z7" si="1">$F$7</f>
        <v>4</v>
      </c>
      <c r="I7" s="121">
        <f t="shared" si="1"/>
        <v>4</v>
      </c>
      <c r="J7" s="122">
        <f t="shared" si="1"/>
        <v>4</v>
      </c>
      <c r="K7" s="121">
        <f t="shared" si="1"/>
        <v>4</v>
      </c>
      <c r="L7" s="121">
        <f t="shared" si="1"/>
        <v>4</v>
      </c>
      <c r="M7" s="121">
        <f t="shared" si="1"/>
        <v>4</v>
      </c>
      <c r="N7" s="121">
        <f t="shared" si="1"/>
        <v>4</v>
      </c>
      <c r="O7" s="121">
        <f t="shared" si="1"/>
        <v>4</v>
      </c>
      <c r="P7" s="121">
        <f t="shared" si="1"/>
        <v>4</v>
      </c>
      <c r="Q7" s="121">
        <f t="shared" si="1"/>
        <v>4</v>
      </c>
      <c r="R7" s="121">
        <f t="shared" si="1"/>
        <v>4</v>
      </c>
      <c r="S7" s="121">
        <f t="shared" si="1"/>
        <v>4</v>
      </c>
      <c r="T7" s="121">
        <f t="shared" si="1"/>
        <v>4</v>
      </c>
      <c r="U7" s="121">
        <f t="shared" si="1"/>
        <v>4</v>
      </c>
      <c r="V7" s="121">
        <f t="shared" si="1"/>
        <v>4</v>
      </c>
      <c r="W7" s="121">
        <f t="shared" si="1"/>
        <v>4</v>
      </c>
      <c r="X7" s="121">
        <f t="shared" si="1"/>
        <v>4</v>
      </c>
      <c r="Y7" s="121">
        <f t="shared" si="1"/>
        <v>4</v>
      </c>
      <c r="Z7" s="121">
        <f t="shared" si="1"/>
        <v>4</v>
      </c>
    </row>
    <row r="8" spans="1:26">
      <c r="E8" s="5" t="s">
        <v>10</v>
      </c>
      <c r="F8" s="123" t="b">
        <f>TRUE()</f>
        <v>1</v>
      </c>
      <c r="G8" s="123" t="b">
        <f>$F$8</f>
        <v>1</v>
      </c>
      <c r="H8" s="123" t="b">
        <f t="shared" ref="H8:Z8" si="2">$F$8</f>
        <v>1</v>
      </c>
      <c r="I8" s="123" t="b">
        <f t="shared" si="2"/>
        <v>1</v>
      </c>
      <c r="J8" s="124" t="b">
        <f t="shared" si="2"/>
        <v>1</v>
      </c>
      <c r="K8" s="123" t="b">
        <f t="shared" si="2"/>
        <v>1</v>
      </c>
      <c r="L8" s="123" t="b">
        <f t="shared" si="2"/>
        <v>1</v>
      </c>
      <c r="M8" s="123" t="b">
        <f t="shared" si="2"/>
        <v>1</v>
      </c>
      <c r="N8" s="123" t="b">
        <f t="shared" si="2"/>
        <v>1</v>
      </c>
      <c r="O8" s="123" t="b">
        <f t="shared" si="2"/>
        <v>1</v>
      </c>
      <c r="P8" s="123" t="b">
        <f t="shared" si="2"/>
        <v>1</v>
      </c>
      <c r="Q8" s="123" t="b">
        <f t="shared" si="2"/>
        <v>1</v>
      </c>
      <c r="R8" s="123" t="b">
        <f t="shared" si="2"/>
        <v>1</v>
      </c>
      <c r="S8" s="123" t="b">
        <f t="shared" si="2"/>
        <v>1</v>
      </c>
      <c r="T8" s="123" t="b">
        <f t="shared" si="2"/>
        <v>1</v>
      </c>
      <c r="U8" s="123" t="b">
        <f t="shared" si="2"/>
        <v>1</v>
      </c>
      <c r="V8" s="123" t="b">
        <f t="shared" si="2"/>
        <v>1</v>
      </c>
      <c r="W8" s="123" t="b">
        <f t="shared" si="2"/>
        <v>1</v>
      </c>
      <c r="X8" s="123" t="b">
        <f t="shared" si="2"/>
        <v>1</v>
      </c>
      <c r="Y8" s="123" t="b">
        <f t="shared" si="2"/>
        <v>1</v>
      </c>
      <c r="Z8" s="123" t="b">
        <f t="shared" si="2"/>
        <v>1</v>
      </c>
    </row>
    <row r="9" spans="1:26" outlineLevel="1">
      <c r="A9" s="129" t="s">
        <v>110</v>
      </c>
      <c r="E9" s="137" t="s">
        <v>11</v>
      </c>
      <c r="F9" s="130">
        <v>0</v>
      </c>
      <c r="G9" s="75"/>
      <c r="H9" s="75"/>
      <c r="I9" s="75"/>
      <c r="J9" s="76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 spans="1:26" outlineLevel="1">
      <c r="E10" s="5" t="s">
        <v>12</v>
      </c>
      <c r="F10" s="69">
        <f>1-F6</f>
        <v>0.85</v>
      </c>
      <c r="G10" s="69">
        <f>F10</f>
        <v>0.85</v>
      </c>
      <c r="H10" s="69">
        <f>G10</f>
        <v>0.85</v>
      </c>
      <c r="I10" s="69">
        <f>H10</f>
        <v>0.85</v>
      </c>
      <c r="J10" s="70">
        <f>I10</f>
        <v>0.85</v>
      </c>
      <c r="K10" s="71">
        <f t="shared" ref="K10:S10" si="3">J43</f>
        <v>0.82753155133813705</v>
      </c>
      <c r="L10" s="71">
        <f t="shared" si="3"/>
        <v>0.82753155133813705</v>
      </c>
      <c r="M10" s="71">
        <f t="shared" si="3"/>
        <v>0.82753155133813705</v>
      </c>
      <c r="N10" s="71">
        <f t="shared" si="3"/>
        <v>0.82753155133813705</v>
      </c>
      <c r="O10" s="71">
        <f t="shared" si="3"/>
        <v>0.80843336997555371</v>
      </c>
      <c r="P10" s="71">
        <f t="shared" si="3"/>
        <v>0.80843336997555371</v>
      </c>
      <c r="Q10" s="71">
        <f t="shared" si="3"/>
        <v>0.65920799823533072</v>
      </c>
      <c r="R10" s="71">
        <f t="shared" si="3"/>
        <v>0.65920799823533072</v>
      </c>
      <c r="S10" s="71">
        <f t="shared" si="3"/>
        <v>0.65920799823533072</v>
      </c>
      <c r="T10" s="71">
        <f t="shared" ref="T10:Z10" si="4">S43</f>
        <v>0.17424471029322752</v>
      </c>
      <c r="U10" s="71">
        <f t="shared" si="4"/>
        <v>-5.718253553629063E-2</v>
      </c>
      <c r="V10" s="71">
        <f t="shared" si="4"/>
        <v>-5.718253553629063E-2</v>
      </c>
      <c r="W10" s="71">
        <f t="shared" si="4"/>
        <v>-5.718253553629063E-2</v>
      </c>
      <c r="X10" s="71">
        <f t="shared" si="4"/>
        <v>-5.718253553629063E-2</v>
      </c>
      <c r="Y10" s="71">
        <f t="shared" si="4"/>
        <v>-0.25389569449138105</v>
      </c>
      <c r="Z10" s="71">
        <f t="shared" si="4"/>
        <v>-0.25389569449138105</v>
      </c>
    </row>
    <row r="11" spans="1:26" outlineLevel="1">
      <c r="A11" s="129" t="s">
        <v>110</v>
      </c>
      <c r="E11" s="137" t="s">
        <v>13</v>
      </c>
      <c r="F11" s="128" t="b">
        <f>FALSE()</f>
        <v>0</v>
      </c>
      <c r="G11" s="75"/>
      <c r="H11" s="75"/>
      <c r="I11" s="75"/>
      <c r="J11" s="76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outlineLevel="1">
      <c r="A12" t="s">
        <v>103</v>
      </c>
      <c r="E12" s="5" t="s">
        <v>14</v>
      </c>
      <c r="F12" s="126">
        <f>F6</f>
        <v>0.15</v>
      </c>
      <c r="G12" s="75"/>
      <c r="H12" s="75"/>
      <c r="I12" s="75"/>
      <c r="J12" s="76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outlineLevel="1">
      <c r="E13" s="138" t="s">
        <v>15</v>
      </c>
      <c r="F13" s="110">
        <v>0</v>
      </c>
      <c r="G13" s="111">
        <f>F13</f>
        <v>0</v>
      </c>
      <c r="H13" s="111">
        <f>G13</f>
        <v>0</v>
      </c>
      <c r="I13" s="111">
        <f>H13</f>
        <v>0</v>
      </c>
      <c r="J13" s="112">
        <f>I13</f>
        <v>0</v>
      </c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</row>
    <row r="14" spans="1:26" outlineLevel="1">
      <c r="A14" t="s">
        <v>112</v>
      </c>
      <c r="E14" s="127" t="s">
        <v>16</v>
      </c>
      <c r="F14" s="75"/>
      <c r="G14" s="50">
        <f t="shared" ref="G14:Z14" si="5">F17</f>
        <v>1</v>
      </c>
      <c r="H14" s="50">
        <f t="shared" si="5"/>
        <v>1</v>
      </c>
      <c r="I14" s="50">
        <f t="shared" si="5"/>
        <v>1</v>
      </c>
      <c r="J14" s="107">
        <f t="shared" si="5"/>
        <v>1.0002744320000001</v>
      </c>
      <c r="K14" s="50">
        <f t="shared" si="5"/>
        <v>0.97753155133813718</v>
      </c>
      <c r="L14" s="50">
        <f t="shared" si="5"/>
        <v>0.97753155133813718</v>
      </c>
      <c r="M14" s="50">
        <f t="shared" si="5"/>
        <v>0.80197229046728657</v>
      </c>
      <c r="N14" s="50">
        <f t="shared" si="5"/>
        <v>0.80197229046728657</v>
      </c>
      <c r="O14" s="50">
        <f t="shared" si="5"/>
        <v>0.80197229046728657</v>
      </c>
      <c r="P14" s="50">
        <f t="shared" si="5"/>
        <v>0.23142724582951815</v>
      </c>
      <c r="Q14" s="50">
        <f t="shared" si="5"/>
        <v>0.23142724582951815</v>
      </c>
      <c r="R14" s="50">
        <f t="shared" si="5"/>
        <v>0.23142724582951815</v>
      </c>
      <c r="S14" s="50">
        <f t="shared" si="5"/>
        <v>0.23142724582951815</v>
      </c>
      <c r="T14" s="50">
        <f t="shared" si="5"/>
        <v>0.23142724582951815</v>
      </c>
      <c r="U14" s="50">
        <f t="shared" si="5"/>
        <v>0</v>
      </c>
      <c r="V14" s="50">
        <f t="shared" si="5"/>
        <v>0</v>
      </c>
      <c r="W14" s="50">
        <f t="shared" si="5"/>
        <v>0</v>
      </c>
      <c r="X14" s="50">
        <f t="shared" si="5"/>
        <v>0</v>
      </c>
      <c r="Y14" s="50">
        <f t="shared" si="5"/>
        <v>0</v>
      </c>
      <c r="Z14" s="50">
        <f t="shared" si="5"/>
        <v>0</v>
      </c>
    </row>
    <row r="15" spans="1:26" outlineLevel="1">
      <c r="E15" s="127" t="s">
        <v>19</v>
      </c>
      <c r="F15" s="75"/>
      <c r="G15" s="50">
        <f t="shared" ref="G15:Z15" si="6">F17*G4</f>
        <v>0</v>
      </c>
      <c r="H15" s="105">
        <f t="shared" si="6"/>
        <v>0</v>
      </c>
      <c r="I15" s="105">
        <f t="shared" si="6"/>
        <v>0</v>
      </c>
      <c r="J15" s="106">
        <f t="shared" si="6"/>
        <v>0</v>
      </c>
      <c r="K15" s="105">
        <f t="shared" si="6"/>
        <v>0</v>
      </c>
      <c r="L15" s="105">
        <f t="shared" si="6"/>
        <v>-0.17555926087085055</v>
      </c>
      <c r="M15" s="105">
        <f t="shared" si="6"/>
        <v>0</v>
      </c>
      <c r="N15" s="105">
        <f t="shared" si="6"/>
        <v>0</v>
      </c>
      <c r="O15" s="105">
        <f t="shared" si="6"/>
        <v>-0.58709025908393109</v>
      </c>
      <c r="P15" s="105">
        <f t="shared" si="6"/>
        <v>0</v>
      </c>
      <c r="Q15" s="105">
        <f t="shared" si="6"/>
        <v>0</v>
      </c>
      <c r="R15" s="105">
        <f t="shared" si="6"/>
        <v>0</v>
      </c>
      <c r="S15" s="105">
        <f t="shared" si="6"/>
        <v>0</v>
      </c>
      <c r="T15" s="105">
        <f t="shared" si="6"/>
        <v>0</v>
      </c>
      <c r="U15" s="105">
        <f t="shared" si="6"/>
        <v>0</v>
      </c>
      <c r="V15" s="105">
        <f t="shared" si="6"/>
        <v>0</v>
      </c>
      <c r="W15" s="105">
        <f t="shared" si="6"/>
        <v>0</v>
      </c>
      <c r="X15" s="105">
        <f t="shared" si="6"/>
        <v>0</v>
      </c>
      <c r="Y15" s="105">
        <f t="shared" si="6"/>
        <v>0</v>
      </c>
      <c r="Z15" s="105">
        <f t="shared" si="6"/>
        <v>0</v>
      </c>
    </row>
    <row r="16" spans="1:26" outlineLevel="1">
      <c r="E16" s="127" t="s">
        <v>20</v>
      </c>
      <c r="F16" s="75"/>
      <c r="G16" s="50">
        <f t="shared" ref="G16:Z16" si="7">F17*G5</f>
        <v>0</v>
      </c>
      <c r="H16" s="50">
        <f t="shared" si="7"/>
        <v>0</v>
      </c>
      <c r="I16" s="50">
        <f t="shared" si="7"/>
        <v>2.7443200000000002E-4</v>
      </c>
      <c r="J16" s="107">
        <f t="shared" si="7"/>
        <v>-2.2742880661862912E-2</v>
      </c>
      <c r="K16" s="50">
        <f t="shared" si="7"/>
        <v>0</v>
      </c>
      <c r="L16" s="50">
        <f t="shared" si="7"/>
        <v>0</v>
      </c>
      <c r="M16" s="50">
        <f t="shared" si="7"/>
        <v>0</v>
      </c>
      <c r="N16" s="50">
        <f t="shared" si="7"/>
        <v>0</v>
      </c>
      <c r="O16" s="50">
        <f t="shared" si="7"/>
        <v>1.6545214446162668E-2</v>
      </c>
      <c r="P16" s="50">
        <f t="shared" si="7"/>
        <v>0</v>
      </c>
      <c r="Q16" s="50">
        <f t="shared" si="7"/>
        <v>0</v>
      </c>
      <c r="R16" s="50">
        <f t="shared" si="7"/>
        <v>0</v>
      </c>
      <c r="S16" s="50">
        <f t="shared" si="7"/>
        <v>0</v>
      </c>
      <c r="T16" s="50">
        <f t="shared" si="7"/>
        <v>-0.23142724582951815</v>
      </c>
      <c r="U16" s="50">
        <f t="shared" si="7"/>
        <v>0</v>
      </c>
      <c r="V16" s="50">
        <f t="shared" si="7"/>
        <v>0</v>
      </c>
      <c r="W16" s="50">
        <f t="shared" si="7"/>
        <v>0</v>
      </c>
      <c r="X16" s="50">
        <f t="shared" si="7"/>
        <v>0</v>
      </c>
      <c r="Y16" s="50">
        <f t="shared" si="7"/>
        <v>0</v>
      </c>
      <c r="Z16" s="50">
        <f t="shared" si="7"/>
        <v>0</v>
      </c>
    </row>
    <row r="17" spans="1:26" outlineLevel="1">
      <c r="E17" s="127" t="s">
        <v>17</v>
      </c>
      <c r="F17" s="77">
        <v>1</v>
      </c>
      <c r="G17" s="105">
        <f t="shared" ref="G17:Z17" si="8">F17+G15+G16</f>
        <v>1</v>
      </c>
      <c r="H17" s="105">
        <f t="shared" si="8"/>
        <v>1</v>
      </c>
      <c r="I17" s="105">
        <f t="shared" si="8"/>
        <v>1.0002744320000001</v>
      </c>
      <c r="J17" s="106">
        <f t="shared" si="8"/>
        <v>0.97753155133813718</v>
      </c>
      <c r="K17" s="105">
        <f t="shared" si="8"/>
        <v>0.97753155133813718</v>
      </c>
      <c r="L17" s="105">
        <f t="shared" si="8"/>
        <v>0.80197229046728657</v>
      </c>
      <c r="M17" s="105">
        <f t="shared" si="8"/>
        <v>0.80197229046728657</v>
      </c>
      <c r="N17" s="105">
        <f t="shared" si="8"/>
        <v>0.80197229046728657</v>
      </c>
      <c r="O17" s="105">
        <f t="shared" si="8"/>
        <v>0.23142724582951815</v>
      </c>
      <c r="P17" s="105">
        <f t="shared" si="8"/>
        <v>0.23142724582951815</v>
      </c>
      <c r="Q17" s="105">
        <f t="shared" si="8"/>
        <v>0.23142724582951815</v>
      </c>
      <c r="R17" s="105">
        <f t="shared" si="8"/>
        <v>0.23142724582951815</v>
      </c>
      <c r="S17" s="105">
        <f t="shared" si="8"/>
        <v>0.23142724582951815</v>
      </c>
      <c r="T17" s="105">
        <f t="shared" si="8"/>
        <v>0</v>
      </c>
      <c r="U17" s="105">
        <f t="shared" si="8"/>
        <v>0</v>
      </c>
      <c r="V17" s="105">
        <f t="shared" si="8"/>
        <v>0</v>
      </c>
      <c r="W17" s="105">
        <f t="shared" si="8"/>
        <v>0</v>
      </c>
      <c r="X17" s="105">
        <f t="shared" si="8"/>
        <v>0</v>
      </c>
      <c r="Y17" s="105">
        <f t="shared" si="8"/>
        <v>0</v>
      </c>
      <c r="Z17" s="105">
        <f t="shared" si="8"/>
        <v>0</v>
      </c>
    </row>
    <row r="18" spans="1:26" outlineLevel="1">
      <c r="A18" t="s">
        <v>114</v>
      </c>
      <c r="E18" s="127" t="s">
        <v>21</v>
      </c>
      <c r="F18" s="75"/>
      <c r="G18" s="50" t="b">
        <f t="shared" ref="G18:Z18" si="9">AND((G15&lt;0),(G16&gt;0))</f>
        <v>0</v>
      </c>
      <c r="H18" s="50" t="b">
        <f t="shared" si="9"/>
        <v>0</v>
      </c>
      <c r="I18" s="50" t="b">
        <f t="shared" si="9"/>
        <v>0</v>
      </c>
      <c r="J18" s="107" t="b">
        <f t="shared" si="9"/>
        <v>0</v>
      </c>
      <c r="K18" s="50" t="b">
        <f t="shared" si="9"/>
        <v>0</v>
      </c>
      <c r="L18" s="50" t="b">
        <f t="shared" si="9"/>
        <v>0</v>
      </c>
      <c r="M18" s="50" t="b">
        <f t="shared" si="9"/>
        <v>0</v>
      </c>
      <c r="N18" s="50" t="b">
        <f t="shared" si="9"/>
        <v>0</v>
      </c>
      <c r="O18" s="50" t="b">
        <f t="shared" si="9"/>
        <v>1</v>
      </c>
      <c r="P18" s="50" t="b">
        <f t="shared" si="9"/>
        <v>0</v>
      </c>
      <c r="Q18" s="50" t="b">
        <f t="shared" si="9"/>
        <v>0</v>
      </c>
      <c r="R18" s="50" t="b">
        <f t="shared" si="9"/>
        <v>0</v>
      </c>
      <c r="S18" s="50" t="b">
        <f t="shared" si="9"/>
        <v>0</v>
      </c>
      <c r="T18" s="50" t="b">
        <f t="shared" si="9"/>
        <v>0</v>
      </c>
      <c r="U18" s="50" t="b">
        <f t="shared" si="9"/>
        <v>0</v>
      </c>
      <c r="V18" s="50" t="b">
        <f t="shared" si="9"/>
        <v>0</v>
      </c>
      <c r="W18" s="50" t="b">
        <f t="shared" si="9"/>
        <v>0</v>
      </c>
      <c r="X18" s="50" t="b">
        <f t="shared" si="9"/>
        <v>0</v>
      </c>
      <c r="Y18" s="50" t="b">
        <f t="shared" si="9"/>
        <v>0</v>
      </c>
      <c r="Z18" s="50" t="b">
        <f t="shared" si="9"/>
        <v>0</v>
      </c>
    </row>
    <row r="19" spans="1:26" outlineLevel="1">
      <c r="E19" s="127" t="s">
        <v>22</v>
      </c>
      <c r="F19" s="75"/>
      <c r="G19" s="105">
        <f t="shared" ref="G19:Z19" si="10">G15+G16</f>
        <v>0</v>
      </c>
      <c r="H19" s="105">
        <f t="shared" si="10"/>
        <v>0</v>
      </c>
      <c r="I19" s="105">
        <f t="shared" si="10"/>
        <v>2.7443200000000002E-4</v>
      </c>
      <c r="J19" s="106">
        <f t="shared" si="10"/>
        <v>-2.2742880661862912E-2</v>
      </c>
      <c r="K19" s="105">
        <f t="shared" si="10"/>
        <v>0</v>
      </c>
      <c r="L19" s="105">
        <f t="shared" si="10"/>
        <v>-0.17555926087085055</v>
      </c>
      <c r="M19" s="105">
        <f t="shared" si="10"/>
        <v>0</v>
      </c>
      <c r="N19" s="105">
        <f t="shared" si="10"/>
        <v>0</v>
      </c>
      <c r="O19" s="105">
        <f t="shared" si="10"/>
        <v>-0.57054504463776845</v>
      </c>
      <c r="P19" s="105">
        <f t="shared" si="10"/>
        <v>0</v>
      </c>
      <c r="Q19" s="105">
        <f t="shared" si="10"/>
        <v>0</v>
      </c>
      <c r="R19" s="105">
        <f t="shared" si="10"/>
        <v>0</v>
      </c>
      <c r="S19" s="105">
        <f t="shared" si="10"/>
        <v>0</v>
      </c>
      <c r="T19" s="105">
        <f t="shared" si="10"/>
        <v>-0.23142724582951815</v>
      </c>
      <c r="U19" s="105">
        <f t="shared" si="10"/>
        <v>0</v>
      </c>
      <c r="V19" s="105">
        <f t="shared" si="10"/>
        <v>0</v>
      </c>
      <c r="W19" s="105">
        <f t="shared" si="10"/>
        <v>0</v>
      </c>
      <c r="X19" s="105">
        <f t="shared" si="10"/>
        <v>0</v>
      </c>
      <c r="Y19" s="105">
        <f t="shared" si="10"/>
        <v>0</v>
      </c>
      <c r="Z19" s="105">
        <f t="shared" si="10"/>
        <v>0</v>
      </c>
    </row>
    <row r="20" spans="1:26" outlineLevel="1">
      <c r="C20" s="1" t="s">
        <v>23</v>
      </c>
      <c r="E20" s="127" t="s">
        <v>24</v>
      </c>
      <c r="F20" s="75"/>
      <c r="G20" s="50">
        <f t="shared" ref="G20:Z20" si="11">IF(G18,MIN(0,G19),G15)</f>
        <v>0</v>
      </c>
      <c r="H20" s="50">
        <f t="shared" si="11"/>
        <v>0</v>
      </c>
      <c r="I20" s="50">
        <f t="shared" si="11"/>
        <v>0</v>
      </c>
      <c r="J20" s="107">
        <f t="shared" si="11"/>
        <v>0</v>
      </c>
      <c r="K20" s="50">
        <f t="shared" si="11"/>
        <v>0</v>
      </c>
      <c r="L20" s="50">
        <f t="shared" si="11"/>
        <v>-0.17555926087085055</v>
      </c>
      <c r="M20" s="50">
        <f t="shared" si="11"/>
        <v>0</v>
      </c>
      <c r="N20" s="50">
        <f t="shared" si="11"/>
        <v>0</v>
      </c>
      <c r="O20" s="50">
        <f t="shared" si="11"/>
        <v>-0.57054504463776845</v>
      </c>
      <c r="P20" s="50">
        <f t="shared" si="11"/>
        <v>0</v>
      </c>
      <c r="Q20" s="50">
        <f t="shared" si="11"/>
        <v>0</v>
      </c>
      <c r="R20" s="50">
        <f t="shared" si="11"/>
        <v>0</v>
      </c>
      <c r="S20" s="50">
        <f t="shared" si="11"/>
        <v>0</v>
      </c>
      <c r="T20" s="50">
        <f t="shared" si="11"/>
        <v>0</v>
      </c>
      <c r="U20" s="50">
        <f t="shared" si="11"/>
        <v>0</v>
      </c>
      <c r="V20" s="50">
        <f t="shared" si="11"/>
        <v>0</v>
      </c>
      <c r="W20" s="50">
        <f t="shared" si="11"/>
        <v>0</v>
      </c>
      <c r="X20" s="50">
        <f t="shared" si="11"/>
        <v>0</v>
      </c>
      <c r="Y20" s="50">
        <f t="shared" si="11"/>
        <v>0</v>
      </c>
      <c r="Z20" s="50">
        <f t="shared" si="11"/>
        <v>0</v>
      </c>
    </row>
    <row r="21" spans="1:26" outlineLevel="1">
      <c r="C21" s="1" t="s">
        <v>23</v>
      </c>
      <c r="E21" s="127" t="s">
        <v>25</v>
      </c>
      <c r="F21" s="75"/>
      <c r="G21" s="50">
        <f>IF(G18,MAX(0,G19),G16)</f>
        <v>0</v>
      </c>
      <c r="H21" s="50">
        <f t="shared" ref="H21:Z21" si="12">IF(H18,MAX(0,H19),H16)</f>
        <v>0</v>
      </c>
      <c r="I21" s="50">
        <f t="shared" si="12"/>
        <v>2.7443200000000002E-4</v>
      </c>
      <c r="J21" s="107">
        <f t="shared" si="12"/>
        <v>-2.2742880661862912E-2</v>
      </c>
      <c r="K21" s="50">
        <f t="shared" si="12"/>
        <v>0</v>
      </c>
      <c r="L21" s="50">
        <f t="shared" si="12"/>
        <v>0</v>
      </c>
      <c r="M21" s="50">
        <f t="shared" si="12"/>
        <v>0</v>
      </c>
      <c r="N21" s="50">
        <f t="shared" si="12"/>
        <v>0</v>
      </c>
      <c r="O21" s="50">
        <f t="shared" si="12"/>
        <v>0</v>
      </c>
      <c r="P21" s="50">
        <f t="shared" si="12"/>
        <v>0</v>
      </c>
      <c r="Q21" s="50">
        <f t="shared" si="12"/>
        <v>0</v>
      </c>
      <c r="R21" s="50">
        <f t="shared" si="12"/>
        <v>0</v>
      </c>
      <c r="S21" s="50">
        <f t="shared" si="12"/>
        <v>0</v>
      </c>
      <c r="T21" s="50">
        <f t="shared" si="12"/>
        <v>-0.23142724582951815</v>
      </c>
      <c r="U21" s="50">
        <f t="shared" si="12"/>
        <v>0</v>
      </c>
      <c r="V21" s="50">
        <f t="shared" si="12"/>
        <v>0</v>
      </c>
      <c r="W21" s="50">
        <f t="shared" si="12"/>
        <v>0</v>
      </c>
      <c r="X21" s="50">
        <f t="shared" si="12"/>
        <v>0</v>
      </c>
      <c r="Y21" s="50">
        <f t="shared" si="12"/>
        <v>0</v>
      </c>
      <c r="Z21" s="50">
        <f t="shared" si="12"/>
        <v>0</v>
      </c>
    </row>
    <row r="22" spans="1:26" outlineLevel="1">
      <c r="A22" s="129" t="s">
        <v>110</v>
      </c>
      <c r="E22" s="136" t="s">
        <v>18</v>
      </c>
      <c r="F22" s="128" t="b">
        <f>FALSE()</f>
        <v>0</v>
      </c>
      <c r="G22" s="105"/>
      <c r="H22" s="105"/>
      <c r="I22" s="105"/>
      <c r="J22" s="106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</row>
    <row r="23" spans="1:26" outlineLevel="1">
      <c r="C23" s="1" t="s">
        <v>23</v>
      </c>
      <c r="E23" s="127" t="s">
        <v>26</v>
      </c>
      <c r="F23" s="75"/>
      <c r="G23" s="105">
        <f t="shared" ref="G23:Z23" si="13">G17</f>
        <v>1</v>
      </c>
      <c r="H23" s="105">
        <f t="shared" si="13"/>
        <v>1</v>
      </c>
      <c r="I23" s="105">
        <f t="shared" si="13"/>
        <v>1.0002744320000001</v>
      </c>
      <c r="J23" s="106">
        <f t="shared" si="13"/>
        <v>0.97753155133813718</v>
      </c>
      <c r="K23" s="105">
        <f t="shared" si="13"/>
        <v>0.97753155133813718</v>
      </c>
      <c r="L23" s="105">
        <f t="shared" si="13"/>
        <v>0.80197229046728657</v>
      </c>
      <c r="M23" s="105">
        <f t="shared" si="13"/>
        <v>0.80197229046728657</v>
      </c>
      <c r="N23" s="105">
        <f t="shared" si="13"/>
        <v>0.80197229046728657</v>
      </c>
      <c r="O23" s="105">
        <f t="shared" si="13"/>
        <v>0.23142724582951815</v>
      </c>
      <c r="P23" s="105">
        <f t="shared" si="13"/>
        <v>0.23142724582951815</v>
      </c>
      <c r="Q23" s="105">
        <f t="shared" si="13"/>
        <v>0.23142724582951815</v>
      </c>
      <c r="R23" s="105">
        <f t="shared" si="13"/>
        <v>0.23142724582951815</v>
      </c>
      <c r="S23" s="105">
        <f t="shared" si="13"/>
        <v>0.23142724582951815</v>
      </c>
      <c r="T23" s="105">
        <f t="shared" si="13"/>
        <v>0</v>
      </c>
      <c r="U23" s="105">
        <f t="shared" si="13"/>
        <v>0</v>
      </c>
      <c r="V23" s="105">
        <f t="shared" si="13"/>
        <v>0</v>
      </c>
      <c r="W23" s="105">
        <f t="shared" si="13"/>
        <v>0</v>
      </c>
      <c r="X23" s="105">
        <f t="shared" si="13"/>
        <v>0</v>
      </c>
      <c r="Y23" s="105">
        <f t="shared" si="13"/>
        <v>0</v>
      </c>
      <c r="Z23" s="105">
        <f t="shared" si="13"/>
        <v>0</v>
      </c>
    </row>
    <row r="24" spans="1:26" ht="22.5" customHeight="1">
      <c r="A24" s="65"/>
      <c r="B24" s="18"/>
      <c r="C24" s="18"/>
      <c r="D24" s="18"/>
      <c r="E24" s="139"/>
      <c r="F24" s="81"/>
      <c r="G24" s="82"/>
      <c r="H24" s="81"/>
      <c r="I24" s="81"/>
      <c r="J24" s="83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 spans="1:26" outlineLevel="1">
      <c r="E25" s="5" t="s">
        <v>13</v>
      </c>
      <c r="F25" s="128" t="b">
        <f>F11</f>
        <v>0</v>
      </c>
      <c r="G25" s="105" t="b">
        <f>F69</f>
        <v>0</v>
      </c>
      <c r="H25" s="105" t="b">
        <f t="shared" ref="H25:Z25" si="14">G69</f>
        <v>0</v>
      </c>
      <c r="I25" s="105" t="b">
        <f t="shared" si="14"/>
        <v>0</v>
      </c>
      <c r="J25" s="106" t="b">
        <f t="shared" si="14"/>
        <v>0</v>
      </c>
      <c r="K25" s="105" t="b">
        <f t="shared" si="14"/>
        <v>0</v>
      </c>
      <c r="L25" s="105" t="b">
        <f t="shared" si="14"/>
        <v>0</v>
      </c>
      <c r="M25" s="105" t="b">
        <f t="shared" si="14"/>
        <v>1</v>
      </c>
      <c r="N25" s="105" t="b">
        <f t="shared" si="14"/>
        <v>1</v>
      </c>
      <c r="O25" s="105" t="b">
        <f t="shared" si="14"/>
        <v>1</v>
      </c>
      <c r="P25" s="105" t="b">
        <f t="shared" si="14"/>
        <v>1</v>
      </c>
      <c r="Q25" s="105" t="b">
        <f t="shared" si="14"/>
        <v>1</v>
      </c>
      <c r="R25" s="105" t="b">
        <f t="shared" si="14"/>
        <v>1</v>
      </c>
      <c r="S25" s="105" t="b">
        <f t="shared" si="14"/>
        <v>1</v>
      </c>
      <c r="T25" s="105" t="b">
        <f t="shared" si="14"/>
        <v>1</v>
      </c>
      <c r="U25" s="105" t="b">
        <f t="shared" si="14"/>
        <v>1</v>
      </c>
      <c r="V25" s="105" t="b">
        <f t="shared" si="14"/>
        <v>1</v>
      </c>
      <c r="W25" s="105" t="b">
        <f t="shared" si="14"/>
        <v>1</v>
      </c>
      <c r="X25" s="105" t="b">
        <f t="shared" si="14"/>
        <v>1</v>
      </c>
      <c r="Y25" s="105" t="b">
        <f t="shared" si="14"/>
        <v>1</v>
      </c>
      <c r="Z25" s="105" t="b">
        <f t="shared" si="14"/>
        <v>1</v>
      </c>
    </row>
    <row r="26" spans="1:26" outlineLevel="1">
      <c r="C26" s="1">
        <v>186</v>
      </c>
      <c r="E26" s="5" t="s">
        <v>18</v>
      </c>
      <c r="F26" s="75"/>
      <c r="G26" s="105" t="b">
        <f>G25</f>
        <v>0</v>
      </c>
      <c r="H26" s="105" t="b">
        <f t="shared" ref="H26:Z26" si="15">H25</f>
        <v>0</v>
      </c>
      <c r="I26" s="105" t="b">
        <f t="shared" si="15"/>
        <v>0</v>
      </c>
      <c r="J26" s="106" t="b">
        <f t="shared" si="15"/>
        <v>0</v>
      </c>
      <c r="K26" s="105" t="b">
        <f t="shared" si="15"/>
        <v>0</v>
      </c>
      <c r="L26" s="105" t="b">
        <f t="shared" si="15"/>
        <v>0</v>
      </c>
      <c r="M26" s="105" t="b">
        <f t="shared" si="15"/>
        <v>1</v>
      </c>
      <c r="N26" s="105" t="b">
        <f t="shared" si="15"/>
        <v>1</v>
      </c>
      <c r="O26" s="105" t="b">
        <f t="shared" si="15"/>
        <v>1</v>
      </c>
      <c r="P26" s="105" t="b">
        <f t="shared" si="15"/>
        <v>1</v>
      </c>
      <c r="Q26" s="105" t="b">
        <f t="shared" si="15"/>
        <v>1</v>
      </c>
      <c r="R26" s="105" t="b">
        <f t="shared" si="15"/>
        <v>1</v>
      </c>
      <c r="S26" s="105" t="b">
        <f t="shared" si="15"/>
        <v>1</v>
      </c>
      <c r="T26" s="105" t="b">
        <f t="shared" si="15"/>
        <v>1</v>
      </c>
      <c r="U26" s="105" t="b">
        <f t="shared" si="15"/>
        <v>1</v>
      </c>
      <c r="V26" s="105" t="b">
        <f t="shared" si="15"/>
        <v>1</v>
      </c>
      <c r="W26" s="105" t="b">
        <f t="shared" si="15"/>
        <v>1</v>
      </c>
      <c r="X26" s="105" t="b">
        <f t="shared" si="15"/>
        <v>1</v>
      </c>
      <c r="Y26" s="105" t="b">
        <f t="shared" si="15"/>
        <v>1</v>
      </c>
      <c r="Z26" s="105" t="b">
        <f t="shared" si="15"/>
        <v>1</v>
      </c>
    </row>
    <row r="27" spans="1:26" outlineLevel="1">
      <c r="C27" s="1">
        <v>193</v>
      </c>
      <c r="E27" s="5" t="s">
        <v>27</v>
      </c>
      <c r="F27" s="75"/>
      <c r="G27" s="105">
        <f t="shared" ref="G27:Z27" si="16">G21</f>
        <v>0</v>
      </c>
      <c r="H27" s="105">
        <f t="shared" si="16"/>
        <v>0</v>
      </c>
      <c r="I27" s="105">
        <f t="shared" si="16"/>
        <v>2.7443200000000002E-4</v>
      </c>
      <c r="J27" s="106">
        <f t="shared" si="16"/>
        <v>-2.2742880661862912E-2</v>
      </c>
      <c r="K27" s="105">
        <f t="shared" si="16"/>
        <v>0</v>
      </c>
      <c r="L27" s="105">
        <f t="shared" si="16"/>
        <v>0</v>
      </c>
      <c r="M27" s="105">
        <f t="shared" si="16"/>
        <v>0</v>
      </c>
      <c r="N27" s="105">
        <f t="shared" si="16"/>
        <v>0</v>
      </c>
      <c r="O27" s="105">
        <f t="shared" si="16"/>
        <v>0</v>
      </c>
      <c r="P27" s="105">
        <f t="shared" si="16"/>
        <v>0</v>
      </c>
      <c r="Q27" s="105">
        <f t="shared" si="16"/>
        <v>0</v>
      </c>
      <c r="R27" s="105">
        <f t="shared" si="16"/>
        <v>0</v>
      </c>
      <c r="S27" s="105">
        <f t="shared" si="16"/>
        <v>0</v>
      </c>
      <c r="T27" s="105">
        <f t="shared" si="16"/>
        <v>-0.23142724582951815</v>
      </c>
      <c r="U27" s="105">
        <f t="shared" si="16"/>
        <v>0</v>
      </c>
      <c r="V27" s="105">
        <f t="shared" si="16"/>
        <v>0</v>
      </c>
      <c r="W27" s="105">
        <f t="shared" si="16"/>
        <v>0</v>
      </c>
      <c r="X27" s="105">
        <f t="shared" si="16"/>
        <v>0</v>
      </c>
      <c r="Y27" s="105">
        <f t="shared" si="16"/>
        <v>0</v>
      </c>
      <c r="Z27" s="105">
        <f t="shared" si="16"/>
        <v>0</v>
      </c>
    </row>
    <row r="28" spans="1:26" outlineLevel="1">
      <c r="C28" s="1">
        <v>194</v>
      </c>
      <c r="E28" s="5" t="s">
        <v>19</v>
      </c>
      <c r="F28" s="75"/>
      <c r="G28" s="105">
        <f t="shared" ref="G28:Z28" si="17">G20</f>
        <v>0</v>
      </c>
      <c r="H28" s="105">
        <f t="shared" si="17"/>
        <v>0</v>
      </c>
      <c r="I28" s="105">
        <f t="shared" si="17"/>
        <v>0</v>
      </c>
      <c r="J28" s="106">
        <f t="shared" si="17"/>
        <v>0</v>
      </c>
      <c r="K28" s="105">
        <f t="shared" si="17"/>
        <v>0</v>
      </c>
      <c r="L28" s="105">
        <f t="shared" si="17"/>
        <v>-0.17555926087085055</v>
      </c>
      <c r="M28" s="105">
        <f t="shared" si="17"/>
        <v>0</v>
      </c>
      <c r="N28" s="105">
        <f t="shared" si="17"/>
        <v>0</v>
      </c>
      <c r="O28" s="105">
        <f t="shared" si="17"/>
        <v>-0.57054504463776845</v>
      </c>
      <c r="P28" s="105">
        <f t="shared" si="17"/>
        <v>0</v>
      </c>
      <c r="Q28" s="105">
        <f t="shared" si="17"/>
        <v>0</v>
      </c>
      <c r="R28" s="105">
        <f t="shared" si="17"/>
        <v>0</v>
      </c>
      <c r="S28" s="105">
        <f t="shared" si="17"/>
        <v>0</v>
      </c>
      <c r="T28" s="105">
        <f t="shared" si="17"/>
        <v>0</v>
      </c>
      <c r="U28" s="105">
        <f t="shared" si="17"/>
        <v>0</v>
      </c>
      <c r="V28" s="105">
        <f t="shared" si="17"/>
        <v>0</v>
      </c>
      <c r="W28" s="105">
        <f t="shared" si="17"/>
        <v>0</v>
      </c>
      <c r="X28" s="105">
        <f t="shared" si="17"/>
        <v>0</v>
      </c>
      <c r="Y28" s="105">
        <f t="shared" si="17"/>
        <v>0</v>
      </c>
      <c r="Z28" s="105">
        <f t="shared" si="17"/>
        <v>0</v>
      </c>
    </row>
    <row r="29" spans="1:26" outlineLevel="1">
      <c r="A29" s="64" t="s">
        <v>111</v>
      </c>
      <c r="B29" s="125"/>
      <c r="C29" s="125">
        <v>196</v>
      </c>
      <c r="D29" s="125"/>
      <c r="E29" s="135" t="s">
        <v>28</v>
      </c>
      <c r="F29" s="75"/>
      <c r="G29" s="105">
        <f t="shared" ref="G29:Z29" si="18">F34</f>
        <v>0</v>
      </c>
      <c r="H29" s="105">
        <f t="shared" si="18"/>
        <v>0</v>
      </c>
      <c r="I29" s="105">
        <f t="shared" si="18"/>
        <v>0</v>
      </c>
      <c r="J29" s="106">
        <f t="shared" si="18"/>
        <v>2.7443200000000002E-4</v>
      </c>
      <c r="K29" s="105">
        <f t="shared" si="18"/>
        <v>-2.246844866186291E-2</v>
      </c>
      <c r="L29" s="105">
        <f t="shared" si="18"/>
        <v>-2.246844866186291E-2</v>
      </c>
      <c r="M29" s="105">
        <f t="shared" si="18"/>
        <v>-2.246844866186291E-2</v>
      </c>
      <c r="N29" s="105">
        <f t="shared" si="18"/>
        <v>-2.246844866186291E-2</v>
      </c>
      <c r="O29" s="105">
        <f t="shared" si="18"/>
        <v>-2.246844866186291E-2</v>
      </c>
      <c r="P29" s="105">
        <f t="shared" si="18"/>
        <v>-2.246844866186291E-2</v>
      </c>
      <c r="Q29" s="105">
        <f t="shared" si="18"/>
        <v>-2.246844866186291E-2</v>
      </c>
      <c r="R29" s="105">
        <f t="shared" si="18"/>
        <v>-2.246844866186291E-2</v>
      </c>
      <c r="S29" s="105">
        <f t="shared" si="18"/>
        <v>-2.246844866186291E-2</v>
      </c>
      <c r="T29" s="105">
        <f t="shared" si="18"/>
        <v>-2.246844866186291E-2</v>
      </c>
      <c r="U29" s="105">
        <f t="shared" si="18"/>
        <v>-0.25389569449138105</v>
      </c>
      <c r="V29" s="105">
        <f t="shared" si="18"/>
        <v>-0.25389569449138105</v>
      </c>
      <c r="W29" s="105">
        <f t="shared" si="18"/>
        <v>-0.25389569449138105</v>
      </c>
      <c r="X29" s="105">
        <f t="shared" si="18"/>
        <v>-0.25389569449138105</v>
      </c>
      <c r="Y29" s="105">
        <f t="shared" si="18"/>
        <v>-0.25389569449138105</v>
      </c>
      <c r="Z29" s="105">
        <f t="shared" si="18"/>
        <v>-0.25389569449138105</v>
      </c>
    </row>
    <row r="30" spans="1:26" outlineLevel="1">
      <c r="C30" s="1">
        <v>197</v>
      </c>
      <c r="E30" s="5" t="s">
        <v>11</v>
      </c>
      <c r="F30" s="130">
        <f>F9</f>
        <v>0</v>
      </c>
      <c r="G30" s="143">
        <f>F30+G27</f>
        <v>0</v>
      </c>
      <c r="H30" s="105">
        <f t="shared" ref="H30:Z30" si="19">G34+H27</f>
        <v>0</v>
      </c>
      <c r="I30" s="105">
        <f t="shared" si="19"/>
        <v>2.7443200000000002E-4</v>
      </c>
      <c r="J30" s="106">
        <f t="shared" si="19"/>
        <v>-2.246844866186291E-2</v>
      </c>
      <c r="K30" s="105">
        <f t="shared" si="19"/>
        <v>-2.246844866186291E-2</v>
      </c>
      <c r="L30" s="105">
        <f t="shared" si="19"/>
        <v>-2.246844866186291E-2</v>
      </c>
      <c r="M30" s="105">
        <f t="shared" si="19"/>
        <v>-2.246844866186291E-2</v>
      </c>
      <c r="N30" s="105">
        <f t="shared" si="19"/>
        <v>-2.246844866186291E-2</v>
      </c>
      <c r="O30" s="105">
        <f t="shared" si="19"/>
        <v>-2.246844866186291E-2</v>
      </c>
      <c r="P30" s="105">
        <f t="shared" si="19"/>
        <v>-2.246844866186291E-2</v>
      </c>
      <c r="Q30" s="105">
        <f t="shared" si="19"/>
        <v>-2.246844866186291E-2</v>
      </c>
      <c r="R30" s="105">
        <f t="shared" si="19"/>
        <v>-2.246844866186291E-2</v>
      </c>
      <c r="S30" s="105">
        <f t="shared" si="19"/>
        <v>-2.246844866186291E-2</v>
      </c>
      <c r="T30" s="105">
        <f t="shared" si="19"/>
        <v>-0.25389569449138105</v>
      </c>
      <c r="U30" s="105">
        <f t="shared" si="19"/>
        <v>-0.25389569449138105</v>
      </c>
      <c r="V30" s="105">
        <f t="shared" si="19"/>
        <v>-0.25389569449138105</v>
      </c>
      <c r="W30" s="105">
        <f t="shared" si="19"/>
        <v>-0.25389569449138105</v>
      </c>
      <c r="X30" s="105">
        <f t="shared" si="19"/>
        <v>-0.25389569449138105</v>
      </c>
      <c r="Y30" s="105">
        <f t="shared" si="19"/>
        <v>-0.25389569449138105</v>
      </c>
      <c r="Z30" s="105">
        <f t="shared" si="19"/>
        <v>-0.25389569449138105</v>
      </c>
    </row>
    <row r="31" spans="1:26" outlineLevel="1">
      <c r="A31" t="s">
        <v>109</v>
      </c>
      <c r="C31" s="1">
        <v>211</v>
      </c>
      <c r="E31" s="5" t="s">
        <v>29</v>
      </c>
      <c r="F31" s="75"/>
      <c r="G31" s="105" t="b">
        <f t="shared" ref="G31:Z31" si="20">AND((G28&lt;0),(G30&gt;0))</f>
        <v>0</v>
      </c>
      <c r="H31" s="105" t="b">
        <f t="shared" si="20"/>
        <v>0</v>
      </c>
      <c r="I31" s="105" t="b">
        <f t="shared" si="20"/>
        <v>0</v>
      </c>
      <c r="J31" s="106" t="b">
        <f t="shared" si="20"/>
        <v>0</v>
      </c>
      <c r="K31" s="105" t="b">
        <f t="shared" si="20"/>
        <v>0</v>
      </c>
      <c r="L31" s="105" t="b">
        <f t="shared" si="20"/>
        <v>0</v>
      </c>
      <c r="M31" s="105" t="b">
        <f t="shared" si="20"/>
        <v>0</v>
      </c>
      <c r="N31" s="105" t="b">
        <f t="shared" si="20"/>
        <v>0</v>
      </c>
      <c r="O31" s="105" t="b">
        <f t="shared" si="20"/>
        <v>0</v>
      </c>
      <c r="P31" s="105" t="b">
        <f t="shared" si="20"/>
        <v>0</v>
      </c>
      <c r="Q31" s="105" t="b">
        <f t="shared" si="20"/>
        <v>0</v>
      </c>
      <c r="R31" s="105" t="b">
        <f t="shared" si="20"/>
        <v>0</v>
      </c>
      <c r="S31" s="105" t="b">
        <f t="shared" si="20"/>
        <v>0</v>
      </c>
      <c r="T31" s="105" t="b">
        <f t="shared" si="20"/>
        <v>0</v>
      </c>
      <c r="U31" s="105" t="b">
        <f t="shared" si="20"/>
        <v>0</v>
      </c>
      <c r="V31" s="105" t="b">
        <f t="shared" si="20"/>
        <v>0</v>
      </c>
      <c r="W31" s="105" t="b">
        <f t="shared" si="20"/>
        <v>0</v>
      </c>
      <c r="X31" s="105" t="b">
        <f t="shared" si="20"/>
        <v>0</v>
      </c>
      <c r="Y31" s="105" t="b">
        <f t="shared" si="20"/>
        <v>0</v>
      </c>
      <c r="Z31" s="105" t="b">
        <f t="shared" si="20"/>
        <v>0</v>
      </c>
    </row>
    <row r="32" spans="1:26" outlineLevel="1">
      <c r="A32" t="s">
        <v>109</v>
      </c>
      <c r="C32" s="1">
        <v>212</v>
      </c>
      <c r="E32" s="5" t="s">
        <v>30</v>
      </c>
      <c r="F32" s="75"/>
      <c r="G32" s="105" t="b">
        <f t="shared" ref="G32:Z32" si="21">ABS(G28)&gt;ABS(G30)</f>
        <v>0</v>
      </c>
      <c r="H32" s="105" t="b">
        <f t="shared" si="21"/>
        <v>0</v>
      </c>
      <c r="I32" s="105" t="b">
        <f t="shared" si="21"/>
        <v>0</v>
      </c>
      <c r="J32" s="106" t="b">
        <f t="shared" si="21"/>
        <v>0</v>
      </c>
      <c r="K32" s="105" t="b">
        <f t="shared" si="21"/>
        <v>0</v>
      </c>
      <c r="L32" s="105" t="b">
        <f t="shared" si="21"/>
        <v>1</v>
      </c>
      <c r="M32" s="105" t="b">
        <f t="shared" si="21"/>
        <v>0</v>
      </c>
      <c r="N32" s="105" t="b">
        <f t="shared" si="21"/>
        <v>0</v>
      </c>
      <c r="O32" s="105" t="b">
        <f t="shared" si="21"/>
        <v>1</v>
      </c>
      <c r="P32" s="105" t="b">
        <f t="shared" si="21"/>
        <v>0</v>
      </c>
      <c r="Q32" s="105" t="b">
        <f t="shared" si="21"/>
        <v>0</v>
      </c>
      <c r="R32" s="105" t="b">
        <f t="shared" si="21"/>
        <v>0</v>
      </c>
      <c r="S32" s="105" t="b">
        <f t="shared" si="21"/>
        <v>0</v>
      </c>
      <c r="T32" s="105" t="b">
        <f t="shared" si="21"/>
        <v>0</v>
      </c>
      <c r="U32" s="105" t="b">
        <f t="shared" si="21"/>
        <v>0</v>
      </c>
      <c r="V32" s="105" t="b">
        <f t="shared" si="21"/>
        <v>0</v>
      </c>
      <c r="W32" s="105" t="b">
        <f t="shared" si="21"/>
        <v>0</v>
      </c>
      <c r="X32" s="105" t="b">
        <f t="shared" si="21"/>
        <v>0</v>
      </c>
      <c r="Y32" s="105" t="b">
        <f t="shared" si="21"/>
        <v>0</v>
      </c>
      <c r="Z32" s="105" t="b">
        <f t="shared" si="21"/>
        <v>0</v>
      </c>
    </row>
    <row r="33" spans="1:26" outlineLevel="1">
      <c r="C33" s="1">
        <v>214</v>
      </c>
      <c r="E33" s="5" t="s">
        <v>19</v>
      </c>
      <c r="F33" s="75"/>
      <c r="G33" s="105">
        <f>IF(G31,IF(G32,G28+G30,0),G28)</f>
        <v>0</v>
      </c>
      <c r="H33" s="105">
        <f t="shared" ref="H33:Z33" si="22">IF(H31,IF(H32,H28+H30,0),H28)</f>
        <v>0</v>
      </c>
      <c r="I33" s="105">
        <f t="shared" si="22"/>
        <v>0</v>
      </c>
      <c r="J33" s="106">
        <f t="shared" si="22"/>
        <v>0</v>
      </c>
      <c r="K33" s="105">
        <f t="shared" si="22"/>
        <v>0</v>
      </c>
      <c r="L33" s="105">
        <f t="shared" si="22"/>
        <v>-0.17555926087085055</v>
      </c>
      <c r="M33" s="105">
        <f t="shared" si="22"/>
        <v>0</v>
      </c>
      <c r="N33" s="105">
        <f t="shared" si="22"/>
        <v>0</v>
      </c>
      <c r="O33" s="105">
        <f t="shared" si="22"/>
        <v>-0.57054504463776845</v>
      </c>
      <c r="P33" s="105">
        <f t="shared" si="22"/>
        <v>0</v>
      </c>
      <c r="Q33" s="105">
        <f t="shared" si="22"/>
        <v>0</v>
      </c>
      <c r="R33" s="105">
        <f t="shared" si="22"/>
        <v>0</v>
      </c>
      <c r="S33" s="105">
        <f t="shared" si="22"/>
        <v>0</v>
      </c>
      <c r="T33" s="105">
        <f t="shared" si="22"/>
        <v>0</v>
      </c>
      <c r="U33" s="105">
        <f t="shared" si="22"/>
        <v>0</v>
      </c>
      <c r="V33" s="105">
        <f t="shared" si="22"/>
        <v>0</v>
      </c>
      <c r="W33" s="105">
        <f t="shared" si="22"/>
        <v>0</v>
      </c>
      <c r="X33" s="105">
        <f t="shared" si="22"/>
        <v>0</v>
      </c>
      <c r="Y33" s="105">
        <f t="shared" si="22"/>
        <v>0</v>
      </c>
      <c r="Z33" s="105">
        <f t="shared" si="22"/>
        <v>0</v>
      </c>
    </row>
    <row r="34" spans="1:26" outlineLevel="1">
      <c r="C34" s="1">
        <v>215</v>
      </c>
      <c r="E34" s="131" t="s">
        <v>11</v>
      </c>
      <c r="F34" s="75"/>
      <c r="G34" s="105">
        <f>IF(G31,IF(G32,0,0),G30)</f>
        <v>0</v>
      </c>
      <c r="H34" s="105">
        <f>IF(H31,IF(H32,0,0),H30)</f>
        <v>0</v>
      </c>
      <c r="I34" s="105">
        <f>IF(I31,IF(I32,0,0),I30)</f>
        <v>2.7443200000000002E-4</v>
      </c>
      <c r="J34" s="106">
        <f t="shared" ref="J34:Z34" si="23">IF(J31,IF(J32,0,J30+J28),J30)</f>
        <v>-2.246844866186291E-2</v>
      </c>
      <c r="K34" s="105">
        <f t="shared" si="23"/>
        <v>-2.246844866186291E-2</v>
      </c>
      <c r="L34" s="105">
        <f t="shared" si="23"/>
        <v>-2.246844866186291E-2</v>
      </c>
      <c r="M34" s="105">
        <f t="shared" si="23"/>
        <v>-2.246844866186291E-2</v>
      </c>
      <c r="N34" s="105">
        <f t="shared" si="23"/>
        <v>-2.246844866186291E-2</v>
      </c>
      <c r="O34" s="105">
        <f t="shared" si="23"/>
        <v>-2.246844866186291E-2</v>
      </c>
      <c r="P34" s="105">
        <f t="shared" si="23"/>
        <v>-2.246844866186291E-2</v>
      </c>
      <c r="Q34" s="105">
        <f t="shared" si="23"/>
        <v>-2.246844866186291E-2</v>
      </c>
      <c r="R34" s="105">
        <f t="shared" si="23"/>
        <v>-2.246844866186291E-2</v>
      </c>
      <c r="S34" s="105">
        <f t="shared" si="23"/>
        <v>-2.246844866186291E-2</v>
      </c>
      <c r="T34" s="105">
        <f t="shared" si="23"/>
        <v>-0.25389569449138105</v>
      </c>
      <c r="U34" s="105">
        <f t="shared" si="23"/>
        <v>-0.25389569449138105</v>
      </c>
      <c r="V34" s="105">
        <f>IF(V31,IF(V32,0,V30+V28),V30)</f>
        <v>-0.25389569449138105</v>
      </c>
      <c r="W34" s="105">
        <f t="shared" si="23"/>
        <v>-0.25389569449138105</v>
      </c>
      <c r="X34" s="105">
        <f t="shared" si="23"/>
        <v>-0.25389569449138105</v>
      </c>
      <c r="Y34" s="105">
        <f t="shared" si="23"/>
        <v>-0.25389569449138105</v>
      </c>
      <c r="Z34" s="105">
        <f t="shared" si="23"/>
        <v>-0.25389569449138105</v>
      </c>
    </row>
    <row r="35" spans="1:26" outlineLevel="1">
      <c r="E35" s="131"/>
      <c r="F35" s="75"/>
      <c r="G35" s="105" t="s">
        <v>31</v>
      </c>
      <c r="H35" s="105" t="s">
        <v>31</v>
      </c>
      <c r="I35" s="105" t="s">
        <v>31</v>
      </c>
      <c r="J35" s="106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</row>
    <row r="36" spans="1:26" outlineLevel="1">
      <c r="C36" s="1">
        <v>237</v>
      </c>
      <c r="E36" s="5" t="s">
        <v>17</v>
      </c>
      <c r="F36" s="75"/>
      <c r="G36" s="105"/>
      <c r="H36" s="105"/>
      <c r="I36" s="105"/>
      <c r="J36" s="106">
        <f t="shared" ref="J36:Z36" si="24">J23</f>
        <v>0.97753155133813718</v>
      </c>
      <c r="K36" s="105">
        <f t="shared" si="24"/>
        <v>0.97753155133813718</v>
      </c>
      <c r="L36" s="105">
        <f t="shared" si="24"/>
        <v>0.80197229046728657</v>
      </c>
      <c r="M36" s="105">
        <f t="shared" si="24"/>
        <v>0.80197229046728657</v>
      </c>
      <c r="N36" s="105">
        <f t="shared" si="24"/>
        <v>0.80197229046728657</v>
      </c>
      <c r="O36" s="105">
        <f t="shared" si="24"/>
        <v>0.23142724582951815</v>
      </c>
      <c r="P36" s="105">
        <f t="shared" si="24"/>
        <v>0.23142724582951815</v>
      </c>
      <c r="Q36" s="105">
        <f t="shared" si="24"/>
        <v>0.23142724582951815</v>
      </c>
      <c r="R36" s="105">
        <f t="shared" si="24"/>
        <v>0.23142724582951815</v>
      </c>
      <c r="S36" s="105">
        <f t="shared" si="24"/>
        <v>0.23142724582951815</v>
      </c>
      <c r="T36" s="105">
        <f t="shared" si="24"/>
        <v>0</v>
      </c>
      <c r="U36" s="105">
        <f t="shared" si="24"/>
        <v>0</v>
      </c>
      <c r="V36" s="105">
        <f t="shared" si="24"/>
        <v>0</v>
      </c>
      <c r="W36" s="105">
        <f t="shared" si="24"/>
        <v>0</v>
      </c>
      <c r="X36" s="105">
        <f t="shared" si="24"/>
        <v>0</v>
      </c>
      <c r="Y36" s="105">
        <f t="shared" si="24"/>
        <v>0</v>
      </c>
      <c r="Z36" s="105">
        <f t="shared" si="24"/>
        <v>0</v>
      </c>
    </row>
    <row r="37" spans="1:26" outlineLevel="1">
      <c r="C37" s="1" t="s">
        <v>32</v>
      </c>
      <c r="E37" s="5" t="s">
        <v>33</v>
      </c>
      <c r="F37" s="75"/>
      <c r="G37" s="105"/>
      <c r="H37" s="105"/>
      <c r="I37" s="105"/>
      <c r="J37" s="107">
        <f t="shared" ref="J37:Z37" si="25">IF(J3=J7,1,F23)</f>
        <v>1</v>
      </c>
      <c r="K37" s="50">
        <f t="shared" si="25"/>
        <v>1</v>
      </c>
      <c r="L37" s="50">
        <f t="shared" si="25"/>
        <v>1</v>
      </c>
      <c r="M37" s="50">
        <f t="shared" si="25"/>
        <v>1.0002744320000001</v>
      </c>
      <c r="N37" s="50">
        <f t="shared" si="25"/>
        <v>0.97753155133813718</v>
      </c>
      <c r="O37" s="50">
        <f t="shared" si="25"/>
        <v>0.97753155133813718</v>
      </c>
      <c r="P37" s="50">
        <f t="shared" si="25"/>
        <v>0.80197229046728657</v>
      </c>
      <c r="Q37" s="50">
        <f t="shared" si="25"/>
        <v>0.80197229046728657</v>
      </c>
      <c r="R37" s="50">
        <f t="shared" si="25"/>
        <v>0.80197229046728657</v>
      </c>
      <c r="S37" s="50">
        <f t="shared" si="25"/>
        <v>0.23142724582951815</v>
      </c>
      <c r="T37" s="50">
        <f t="shared" si="25"/>
        <v>0.23142724582951815</v>
      </c>
      <c r="U37" s="50">
        <f t="shared" si="25"/>
        <v>0.23142724582951815</v>
      </c>
      <c r="V37" s="50">
        <f t="shared" si="25"/>
        <v>0.23142724582951815</v>
      </c>
      <c r="W37" s="50">
        <f t="shared" si="25"/>
        <v>0.23142724582951815</v>
      </c>
      <c r="X37" s="50">
        <f t="shared" si="25"/>
        <v>0</v>
      </c>
      <c r="Y37" s="50">
        <f t="shared" si="25"/>
        <v>0</v>
      </c>
      <c r="Z37" s="50">
        <f t="shared" si="25"/>
        <v>0</v>
      </c>
    </row>
    <row r="38" spans="1:26" outlineLevel="1">
      <c r="C38" s="1">
        <v>245</v>
      </c>
      <c r="E38" s="5" t="s">
        <v>14</v>
      </c>
      <c r="F38" s="75"/>
      <c r="G38" s="105"/>
      <c r="H38" s="105"/>
      <c r="I38" s="105"/>
      <c r="J38" s="106">
        <f t="shared" ref="J38:Z38" si="26">J37*J6</f>
        <v>0.15</v>
      </c>
      <c r="K38" s="105">
        <f t="shared" si="26"/>
        <v>0.15</v>
      </c>
      <c r="L38" s="105">
        <f t="shared" si="26"/>
        <v>0.15</v>
      </c>
      <c r="M38" s="105">
        <f t="shared" si="26"/>
        <v>0.15004116480000002</v>
      </c>
      <c r="N38" s="105">
        <f t="shared" si="26"/>
        <v>0.14662973270072058</v>
      </c>
      <c r="O38" s="105">
        <f t="shared" si="26"/>
        <v>0.14662973270072058</v>
      </c>
      <c r="P38" s="105">
        <f t="shared" si="26"/>
        <v>0.12029584357009299</v>
      </c>
      <c r="Q38" s="105">
        <f t="shared" si="26"/>
        <v>0.12029584357009299</v>
      </c>
      <c r="R38" s="105">
        <f t="shared" si="26"/>
        <v>0.12029584357009299</v>
      </c>
      <c r="S38" s="105">
        <f t="shared" si="26"/>
        <v>3.4714086874427723E-2</v>
      </c>
      <c r="T38" s="105">
        <f t="shared" si="26"/>
        <v>3.4714086874427723E-2</v>
      </c>
      <c r="U38" s="105">
        <f t="shared" si="26"/>
        <v>3.4714086874427723E-2</v>
      </c>
      <c r="V38" s="105">
        <f t="shared" si="26"/>
        <v>3.4714086874427723E-2</v>
      </c>
      <c r="W38" s="105">
        <f t="shared" si="26"/>
        <v>3.4714086874427723E-2</v>
      </c>
      <c r="X38" s="105">
        <f t="shared" si="26"/>
        <v>0</v>
      </c>
      <c r="Y38" s="105">
        <f t="shared" si="26"/>
        <v>0</v>
      </c>
      <c r="Z38" s="105">
        <f t="shared" si="26"/>
        <v>0</v>
      </c>
    </row>
    <row r="39" spans="1:26" outlineLevel="1">
      <c r="C39" s="1" t="s">
        <v>34</v>
      </c>
      <c r="E39" s="5" t="s">
        <v>14</v>
      </c>
      <c r="F39" s="75"/>
      <c r="G39" s="105"/>
      <c r="H39" s="105"/>
      <c r="I39" s="105"/>
      <c r="J39" s="107">
        <f t="shared" ref="J39:Z39" si="27">IF(J34&gt;0,J38+J34,J38)</f>
        <v>0.15</v>
      </c>
      <c r="K39" s="50">
        <f t="shared" si="27"/>
        <v>0.15</v>
      </c>
      <c r="L39" s="50">
        <f t="shared" si="27"/>
        <v>0.15</v>
      </c>
      <c r="M39" s="50">
        <f t="shared" si="27"/>
        <v>0.15004116480000002</v>
      </c>
      <c r="N39" s="50">
        <f t="shared" si="27"/>
        <v>0.14662973270072058</v>
      </c>
      <c r="O39" s="50">
        <f t="shared" si="27"/>
        <v>0.14662973270072058</v>
      </c>
      <c r="P39" s="50">
        <f t="shared" si="27"/>
        <v>0.12029584357009299</v>
      </c>
      <c r="Q39" s="50">
        <f t="shared" si="27"/>
        <v>0.12029584357009299</v>
      </c>
      <c r="R39" s="50">
        <f t="shared" si="27"/>
        <v>0.12029584357009299</v>
      </c>
      <c r="S39" s="50">
        <f t="shared" si="27"/>
        <v>3.4714086874427723E-2</v>
      </c>
      <c r="T39" s="50">
        <f t="shared" si="27"/>
        <v>3.4714086874427723E-2</v>
      </c>
      <c r="U39" s="50">
        <f t="shared" si="27"/>
        <v>3.4714086874427723E-2</v>
      </c>
      <c r="V39" s="50">
        <f t="shared" si="27"/>
        <v>3.4714086874427723E-2</v>
      </c>
      <c r="W39" s="50">
        <f t="shared" si="27"/>
        <v>3.4714086874427723E-2</v>
      </c>
      <c r="X39" s="50">
        <f t="shared" si="27"/>
        <v>0</v>
      </c>
      <c r="Y39" s="50">
        <f t="shared" si="27"/>
        <v>0</v>
      </c>
      <c r="Z39" s="50">
        <f t="shared" si="27"/>
        <v>0</v>
      </c>
    </row>
    <row r="40" spans="1:26" outlineLevel="1">
      <c r="C40" s="1">
        <v>249</v>
      </c>
      <c r="E40" s="5" t="s">
        <v>35</v>
      </c>
      <c r="F40" s="75"/>
      <c r="G40" s="105"/>
      <c r="H40" s="105"/>
      <c r="I40" s="105"/>
      <c r="J40" s="106">
        <f t="shared" ref="J40:Z40" si="28">J37-J39</f>
        <v>0.85</v>
      </c>
      <c r="K40" s="105">
        <f t="shared" si="28"/>
        <v>0.85</v>
      </c>
      <c r="L40" s="105">
        <f t="shared" si="28"/>
        <v>0.85</v>
      </c>
      <c r="M40" s="105">
        <f t="shared" si="28"/>
        <v>0.85023326720000014</v>
      </c>
      <c r="N40" s="105">
        <f t="shared" si="28"/>
        <v>0.83090181863741663</v>
      </c>
      <c r="O40" s="105">
        <f t="shared" si="28"/>
        <v>0.83090181863741663</v>
      </c>
      <c r="P40" s="105">
        <f t="shared" si="28"/>
        <v>0.68167644689719364</v>
      </c>
      <c r="Q40" s="105">
        <f t="shared" si="28"/>
        <v>0.68167644689719364</v>
      </c>
      <c r="R40" s="105">
        <f t="shared" si="28"/>
        <v>0.68167644689719364</v>
      </c>
      <c r="S40" s="105">
        <f t="shared" si="28"/>
        <v>0.19671315895509042</v>
      </c>
      <c r="T40" s="105">
        <f t="shared" si="28"/>
        <v>0.19671315895509042</v>
      </c>
      <c r="U40" s="105">
        <f t="shared" si="28"/>
        <v>0.19671315895509042</v>
      </c>
      <c r="V40" s="105">
        <f t="shared" si="28"/>
        <v>0.19671315895509042</v>
      </c>
      <c r="W40" s="105">
        <f t="shared" si="28"/>
        <v>0.19671315895509042</v>
      </c>
      <c r="X40" s="105">
        <f t="shared" si="28"/>
        <v>0</v>
      </c>
      <c r="Y40" s="105">
        <f t="shared" si="28"/>
        <v>0</v>
      </c>
      <c r="Z40" s="105">
        <f t="shared" si="28"/>
        <v>0</v>
      </c>
    </row>
    <row r="41" spans="1:26" outlineLevel="1">
      <c r="C41" s="1" t="s">
        <v>36</v>
      </c>
      <c r="E41" s="5" t="s">
        <v>35</v>
      </c>
      <c r="F41" s="75"/>
      <c r="G41" s="105"/>
      <c r="H41" s="105"/>
      <c r="I41" s="105"/>
      <c r="J41" s="106">
        <f t="shared" ref="J41:Z41" si="29">IF(J34&lt;0,J40+J34,J40)</f>
        <v>0.82753155133813705</v>
      </c>
      <c r="K41" s="105">
        <f t="shared" si="29"/>
        <v>0.82753155133813705</v>
      </c>
      <c r="L41" s="105">
        <f t="shared" si="29"/>
        <v>0.82753155133813705</v>
      </c>
      <c r="M41" s="105">
        <f t="shared" si="29"/>
        <v>0.82776481853813721</v>
      </c>
      <c r="N41" s="105">
        <f t="shared" si="29"/>
        <v>0.80843336997555371</v>
      </c>
      <c r="O41" s="105">
        <f t="shared" si="29"/>
        <v>0.80843336997555371</v>
      </c>
      <c r="P41" s="105">
        <f t="shared" si="29"/>
        <v>0.65920799823533072</v>
      </c>
      <c r="Q41" s="105">
        <f t="shared" si="29"/>
        <v>0.65920799823533072</v>
      </c>
      <c r="R41" s="105">
        <f t="shared" si="29"/>
        <v>0.65920799823533072</v>
      </c>
      <c r="S41" s="105">
        <f t="shared" si="29"/>
        <v>0.17424471029322752</v>
      </c>
      <c r="T41" s="105">
        <f t="shared" si="29"/>
        <v>-5.718253553629063E-2</v>
      </c>
      <c r="U41" s="105">
        <f t="shared" si="29"/>
        <v>-5.718253553629063E-2</v>
      </c>
      <c r="V41" s="105">
        <f t="shared" si="29"/>
        <v>-5.718253553629063E-2</v>
      </c>
      <c r="W41" s="105">
        <f t="shared" si="29"/>
        <v>-5.718253553629063E-2</v>
      </c>
      <c r="X41" s="105">
        <f t="shared" si="29"/>
        <v>-0.25389569449138105</v>
      </c>
      <c r="Y41" s="105">
        <f t="shared" si="29"/>
        <v>-0.25389569449138105</v>
      </c>
      <c r="Z41" s="105">
        <f t="shared" si="29"/>
        <v>-0.25389569449138105</v>
      </c>
    </row>
    <row r="42" spans="1:26" outlineLevel="1">
      <c r="C42" s="1">
        <v>275</v>
      </c>
      <c r="E42" s="5" t="s">
        <v>35</v>
      </c>
      <c r="F42" s="75"/>
      <c r="G42" s="105"/>
      <c r="H42" s="105"/>
      <c r="I42" s="105"/>
      <c r="J42" s="106">
        <f t="shared" ref="J42:Z42" si="30">IF(J41&gt;J10,J10,J41)</f>
        <v>0.82753155133813705</v>
      </c>
      <c r="K42" s="105">
        <f t="shared" si="30"/>
        <v>0.82753155133813705</v>
      </c>
      <c r="L42" s="105">
        <f t="shared" si="30"/>
        <v>0.82753155133813705</v>
      </c>
      <c r="M42" s="105">
        <f t="shared" si="30"/>
        <v>0.82753155133813705</v>
      </c>
      <c r="N42" s="105">
        <f t="shared" si="30"/>
        <v>0.80843336997555371</v>
      </c>
      <c r="O42" s="105">
        <f t="shared" si="30"/>
        <v>0.80843336997555371</v>
      </c>
      <c r="P42" s="105">
        <f t="shared" si="30"/>
        <v>0.65920799823533072</v>
      </c>
      <c r="Q42" s="105">
        <f t="shared" si="30"/>
        <v>0.65920799823533072</v>
      </c>
      <c r="R42" s="105">
        <f t="shared" si="30"/>
        <v>0.65920799823533072</v>
      </c>
      <c r="S42" s="105">
        <f t="shared" si="30"/>
        <v>0.17424471029322752</v>
      </c>
      <c r="T42" s="105">
        <f t="shared" si="30"/>
        <v>-5.718253553629063E-2</v>
      </c>
      <c r="U42" s="105">
        <f t="shared" si="30"/>
        <v>-5.718253553629063E-2</v>
      </c>
      <c r="V42" s="105">
        <f t="shared" si="30"/>
        <v>-5.718253553629063E-2</v>
      </c>
      <c r="W42" s="105">
        <f t="shared" si="30"/>
        <v>-5.718253553629063E-2</v>
      </c>
      <c r="X42" s="105">
        <f t="shared" si="30"/>
        <v>-0.25389569449138105</v>
      </c>
      <c r="Y42" s="105">
        <f t="shared" si="30"/>
        <v>-0.25389569449138105</v>
      </c>
      <c r="Z42" s="105">
        <f t="shared" si="30"/>
        <v>-0.25389569449138105</v>
      </c>
    </row>
    <row r="43" spans="1:26" outlineLevel="1">
      <c r="C43" s="1">
        <v>277</v>
      </c>
      <c r="E43" s="5" t="s">
        <v>12</v>
      </c>
      <c r="F43" s="75"/>
      <c r="G43" s="105"/>
      <c r="H43" s="105"/>
      <c r="I43" s="105"/>
      <c r="J43" s="106">
        <f t="shared" ref="J43:Z43" si="31">IF(J41&lt;=J10,J41,J10)</f>
        <v>0.82753155133813705</v>
      </c>
      <c r="K43" s="105">
        <f t="shared" si="31"/>
        <v>0.82753155133813705</v>
      </c>
      <c r="L43" s="105">
        <f t="shared" si="31"/>
        <v>0.82753155133813705</v>
      </c>
      <c r="M43" s="105">
        <f t="shared" si="31"/>
        <v>0.82753155133813705</v>
      </c>
      <c r="N43" s="105">
        <f t="shared" si="31"/>
        <v>0.80843336997555371</v>
      </c>
      <c r="O43" s="105">
        <f t="shared" si="31"/>
        <v>0.80843336997555371</v>
      </c>
      <c r="P43" s="105">
        <f t="shared" si="31"/>
        <v>0.65920799823533072</v>
      </c>
      <c r="Q43" s="105">
        <f t="shared" si="31"/>
        <v>0.65920799823533072</v>
      </c>
      <c r="R43" s="105">
        <f t="shared" si="31"/>
        <v>0.65920799823533072</v>
      </c>
      <c r="S43" s="105">
        <f t="shared" si="31"/>
        <v>0.17424471029322752</v>
      </c>
      <c r="T43" s="105">
        <f t="shared" si="31"/>
        <v>-5.718253553629063E-2</v>
      </c>
      <c r="U43" s="105">
        <f t="shared" si="31"/>
        <v>-5.718253553629063E-2</v>
      </c>
      <c r="V43" s="105">
        <f t="shared" si="31"/>
        <v>-5.718253553629063E-2</v>
      </c>
      <c r="W43" s="105">
        <f t="shared" si="31"/>
        <v>-5.718253553629063E-2</v>
      </c>
      <c r="X43" s="105">
        <f t="shared" si="31"/>
        <v>-0.25389569449138105</v>
      </c>
      <c r="Y43" s="105">
        <f t="shared" si="31"/>
        <v>-0.25389569449138105</v>
      </c>
      <c r="Z43" s="105">
        <f t="shared" si="31"/>
        <v>-0.25389569449138105</v>
      </c>
    </row>
    <row r="44" spans="1:26" outlineLevel="1">
      <c r="C44" s="1">
        <v>288</v>
      </c>
      <c r="E44" s="5" t="s">
        <v>37</v>
      </c>
      <c r="F44" s="75"/>
      <c r="G44" s="105"/>
      <c r="H44" s="105"/>
      <c r="I44" s="105"/>
      <c r="J44" s="106">
        <f t="shared" ref="J44:Z44" si="32">J37-J42</f>
        <v>0.17246844866186295</v>
      </c>
      <c r="K44" s="105">
        <f t="shared" si="32"/>
        <v>0.17246844866186295</v>
      </c>
      <c r="L44" s="105">
        <f t="shared" si="32"/>
        <v>0.17246844866186295</v>
      </c>
      <c r="M44" s="105">
        <f t="shared" si="32"/>
        <v>0.17274288066186305</v>
      </c>
      <c r="N44" s="105">
        <f t="shared" si="32"/>
        <v>0.16909818136258348</v>
      </c>
      <c r="O44" s="105">
        <f t="shared" si="32"/>
        <v>0.16909818136258348</v>
      </c>
      <c r="P44" s="105">
        <f t="shared" si="32"/>
        <v>0.14276429223195586</v>
      </c>
      <c r="Q44" s="105">
        <f t="shared" si="32"/>
        <v>0.14276429223195586</v>
      </c>
      <c r="R44" s="105">
        <f t="shared" si="32"/>
        <v>0.14276429223195586</v>
      </c>
      <c r="S44" s="105">
        <f t="shared" si="32"/>
        <v>5.718253553629063E-2</v>
      </c>
      <c r="T44" s="105">
        <f t="shared" si="32"/>
        <v>0.28860978136580878</v>
      </c>
      <c r="U44" s="105">
        <f t="shared" si="32"/>
        <v>0.28860978136580878</v>
      </c>
      <c r="V44" s="105">
        <f t="shared" si="32"/>
        <v>0.28860978136580878</v>
      </c>
      <c r="W44" s="105">
        <f t="shared" si="32"/>
        <v>0.28860978136580878</v>
      </c>
      <c r="X44" s="105">
        <f t="shared" si="32"/>
        <v>0.25389569449138105</v>
      </c>
      <c r="Y44" s="105">
        <f t="shared" si="32"/>
        <v>0.25389569449138105</v>
      </c>
      <c r="Z44" s="105">
        <f t="shared" si="32"/>
        <v>0.25389569449138105</v>
      </c>
    </row>
    <row r="45" spans="1:26" outlineLevel="1">
      <c r="C45" s="1">
        <v>294</v>
      </c>
      <c r="E45" s="5" t="s">
        <v>14</v>
      </c>
      <c r="F45" s="75"/>
      <c r="G45" s="105"/>
      <c r="H45" s="105"/>
      <c r="I45" s="105"/>
      <c r="J45" s="106">
        <f t="shared" ref="J45:Z45" si="33">IF(J44&gt;J39,J44,J39)</f>
        <v>0.17246844866186295</v>
      </c>
      <c r="K45" s="105">
        <f t="shared" si="33"/>
        <v>0.17246844866186295</v>
      </c>
      <c r="L45" s="105">
        <f t="shared" si="33"/>
        <v>0.17246844866186295</v>
      </c>
      <c r="M45" s="105">
        <f t="shared" si="33"/>
        <v>0.17274288066186305</v>
      </c>
      <c r="N45" s="105">
        <f t="shared" si="33"/>
        <v>0.16909818136258348</v>
      </c>
      <c r="O45" s="105">
        <f t="shared" si="33"/>
        <v>0.16909818136258348</v>
      </c>
      <c r="P45" s="105">
        <f t="shared" si="33"/>
        <v>0.14276429223195586</v>
      </c>
      <c r="Q45" s="105">
        <f t="shared" si="33"/>
        <v>0.14276429223195586</v>
      </c>
      <c r="R45" s="105">
        <f t="shared" si="33"/>
        <v>0.14276429223195586</v>
      </c>
      <c r="S45" s="105">
        <f t="shared" si="33"/>
        <v>5.718253553629063E-2</v>
      </c>
      <c r="T45" s="105">
        <f t="shared" si="33"/>
        <v>0.28860978136580878</v>
      </c>
      <c r="U45" s="105">
        <f t="shared" si="33"/>
        <v>0.28860978136580878</v>
      </c>
      <c r="V45" s="105">
        <f t="shared" si="33"/>
        <v>0.28860978136580878</v>
      </c>
      <c r="W45" s="105">
        <f t="shared" si="33"/>
        <v>0.28860978136580878</v>
      </c>
      <c r="X45" s="105">
        <f t="shared" si="33"/>
        <v>0.25389569449138105</v>
      </c>
      <c r="Y45" s="105">
        <f t="shared" si="33"/>
        <v>0.25389569449138105</v>
      </c>
      <c r="Z45" s="105">
        <f t="shared" si="33"/>
        <v>0.25389569449138105</v>
      </c>
    </row>
    <row r="46" spans="1:26" outlineLevel="1">
      <c r="C46" s="1">
        <v>295</v>
      </c>
      <c r="E46" s="5" t="s">
        <v>35</v>
      </c>
      <c r="F46" s="75"/>
      <c r="G46" s="105"/>
      <c r="H46" s="105"/>
      <c r="I46" s="105"/>
      <c r="J46" s="106">
        <f t="shared" ref="J46:Z46" si="34">IF(J44&gt;J39,J37-J45,J42)</f>
        <v>0.82753155133813705</v>
      </c>
      <c r="K46" s="105">
        <f t="shared" si="34"/>
        <v>0.82753155133813705</v>
      </c>
      <c r="L46" s="105">
        <f t="shared" si="34"/>
        <v>0.82753155133813705</v>
      </c>
      <c r="M46" s="105">
        <f t="shared" si="34"/>
        <v>0.82753155133813705</v>
      </c>
      <c r="N46" s="105">
        <f t="shared" si="34"/>
        <v>0.80843336997555371</v>
      </c>
      <c r="O46" s="105">
        <f t="shared" si="34"/>
        <v>0.80843336997555371</v>
      </c>
      <c r="P46" s="105">
        <f t="shared" si="34"/>
        <v>0.65920799823533072</v>
      </c>
      <c r="Q46" s="105">
        <f t="shared" si="34"/>
        <v>0.65920799823533072</v>
      </c>
      <c r="R46" s="105">
        <f t="shared" si="34"/>
        <v>0.65920799823533072</v>
      </c>
      <c r="S46" s="105">
        <f t="shared" si="34"/>
        <v>0.17424471029322752</v>
      </c>
      <c r="T46" s="105">
        <f t="shared" si="34"/>
        <v>-5.718253553629063E-2</v>
      </c>
      <c r="U46" s="105">
        <f t="shared" si="34"/>
        <v>-5.718253553629063E-2</v>
      </c>
      <c r="V46" s="105">
        <f t="shared" si="34"/>
        <v>-5.718253553629063E-2</v>
      </c>
      <c r="W46" s="105">
        <f t="shared" si="34"/>
        <v>-5.718253553629063E-2</v>
      </c>
      <c r="X46" s="105">
        <f t="shared" si="34"/>
        <v>-0.25389569449138105</v>
      </c>
      <c r="Y46" s="105">
        <f t="shared" si="34"/>
        <v>-0.25389569449138105</v>
      </c>
      <c r="Z46" s="105">
        <f t="shared" si="34"/>
        <v>-0.25389569449138105</v>
      </c>
    </row>
    <row r="47" spans="1:26">
      <c r="E47" s="131"/>
      <c r="F47" s="75"/>
      <c r="G47" s="75"/>
      <c r="H47" s="75"/>
      <c r="I47" s="75"/>
      <c r="J47" s="80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 spans="1:26" outlineLevel="1">
      <c r="A48" s="30" t="s">
        <v>38</v>
      </c>
      <c r="B48" s="30"/>
      <c r="C48" s="1" t="s">
        <v>39</v>
      </c>
      <c r="E48" s="5" t="s">
        <v>40</v>
      </c>
      <c r="F48" s="75"/>
      <c r="G48" s="75"/>
      <c r="H48" s="75"/>
      <c r="I48" s="75"/>
      <c r="J48" s="76" t="b">
        <f t="shared" ref="J48:Z48" si="35">J36&gt;=J46</f>
        <v>1</v>
      </c>
      <c r="K48" s="75" t="b">
        <f t="shared" si="35"/>
        <v>1</v>
      </c>
      <c r="L48" s="75" t="b">
        <f t="shared" si="35"/>
        <v>0</v>
      </c>
      <c r="M48" s="75" t="b">
        <f t="shared" si="35"/>
        <v>0</v>
      </c>
      <c r="N48" s="75" t="b">
        <f t="shared" si="35"/>
        <v>0</v>
      </c>
      <c r="O48" s="75" t="b">
        <f t="shared" si="35"/>
        <v>0</v>
      </c>
      <c r="P48" s="75" t="b">
        <f t="shared" si="35"/>
        <v>0</v>
      </c>
      <c r="Q48" s="75" t="b">
        <f t="shared" si="35"/>
        <v>0</v>
      </c>
      <c r="R48" s="75" t="b">
        <f t="shared" si="35"/>
        <v>0</v>
      </c>
      <c r="S48" s="75" t="b">
        <f t="shared" si="35"/>
        <v>1</v>
      </c>
      <c r="T48" s="75" t="b">
        <f t="shared" si="35"/>
        <v>1</v>
      </c>
      <c r="U48" s="75" t="b">
        <f t="shared" si="35"/>
        <v>1</v>
      </c>
      <c r="V48" s="75" t="b">
        <f t="shared" si="35"/>
        <v>1</v>
      </c>
      <c r="W48" s="75" t="b">
        <f t="shared" si="35"/>
        <v>1</v>
      </c>
      <c r="X48" s="75" t="b">
        <f t="shared" si="35"/>
        <v>1</v>
      </c>
      <c r="Y48" s="75" t="b">
        <f t="shared" si="35"/>
        <v>1</v>
      </c>
      <c r="Z48" s="75" t="b">
        <f t="shared" si="35"/>
        <v>1</v>
      </c>
    </row>
    <row r="49" spans="1:26" outlineLevel="1">
      <c r="A49" s="1"/>
      <c r="B49" s="1">
        <v>4</v>
      </c>
      <c r="C49" s="1">
        <v>300</v>
      </c>
      <c r="D49" s="1">
        <f>C49+B49</f>
        <v>304</v>
      </c>
      <c r="E49" s="5" t="s">
        <v>13</v>
      </c>
      <c r="F49" s="75"/>
      <c r="G49" s="75"/>
      <c r="H49" s="75"/>
      <c r="I49" s="75"/>
      <c r="J49" s="76" t="b">
        <f t="shared" ref="J49:Z49" si="36">IF(J48,FALSE,J25)</f>
        <v>0</v>
      </c>
      <c r="K49" s="75" t="b">
        <f t="shared" si="36"/>
        <v>0</v>
      </c>
      <c r="L49" s="75" t="b">
        <f t="shared" si="36"/>
        <v>0</v>
      </c>
      <c r="M49" s="75" t="b">
        <f t="shared" si="36"/>
        <v>1</v>
      </c>
      <c r="N49" s="75" t="b">
        <f t="shared" si="36"/>
        <v>1</v>
      </c>
      <c r="O49" s="75" t="b">
        <f t="shared" si="36"/>
        <v>1</v>
      </c>
      <c r="P49" s="75" t="b">
        <f t="shared" si="36"/>
        <v>1</v>
      </c>
      <c r="Q49" s="75" t="b">
        <f t="shared" si="36"/>
        <v>1</v>
      </c>
      <c r="R49" s="75" t="b">
        <f t="shared" si="36"/>
        <v>1</v>
      </c>
      <c r="S49" s="75" t="b">
        <f t="shared" si="36"/>
        <v>0</v>
      </c>
      <c r="T49" s="75" t="b">
        <f t="shared" si="36"/>
        <v>0</v>
      </c>
      <c r="U49" s="75" t="b">
        <f t="shared" si="36"/>
        <v>0</v>
      </c>
      <c r="V49" s="75" t="b">
        <f t="shared" si="36"/>
        <v>0</v>
      </c>
      <c r="W49" s="75" t="b">
        <f t="shared" si="36"/>
        <v>0</v>
      </c>
      <c r="X49" s="75" t="b">
        <f t="shared" si="36"/>
        <v>0</v>
      </c>
      <c r="Y49" s="75" t="b">
        <f t="shared" si="36"/>
        <v>0</v>
      </c>
      <c r="Z49" s="75" t="b">
        <f t="shared" si="36"/>
        <v>0</v>
      </c>
    </row>
    <row r="50" spans="1:26" outlineLevel="1">
      <c r="A50" s="64" t="s">
        <v>111</v>
      </c>
      <c r="B50" s="125">
        <v>4</v>
      </c>
      <c r="C50" s="125">
        <v>302</v>
      </c>
      <c r="D50" s="125">
        <f t="shared" ref="D50:D64" si="37">C50+B50</f>
        <v>306</v>
      </c>
      <c r="E50" s="135" t="s">
        <v>41</v>
      </c>
      <c r="F50" s="75"/>
      <c r="G50" s="75"/>
      <c r="H50" s="75"/>
      <c r="I50" s="75"/>
      <c r="J50" s="76">
        <f t="shared" ref="J50:Z50" si="38">IF(J48,1000000,0)</f>
        <v>1000000</v>
      </c>
      <c r="K50" s="75">
        <f t="shared" si="38"/>
        <v>1000000</v>
      </c>
      <c r="L50" s="75">
        <f t="shared" si="38"/>
        <v>0</v>
      </c>
      <c r="M50" s="75">
        <f t="shared" si="38"/>
        <v>0</v>
      </c>
      <c r="N50" s="75">
        <f t="shared" si="38"/>
        <v>0</v>
      </c>
      <c r="O50" s="75">
        <f t="shared" si="38"/>
        <v>0</v>
      </c>
      <c r="P50" s="75">
        <f t="shared" si="38"/>
        <v>0</v>
      </c>
      <c r="Q50" s="75">
        <f t="shared" si="38"/>
        <v>0</v>
      </c>
      <c r="R50" s="75">
        <f t="shared" si="38"/>
        <v>0</v>
      </c>
      <c r="S50" s="75">
        <f t="shared" si="38"/>
        <v>1000000</v>
      </c>
      <c r="T50" s="75">
        <f t="shared" si="38"/>
        <v>1000000</v>
      </c>
      <c r="U50" s="75">
        <f t="shared" si="38"/>
        <v>1000000</v>
      </c>
      <c r="V50" s="75">
        <f t="shared" si="38"/>
        <v>1000000</v>
      </c>
      <c r="W50" s="75">
        <f t="shared" si="38"/>
        <v>1000000</v>
      </c>
      <c r="X50" s="75">
        <f t="shared" si="38"/>
        <v>1000000</v>
      </c>
      <c r="Y50" s="75">
        <f t="shared" si="38"/>
        <v>1000000</v>
      </c>
      <c r="Z50" s="75">
        <f t="shared" si="38"/>
        <v>1000000</v>
      </c>
    </row>
    <row r="51" spans="1:26" outlineLevel="1">
      <c r="A51" s="1"/>
      <c r="B51" s="1">
        <v>4</v>
      </c>
      <c r="C51" s="1">
        <v>303</v>
      </c>
      <c r="D51" s="1">
        <f t="shared" si="37"/>
        <v>307</v>
      </c>
      <c r="E51" s="131" t="s">
        <v>15</v>
      </c>
      <c r="F51" s="75"/>
      <c r="G51" s="75"/>
      <c r="H51" s="75"/>
      <c r="I51" s="75"/>
      <c r="J51" s="76">
        <f t="shared" ref="J51:Z51" si="39">IF(J48,0,J13)</f>
        <v>0</v>
      </c>
      <c r="K51" s="75">
        <f t="shared" si="39"/>
        <v>0</v>
      </c>
      <c r="L51" s="75">
        <f t="shared" si="39"/>
        <v>0</v>
      </c>
      <c r="M51" s="75">
        <f t="shared" si="39"/>
        <v>0</v>
      </c>
      <c r="N51" s="75">
        <f t="shared" si="39"/>
        <v>0</v>
      </c>
      <c r="O51" s="75">
        <f t="shared" si="39"/>
        <v>0</v>
      </c>
      <c r="P51" s="75">
        <f t="shared" si="39"/>
        <v>0</v>
      </c>
      <c r="Q51" s="75">
        <f t="shared" si="39"/>
        <v>0</v>
      </c>
      <c r="R51" s="75">
        <f t="shared" si="39"/>
        <v>0</v>
      </c>
      <c r="S51" s="75">
        <f t="shared" si="39"/>
        <v>0</v>
      </c>
      <c r="T51" s="75">
        <f t="shared" si="39"/>
        <v>0</v>
      </c>
      <c r="U51" s="75">
        <f t="shared" si="39"/>
        <v>0</v>
      </c>
      <c r="V51" s="75">
        <f t="shared" si="39"/>
        <v>0</v>
      </c>
      <c r="W51" s="75">
        <f t="shared" si="39"/>
        <v>0</v>
      </c>
      <c r="X51" s="75">
        <f t="shared" si="39"/>
        <v>0</v>
      </c>
      <c r="Y51" s="75">
        <f t="shared" si="39"/>
        <v>0</v>
      </c>
      <c r="Z51" s="75">
        <f t="shared" si="39"/>
        <v>0</v>
      </c>
    </row>
    <row r="52" spans="1:26" outlineLevel="1">
      <c r="A52" s="30" t="s">
        <v>42</v>
      </c>
      <c r="B52" s="30">
        <v>4</v>
      </c>
      <c r="C52" s="1">
        <v>310</v>
      </c>
      <c r="D52" s="1">
        <f t="shared" si="37"/>
        <v>314</v>
      </c>
      <c r="E52" s="5" t="s">
        <v>43</v>
      </c>
      <c r="F52" s="75"/>
      <c r="G52" s="75"/>
      <c r="H52" s="75"/>
      <c r="I52" s="75"/>
      <c r="J52" s="76" t="b">
        <f t="shared" ref="J52:Z52" si="40">NOT(J25)</f>
        <v>1</v>
      </c>
      <c r="K52" s="79" t="b">
        <f t="shared" si="40"/>
        <v>1</v>
      </c>
      <c r="L52" s="79" t="b">
        <f t="shared" si="40"/>
        <v>1</v>
      </c>
      <c r="M52" s="79" t="b">
        <f t="shared" si="40"/>
        <v>0</v>
      </c>
      <c r="N52" s="79" t="b">
        <f t="shared" si="40"/>
        <v>0</v>
      </c>
      <c r="O52" s="79" t="b">
        <f t="shared" si="40"/>
        <v>0</v>
      </c>
      <c r="P52" s="79" t="b">
        <f t="shared" si="40"/>
        <v>0</v>
      </c>
      <c r="Q52" s="79" t="b">
        <f t="shared" si="40"/>
        <v>0</v>
      </c>
      <c r="R52" s="79" t="b">
        <f t="shared" si="40"/>
        <v>0</v>
      </c>
      <c r="S52" s="79" t="b">
        <f t="shared" si="40"/>
        <v>0</v>
      </c>
      <c r="T52" s="79" t="b">
        <f t="shared" si="40"/>
        <v>0</v>
      </c>
      <c r="U52" s="79" t="b">
        <f t="shared" si="40"/>
        <v>0</v>
      </c>
      <c r="V52" s="79" t="b">
        <f t="shared" si="40"/>
        <v>0</v>
      </c>
      <c r="W52" s="79" t="b">
        <f t="shared" si="40"/>
        <v>0</v>
      </c>
      <c r="X52" s="79" t="b">
        <f t="shared" si="40"/>
        <v>0</v>
      </c>
      <c r="Y52" s="79" t="b">
        <f t="shared" si="40"/>
        <v>0</v>
      </c>
      <c r="Z52" s="79" t="b">
        <f t="shared" si="40"/>
        <v>0</v>
      </c>
    </row>
    <row r="53" spans="1:26" outlineLevel="1">
      <c r="B53" s="1">
        <v>4</v>
      </c>
      <c r="C53" s="1">
        <v>313</v>
      </c>
      <c r="D53" s="1">
        <f t="shared" si="37"/>
        <v>317</v>
      </c>
      <c r="E53" s="5" t="s">
        <v>44</v>
      </c>
      <c r="F53" s="75"/>
      <c r="G53" s="75"/>
      <c r="H53" s="75"/>
      <c r="I53" s="75"/>
      <c r="J53" s="80" t="e">
        <f t="shared" ref="J53:Z53" si="41">IF(AND(NOT(J48),J52),MAX(0,J42-J36),NA())</f>
        <v>#N/A</v>
      </c>
      <c r="K53" s="79" t="e">
        <f t="shared" si="41"/>
        <v>#N/A</v>
      </c>
      <c r="L53" s="79">
        <f t="shared" si="41"/>
        <v>2.5559260870850475E-2</v>
      </c>
      <c r="M53" s="79" t="e">
        <f t="shared" si="41"/>
        <v>#N/A</v>
      </c>
      <c r="N53" s="79" t="e">
        <f t="shared" si="41"/>
        <v>#N/A</v>
      </c>
      <c r="O53" s="79" t="e">
        <f t="shared" si="41"/>
        <v>#N/A</v>
      </c>
      <c r="P53" s="79" t="e">
        <f t="shared" si="41"/>
        <v>#N/A</v>
      </c>
      <c r="Q53" s="79" t="e">
        <f t="shared" si="41"/>
        <v>#N/A</v>
      </c>
      <c r="R53" s="79" t="e">
        <f t="shared" si="41"/>
        <v>#N/A</v>
      </c>
      <c r="S53" s="79" t="e">
        <f t="shared" si="41"/>
        <v>#N/A</v>
      </c>
      <c r="T53" s="79" t="e">
        <f t="shared" si="41"/>
        <v>#N/A</v>
      </c>
      <c r="U53" s="79" t="e">
        <f t="shared" si="41"/>
        <v>#N/A</v>
      </c>
      <c r="V53" s="79" t="e">
        <f t="shared" si="41"/>
        <v>#N/A</v>
      </c>
      <c r="W53" s="79" t="e">
        <f t="shared" si="41"/>
        <v>#N/A</v>
      </c>
      <c r="X53" s="79" t="e">
        <f t="shared" si="41"/>
        <v>#N/A</v>
      </c>
      <c r="Y53" s="79" t="e">
        <f t="shared" si="41"/>
        <v>#N/A</v>
      </c>
      <c r="Z53" s="79" t="e">
        <f t="shared" si="41"/>
        <v>#N/A</v>
      </c>
    </row>
    <row r="54" spans="1:26" outlineLevel="1">
      <c r="B54" s="1">
        <v>4</v>
      </c>
      <c r="C54" s="1">
        <v>316</v>
      </c>
      <c r="D54" s="1">
        <f t="shared" si="37"/>
        <v>320</v>
      </c>
      <c r="E54" s="5" t="s">
        <v>45</v>
      </c>
      <c r="F54" s="75"/>
      <c r="G54" s="75"/>
      <c r="H54" s="75"/>
      <c r="I54" s="75"/>
      <c r="J54" s="78" t="e">
        <f t="shared" ref="J54:Z54" si="42">IF(AND(NOT(J48),J52),MAX(0,(-1*J33)-J45),NA())</f>
        <v>#N/A</v>
      </c>
      <c r="K54" s="77" t="e">
        <f t="shared" si="42"/>
        <v>#N/A</v>
      </c>
      <c r="L54" s="77">
        <f t="shared" si="42"/>
        <v>3.0908122089876033E-3</v>
      </c>
      <c r="M54" s="77" t="e">
        <f t="shared" si="42"/>
        <v>#N/A</v>
      </c>
      <c r="N54" s="77" t="e">
        <f t="shared" si="42"/>
        <v>#N/A</v>
      </c>
      <c r="O54" s="77" t="e">
        <f t="shared" si="42"/>
        <v>#N/A</v>
      </c>
      <c r="P54" s="77" t="e">
        <f t="shared" si="42"/>
        <v>#N/A</v>
      </c>
      <c r="Q54" s="77" t="e">
        <f t="shared" si="42"/>
        <v>#N/A</v>
      </c>
      <c r="R54" s="77" t="e">
        <f t="shared" si="42"/>
        <v>#N/A</v>
      </c>
      <c r="S54" s="77" t="e">
        <f t="shared" si="42"/>
        <v>#N/A</v>
      </c>
      <c r="T54" s="77" t="e">
        <f t="shared" si="42"/>
        <v>#N/A</v>
      </c>
      <c r="U54" s="77" t="e">
        <f t="shared" si="42"/>
        <v>#N/A</v>
      </c>
      <c r="V54" s="77" t="e">
        <f t="shared" si="42"/>
        <v>#N/A</v>
      </c>
      <c r="W54" s="77" t="e">
        <f t="shared" si="42"/>
        <v>#N/A</v>
      </c>
      <c r="X54" s="77" t="e">
        <f t="shared" si="42"/>
        <v>#N/A</v>
      </c>
      <c r="Y54" s="77" t="e">
        <f t="shared" si="42"/>
        <v>#N/A</v>
      </c>
      <c r="Z54" s="77" t="e">
        <f t="shared" si="42"/>
        <v>#N/A</v>
      </c>
    </row>
    <row r="55" spans="1:26" outlineLevel="1">
      <c r="B55" s="1">
        <v>4</v>
      </c>
      <c r="C55" s="1">
        <v>319</v>
      </c>
      <c r="D55" s="1">
        <f t="shared" si="37"/>
        <v>323</v>
      </c>
      <c r="E55" s="5" t="s">
        <v>46</v>
      </c>
      <c r="F55" s="75"/>
      <c r="G55" s="75"/>
      <c r="H55" s="75"/>
      <c r="I55" s="75"/>
      <c r="J55" s="84" t="e">
        <f t="shared" ref="J55:Z55" si="43">IF(AND(NOT(J48),J52),-1*MIN(J53,J54),NA())</f>
        <v>#N/A</v>
      </c>
      <c r="K55" s="85" t="e">
        <f t="shared" si="43"/>
        <v>#N/A</v>
      </c>
      <c r="L55" s="85">
        <f t="shared" si="43"/>
        <v>-3.0908122089876033E-3</v>
      </c>
      <c r="M55" s="85" t="e">
        <f t="shared" si="43"/>
        <v>#N/A</v>
      </c>
      <c r="N55" s="85" t="e">
        <f t="shared" si="43"/>
        <v>#N/A</v>
      </c>
      <c r="O55" s="85" t="e">
        <f t="shared" si="43"/>
        <v>#N/A</v>
      </c>
      <c r="P55" s="85" t="e">
        <f t="shared" si="43"/>
        <v>#N/A</v>
      </c>
      <c r="Q55" s="85" t="e">
        <f t="shared" si="43"/>
        <v>#N/A</v>
      </c>
      <c r="R55" s="85" t="e">
        <f t="shared" si="43"/>
        <v>#N/A</v>
      </c>
      <c r="S55" s="85" t="e">
        <f t="shared" si="43"/>
        <v>#N/A</v>
      </c>
      <c r="T55" s="85" t="e">
        <f t="shared" si="43"/>
        <v>#N/A</v>
      </c>
      <c r="U55" s="85" t="e">
        <f t="shared" si="43"/>
        <v>#N/A</v>
      </c>
      <c r="V55" s="85" t="e">
        <f t="shared" si="43"/>
        <v>#N/A</v>
      </c>
      <c r="W55" s="85" t="e">
        <f t="shared" si="43"/>
        <v>#N/A</v>
      </c>
      <c r="X55" s="85" t="e">
        <f t="shared" si="43"/>
        <v>#N/A</v>
      </c>
      <c r="Y55" s="85" t="e">
        <f t="shared" si="43"/>
        <v>#N/A</v>
      </c>
      <c r="Z55" s="85" t="e">
        <f t="shared" si="43"/>
        <v>#N/A</v>
      </c>
    </row>
    <row r="56" spans="1:26" outlineLevel="1">
      <c r="B56" s="1">
        <v>4</v>
      </c>
      <c r="C56" s="1">
        <v>332</v>
      </c>
      <c r="D56" s="1">
        <f t="shared" si="37"/>
        <v>336</v>
      </c>
      <c r="E56" s="5" t="s">
        <v>13</v>
      </c>
      <c r="F56" s="75"/>
      <c r="G56" s="75"/>
      <c r="H56" s="75"/>
      <c r="I56" s="75"/>
      <c r="J56" s="76" t="b">
        <f>IF(AND(NOT(J48),J52),TRUE,J25)</f>
        <v>0</v>
      </c>
      <c r="K56" s="75" t="b">
        <f t="shared" ref="K56:Z56" si="44">IF(AND(NOT(K48),K52),TRUE,K25)</f>
        <v>0</v>
      </c>
      <c r="L56" s="75" t="b">
        <f t="shared" si="44"/>
        <v>1</v>
      </c>
      <c r="M56" s="75" t="b">
        <f t="shared" si="44"/>
        <v>1</v>
      </c>
      <c r="N56" s="75" t="b">
        <f t="shared" si="44"/>
        <v>1</v>
      </c>
      <c r="O56" s="75" t="b">
        <f t="shared" si="44"/>
        <v>1</v>
      </c>
      <c r="P56" s="75" t="b">
        <f t="shared" si="44"/>
        <v>1</v>
      </c>
      <c r="Q56" s="75" t="b">
        <f t="shared" si="44"/>
        <v>1</v>
      </c>
      <c r="R56" s="75" t="b">
        <f t="shared" si="44"/>
        <v>1</v>
      </c>
      <c r="S56" s="75" t="b">
        <f t="shared" si="44"/>
        <v>1</v>
      </c>
      <c r="T56" s="75" t="b">
        <f t="shared" si="44"/>
        <v>1</v>
      </c>
      <c r="U56" s="75" t="b">
        <f t="shared" si="44"/>
        <v>1</v>
      </c>
      <c r="V56" s="75" t="b">
        <f t="shared" si="44"/>
        <v>1</v>
      </c>
      <c r="W56" s="75" t="b">
        <f t="shared" si="44"/>
        <v>1</v>
      </c>
      <c r="X56" s="75" t="b">
        <f t="shared" si="44"/>
        <v>1</v>
      </c>
      <c r="Y56" s="75" t="b">
        <f t="shared" si="44"/>
        <v>1</v>
      </c>
      <c r="Z56" s="75" t="b">
        <f t="shared" si="44"/>
        <v>1</v>
      </c>
    </row>
    <row r="57" spans="1:26" outlineLevel="1">
      <c r="B57" s="1">
        <v>4</v>
      </c>
      <c r="C57" s="1">
        <v>333</v>
      </c>
      <c r="D57" s="1">
        <f t="shared" si="37"/>
        <v>337</v>
      </c>
      <c r="E57" s="5" t="s">
        <v>15</v>
      </c>
      <c r="F57" s="75"/>
      <c r="G57" s="75"/>
      <c r="H57" s="75"/>
      <c r="I57" s="75"/>
      <c r="J57" s="76" t="e">
        <f t="shared" ref="J57:Z57" si="45">IF(AND(NOT(J48),J52),0,NA())</f>
        <v>#N/A</v>
      </c>
      <c r="K57" s="75" t="e">
        <f t="shared" si="45"/>
        <v>#N/A</v>
      </c>
      <c r="L57" s="75">
        <f t="shared" si="45"/>
        <v>0</v>
      </c>
      <c r="M57" s="75" t="e">
        <f t="shared" si="45"/>
        <v>#N/A</v>
      </c>
      <c r="N57" s="75" t="e">
        <f t="shared" si="45"/>
        <v>#N/A</v>
      </c>
      <c r="O57" s="75" t="e">
        <f t="shared" si="45"/>
        <v>#N/A</v>
      </c>
      <c r="P57" s="75" t="e">
        <f t="shared" si="45"/>
        <v>#N/A</v>
      </c>
      <c r="Q57" s="75" t="e">
        <f t="shared" si="45"/>
        <v>#N/A</v>
      </c>
      <c r="R57" s="75" t="e">
        <f t="shared" si="45"/>
        <v>#N/A</v>
      </c>
      <c r="S57" s="75" t="e">
        <f t="shared" si="45"/>
        <v>#N/A</v>
      </c>
      <c r="T57" s="75" t="e">
        <f t="shared" si="45"/>
        <v>#N/A</v>
      </c>
      <c r="U57" s="75" t="e">
        <f t="shared" si="45"/>
        <v>#N/A</v>
      </c>
      <c r="V57" s="75" t="e">
        <f t="shared" si="45"/>
        <v>#N/A</v>
      </c>
      <c r="W57" s="75" t="e">
        <f t="shared" si="45"/>
        <v>#N/A</v>
      </c>
      <c r="X57" s="75" t="e">
        <f t="shared" si="45"/>
        <v>#N/A</v>
      </c>
      <c r="Y57" s="75" t="e">
        <f t="shared" si="45"/>
        <v>#N/A</v>
      </c>
      <c r="Z57" s="75" t="e">
        <f t="shared" si="45"/>
        <v>#N/A</v>
      </c>
    </row>
    <row r="58" spans="1:26" outlineLevel="1">
      <c r="B58" s="1">
        <v>4</v>
      </c>
      <c r="C58" s="1">
        <v>346</v>
      </c>
      <c r="D58" s="1">
        <f t="shared" si="37"/>
        <v>350</v>
      </c>
      <c r="E58" s="5" t="s">
        <v>113</v>
      </c>
      <c r="F58" s="75"/>
      <c r="G58" s="75"/>
      <c r="H58" s="75"/>
      <c r="I58" s="75"/>
      <c r="J58" s="86" t="e">
        <f t="shared" ref="J58:T58" si="46">IF(AND(NOT(J48),NOT(J52)),J36&lt;=I23,NA())</f>
        <v>#N/A</v>
      </c>
      <c r="K58" s="87" t="e">
        <f t="shared" si="46"/>
        <v>#N/A</v>
      </c>
      <c r="L58" s="88" t="e">
        <f t="shared" si="46"/>
        <v>#N/A</v>
      </c>
      <c r="M58" s="88" t="b">
        <f t="shared" si="46"/>
        <v>1</v>
      </c>
      <c r="N58" s="88" t="b">
        <f t="shared" si="46"/>
        <v>1</v>
      </c>
      <c r="O58" s="88" t="b">
        <f t="shared" si="46"/>
        <v>1</v>
      </c>
      <c r="P58" s="88" t="b">
        <f t="shared" si="46"/>
        <v>1</v>
      </c>
      <c r="Q58" s="88" t="b">
        <f t="shared" si="46"/>
        <v>1</v>
      </c>
      <c r="R58" s="88" t="b">
        <f t="shared" si="46"/>
        <v>1</v>
      </c>
      <c r="S58" s="88" t="e">
        <f t="shared" si="46"/>
        <v>#N/A</v>
      </c>
      <c r="T58" s="88" t="e">
        <f t="shared" si="46"/>
        <v>#N/A</v>
      </c>
      <c r="U58" s="88" t="e">
        <f t="shared" ref="U58:Z58" si="47">IF(AND(NOT(U48),NOT(U52)),U36&lt;=T23,NA())</f>
        <v>#N/A</v>
      </c>
      <c r="V58" s="88" t="e">
        <f t="shared" si="47"/>
        <v>#N/A</v>
      </c>
      <c r="W58" s="88" t="e">
        <f t="shared" si="47"/>
        <v>#N/A</v>
      </c>
      <c r="X58" s="88" t="e">
        <f t="shared" si="47"/>
        <v>#N/A</v>
      </c>
      <c r="Y58" s="88" t="e">
        <f t="shared" si="47"/>
        <v>#N/A</v>
      </c>
      <c r="Z58" s="88" t="e">
        <f t="shared" si="47"/>
        <v>#N/A</v>
      </c>
    </row>
    <row r="59" spans="1:26" outlineLevel="1">
      <c r="B59" s="1">
        <v>4</v>
      </c>
      <c r="C59" s="1">
        <v>354</v>
      </c>
      <c r="D59" s="1">
        <f t="shared" si="37"/>
        <v>358</v>
      </c>
      <c r="E59" s="5" t="s">
        <v>46</v>
      </c>
      <c r="F59" s="75"/>
      <c r="G59" s="75"/>
      <c r="H59" s="75"/>
      <c r="I59" s="75"/>
      <c r="J59" s="89" t="e">
        <f t="shared" ref="J59:T59" si="48">IF(AND(NOT(J48),NOT(J52),J58),MAX(J36-I23,J28),NA())</f>
        <v>#N/A</v>
      </c>
      <c r="K59" s="90" t="e">
        <f t="shared" si="48"/>
        <v>#N/A</v>
      </c>
      <c r="L59" s="91" t="e">
        <f t="shared" si="48"/>
        <v>#N/A</v>
      </c>
      <c r="M59" s="91">
        <f t="shared" si="48"/>
        <v>0</v>
      </c>
      <c r="N59" s="91">
        <f t="shared" si="48"/>
        <v>0</v>
      </c>
      <c r="O59" s="91">
        <f t="shared" si="48"/>
        <v>-0.57054504463776845</v>
      </c>
      <c r="P59" s="91">
        <f t="shared" si="48"/>
        <v>0</v>
      </c>
      <c r="Q59" s="91">
        <f t="shared" si="48"/>
        <v>0</v>
      </c>
      <c r="R59" s="91">
        <f t="shared" si="48"/>
        <v>0</v>
      </c>
      <c r="S59" s="91" t="e">
        <f t="shared" si="48"/>
        <v>#N/A</v>
      </c>
      <c r="T59" s="91" t="e">
        <f t="shared" si="48"/>
        <v>#N/A</v>
      </c>
      <c r="U59" s="91" t="e">
        <f t="shared" ref="U59:Z59" si="49">IF(AND(NOT(U48),NOT(U52),U58),MAX(U36-T23,U28),NA())</f>
        <v>#N/A</v>
      </c>
      <c r="V59" s="91" t="e">
        <f t="shared" si="49"/>
        <v>#N/A</v>
      </c>
      <c r="W59" s="91" t="e">
        <f t="shared" si="49"/>
        <v>#N/A</v>
      </c>
      <c r="X59" s="91" t="e">
        <f t="shared" si="49"/>
        <v>#N/A</v>
      </c>
      <c r="Y59" s="91" t="e">
        <f t="shared" si="49"/>
        <v>#N/A</v>
      </c>
      <c r="Z59" s="91" t="e">
        <f t="shared" si="49"/>
        <v>#N/A</v>
      </c>
    </row>
    <row r="60" spans="1:26" outlineLevel="1">
      <c r="B60" s="1">
        <v>5</v>
      </c>
      <c r="C60" s="1">
        <v>356</v>
      </c>
      <c r="D60" s="1">
        <f t="shared" si="37"/>
        <v>361</v>
      </c>
      <c r="E60" s="5" t="s">
        <v>15</v>
      </c>
      <c r="F60" s="75"/>
      <c r="G60" s="75"/>
      <c r="H60" s="75"/>
      <c r="I60" s="75"/>
      <c r="J60" s="89" t="e">
        <f t="shared" ref="J60:T60" si="50">IF(AND(NOT(J48),NOT(J52),J58),0,NA())</f>
        <v>#N/A</v>
      </c>
      <c r="K60" s="90" t="e">
        <f t="shared" si="50"/>
        <v>#N/A</v>
      </c>
      <c r="L60" s="91" t="e">
        <f t="shared" si="50"/>
        <v>#N/A</v>
      </c>
      <c r="M60" s="91">
        <f t="shared" si="50"/>
        <v>0</v>
      </c>
      <c r="N60" s="91">
        <f t="shared" si="50"/>
        <v>0</v>
      </c>
      <c r="O60" s="91">
        <f t="shared" si="50"/>
        <v>0</v>
      </c>
      <c r="P60" s="91">
        <f t="shared" si="50"/>
        <v>0</v>
      </c>
      <c r="Q60" s="91">
        <f t="shared" si="50"/>
        <v>0</v>
      </c>
      <c r="R60" s="91">
        <f t="shared" si="50"/>
        <v>0</v>
      </c>
      <c r="S60" s="91" t="e">
        <f t="shared" si="50"/>
        <v>#N/A</v>
      </c>
      <c r="T60" s="91" t="e">
        <f t="shared" si="50"/>
        <v>#N/A</v>
      </c>
      <c r="U60" s="91" t="e">
        <f t="shared" ref="U60:Z60" si="51">IF(AND(NOT(U48),NOT(U52),U58),0,NA())</f>
        <v>#N/A</v>
      </c>
      <c r="V60" s="91" t="e">
        <f t="shared" si="51"/>
        <v>#N/A</v>
      </c>
      <c r="W60" s="91" t="e">
        <f t="shared" si="51"/>
        <v>#N/A</v>
      </c>
      <c r="X60" s="91" t="e">
        <f t="shared" si="51"/>
        <v>#N/A</v>
      </c>
      <c r="Y60" s="91" t="e">
        <f t="shared" si="51"/>
        <v>#N/A</v>
      </c>
      <c r="Z60" s="91" t="e">
        <f t="shared" si="51"/>
        <v>#N/A</v>
      </c>
    </row>
    <row r="61" spans="1:26" outlineLevel="1">
      <c r="A61" s="66"/>
      <c r="B61" s="37">
        <v>4</v>
      </c>
      <c r="C61" s="37">
        <v>364</v>
      </c>
      <c r="D61" s="1">
        <f t="shared" si="37"/>
        <v>368</v>
      </c>
      <c r="E61" s="144" t="s">
        <v>15</v>
      </c>
      <c r="F61" s="92"/>
      <c r="G61" s="92"/>
      <c r="H61" s="92"/>
      <c r="I61" s="92"/>
      <c r="J61" s="93" t="e">
        <f t="shared" ref="J61:Z61" si="52">IF(AND(NOT(J48),NOT(J52),NOT(J58)),IJ13+(J36-I23),NA())</f>
        <v>#N/A</v>
      </c>
      <c r="K61" s="94" t="e">
        <f t="shared" si="52"/>
        <v>#N/A</v>
      </c>
      <c r="L61" s="95" t="e">
        <f t="shared" si="52"/>
        <v>#N/A</v>
      </c>
      <c r="M61" s="95" t="e">
        <f t="shared" si="52"/>
        <v>#N/A</v>
      </c>
      <c r="N61" s="95" t="e">
        <f t="shared" si="52"/>
        <v>#N/A</v>
      </c>
      <c r="O61" s="95" t="e">
        <f t="shared" si="52"/>
        <v>#N/A</v>
      </c>
      <c r="P61" s="95" t="e">
        <f t="shared" si="52"/>
        <v>#N/A</v>
      </c>
      <c r="Q61" s="95" t="e">
        <f t="shared" si="52"/>
        <v>#N/A</v>
      </c>
      <c r="R61" s="95" t="e">
        <f t="shared" si="52"/>
        <v>#N/A</v>
      </c>
      <c r="S61" s="95" t="e">
        <f t="shared" si="52"/>
        <v>#N/A</v>
      </c>
      <c r="T61" s="95" t="e">
        <f t="shared" si="52"/>
        <v>#N/A</v>
      </c>
      <c r="U61" s="95" t="e">
        <f t="shared" si="52"/>
        <v>#N/A</v>
      </c>
      <c r="V61" s="95" t="e">
        <f t="shared" si="52"/>
        <v>#N/A</v>
      </c>
      <c r="W61" s="95" t="e">
        <f t="shared" si="52"/>
        <v>#N/A</v>
      </c>
      <c r="X61" s="95" t="e">
        <f t="shared" si="52"/>
        <v>#N/A</v>
      </c>
      <c r="Y61" s="95" t="e">
        <f t="shared" si="52"/>
        <v>#N/A</v>
      </c>
      <c r="Z61" s="95" t="e">
        <f t="shared" si="52"/>
        <v>#N/A</v>
      </c>
    </row>
    <row r="62" spans="1:26" outlineLevel="1">
      <c r="A62" s="66"/>
      <c r="B62" s="37">
        <v>4</v>
      </c>
      <c r="C62" s="37">
        <v>365</v>
      </c>
      <c r="D62" s="1">
        <f t="shared" si="37"/>
        <v>369</v>
      </c>
      <c r="E62" s="140" t="s">
        <v>48</v>
      </c>
      <c r="F62" s="92"/>
      <c r="G62" s="92"/>
      <c r="H62" s="92"/>
      <c r="I62" s="92"/>
      <c r="J62" s="96" t="e">
        <f>IF(AND(NOT(J48),NOT(J52),NOT(J58)),J36-J61,NA())</f>
        <v>#N/A</v>
      </c>
      <c r="K62" s="97" t="e">
        <f t="shared" ref="K62:Z62" si="53">IF(AND(NOT(K48),NOT(K52),NOT(K58)),K36-K61,NA())</f>
        <v>#N/A</v>
      </c>
      <c r="L62" s="98" t="e">
        <f t="shared" si="53"/>
        <v>#N/A</v>
      </c>
      <c r="M62" s="98" t="e">
        <f t="shared" si="53"/>
        <v>#N/A</v>
      </c>
      <c r="N62" s="98" t="e">
        <f t="shared" si="53"/>
        <v>#N/A</v>
      </c>
      <c r="O62" s="98" t="e">
        <f t="shared" si="53"/>
        <v>#N/A</v>
      </c>
      <c r="P62" s="98" t="e">
        <f t="shared" si="53"/>
        <v>#N/A</v>
      </c>
      <c r="Q62" s="98" t="e">
        <f t="shared" si="53"/>
        <v>#N/A</v>
      </c>
      <c r="R62" s="98" t="e">
        <f t="shared" si="53"/>
        <v>#N/A</v>
      </c>
      <c r="S62" s="98" t="e">
        <f t="shared" si="53"/>
        <v>#N/A</v>
      </c>
      <c r="T62" s="98" t="e">
        <f t="shared" si="53"/>
        <v>#N/A</v>
      </c>
      <c r="U62" s="98" t="e">
        <f t="shared" si="53"/>
        <v>#N/A</v>
      </c>
      <c r="V62" s="98" t="e">
        <f t="shared" si="53"/>
        <v>#N/A</v>
      </c>
      <c r="W62" s="98" t="e">
        <f t="shared" si="53"/>
        <v>#N/A</v>
      </c>
      <c r="X62" s="98" t="e">
        <f t="shared" si="53"/>
        <v>#N/A</v>
      </c>
      <c r="Y62" s="98" t="e">
        <f t="shared" si="53"/>
        <v>#N/A</v>
      </c>
      <c r="Z62" s="98" t="e">
        <f t="shared" si="53"/>
        <v>#N/A</v>
      </c>
    </row>
    <row r="63" spans="1:26" outlineLevel="1">
      <c r="A63" s="66"/>
      <c r="B63" s="37">
        <v>4</v>
      </c>
      <c r="C63" s="37">
        <v>366</v>
      </c>
      <c r="D63" s="1">
        <f t="shared" si="37"/>
        <v>370</v>
      </c>
      <c r="E63" s="144" t="s">
        <v>14</v>
      </c>
      <c r="F63" s="92"/>
      <c r="G63" s="92"/>
      <c r="H63" s="92"/>
      <c r="I63" s="92"/>
      <c r="J63" s="96" t="e">
        <f t="shared" ref="J63:Z63" si="54">IF(AND(NOT(J48),NOT(J52),NOT(J58)),(J6*J37)+J61,NA())</f>
        <v>#N/A</v>
      </c>
      <c r="K63" s="97" t="e">
        <f t="shared" si="54"/>
        <v>#N/A</v>
      </c>
      <c r="L63" s="98" t="e">
        <f t="shared" si="54"/>
        <v>#N/A</v>
      </c>
      <c r="M63" s="98" t="e">
        <f t="shared" si="54"/>
        <v>#N/A</v>
      </c>
      <c r="N63" s="98" t="e">
        <f t="shared" si="54"/>
        <v>#N/A</v>
      </c>
      <c r="O63" s="98" t="e">
        <f t="shared" si="54"/>
        <v>#N/A</v>
      </c>
      <c r="P63" s="98" t="e">
        <f t="shared" si="54"/>
        <v>#N/A</v>
      </c>
      <c r="Q63" s="98" t="e">
        <f t="shared" si="54"/>
        <v>#N/A</v>
      </c>
      <c r="R63" s="98" t="e">
        <f t="shared" si="54"/>
        <v>#N/A</v>
      </c>
      <c r="S63" s="98" t="e">
        <f t="shared" si="54"/>
        <v>#N/A</v>
      </c>
      <c r="T63" s="98" t="e">
        <f t="shared" si="54"/>
        <v>#N/A</v>
      </c>
      <c r="U63" s="98" t="e">
        <f t="shared" si="54"/>
        <v>#N/A</v>
      </c>
      <c r="V63" s="98" t="e">
        <f t="shared" si="54"/>
        <v>#N/A</v>
      </c>
      <c r="W63" s="98" t="e">
        <f t="shared" si="54"/>
        <v>#N/A</v>
      </c>
      <c r="X63" s="98" t="e">
        <f t="shared" si="54"/>
        <v>#N/A</v>
      </c>
      <c r="Y63" s="98" t="e">
        <f t="shared" si="54"/>
        <v>#N/A</v>
      </c>
      <c r="Z63" s="98" t="e">
        <f t="shared" si="54"/>
        <v>#N/A</v>
      </c>
    </row>
    <row r="64" spans="1:26" outlineLevel="1">
      <c r="A64" s="66"/>
      <c r="B64" s="37">
        <v>4</v>
      </c>
      <c r="C64" s="37">
        <v>367</v>
      </c>
      <c r="D64" s="1">
        <f t="shared" si="37"/>
        <v>371</v>
      </c>
      <c r="E64" s="140" t="s">
        <v>13</v>
      </c>
      <c r="F64" s="92"/>
      <c r="G64" s="92"/>
      <c r="H64" s="92"/>
      <c r="I64" s="92"/>
      <c r="J64" s="99" t="e">
        <f>IF(AND(NOT(J48),NOT(J52),NOT(J58)),FALSE,NA())</f>
        <v>#N/A</v>
      </c>
      <c r="K64" s="100" t="e">
        <f t="shared" ref="K64:Z64" si="55">IF(AND(NOT(K48),NOT(K52),NOT(K58)),FALSE,NA())</f>
        <v>#N/A</v>
      </c>
      <c r="L64" s="101" t="e">
        <f t="shared" si="55"/>
        <v>#N/A</v>
      </c>
      <c r="M64" s="101" t="e">
        <f t="shared" si="55"/>
        <v>#N/A</v>
      </c>
      <c r="N64" s="101" t="e">
        <f t="shared" si="55"/>
        <v>#N/A</v>
      </c>
      <c r="O64" s="101" t="e">
        <f t="shared" si="55"/>
        <v>#N/A</v>
      </c>
      <c r="P64" s="101" t="e">
        <f t="shared" si="55"/>
        <v>#N/A</v>
      </c>
      <c r="Q64" s="101" t="e">
        <f t="shared" si="55"/>
        <v>#N/A</v>
      </c>
      <c r="R64" s="101" t="e">
        <f t="shared" si="55"/>
        <v>#N/A</v>
      </c>
      <c r="S64" s="101" t="e">
        <f t="shared" si="55"/>
        <v>#N/A</v>
      </c>
      <c r="T64" s="101" t="e">
        <f t="shared" si="55"/>
        <v>#N/A</v>
      </c>
      <c r="U64" s="101" t="e">
        <f t="shared" si="55"/>
        <v>#N/A</v>
      </c>
      <c r="V64" s="101" t="e">
        <f t="shared" si="55"/>
        <v>#N/A</v>
      </c>
      <c r="W64" s="101" t="e">
        <f t="shared" si="55"/>
        <v>#N/A</v>
      </c>
      <c r="X64" s="101" t="e">
        <f t="shared" si="55"/>
        <v>#N/A</v>
      </c>
      <c r="Y64" s="101" t="e">
        <f t="shared" si="55"/>
        <v>#N/A</v>
      </c>
      <c r="Z64" s="101" t="e">
        <f t="shared" si="55"/>
        <v>#N/A</v>
      </c>
    </row>
    <row r="65" spans="1:26">
      <c r="E65" s="131"/>
      <c r="F65" s="75"/>
      <c r="G65" s="75"/>
      <c r="H65" s="75"/>
      <c r="I65" s="75"/>
      <c r="J65" s="76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 spans="1:26" outlineLevel="1">
      <c r="C66" s="1" t="s">
        <v>49</v>
      </c>
      <c r="E66" s="141" t="s">
        <v>15</v>
      </c>
      <c r="F66" s="75"/>
      <c r="G66" s="75"/>
      <c r="H66" s="75"/>
      <c r="I66" s="75"/>
      <c r="J66" s="108" t="e">
        <f t="shared" ref="J66:Z66" si="56">IF(ISNA(J61),J57,J61)</f>
        <v>#N/A</v>
      </c>
      <c r="K66" s="109" t="e">
        <f t="shared" si="56"/>
        <v>#N/A</v>
      </c>
      <c r="L66" s="109">
        <f t="shared" si="56"/>
        <v>0</v>
      </c>
      <c r="M66" s="109" t="e">
        <f t="shared" si="56"/>
        <v>#N/A</v>
      </c>
      <c r="N66" s="109" t="e">
        <f t="shared" si="56"/>
        <v>#N/A</v>
      </c>
      <c r="O66" s="109" t="e">
        <f t="shared" si="56"/>
        <v>#N/A</v>
      </c>
      <c r="P66" s="109" t="e">
        <f t="shared" si="56"/>
        <v>#N/A</v>
      </c>
      <c r="Q66" s="109" t="e">
        <f t="shared" si="56"/>
        <v>#N/A</v>
      </c>
      <c r="R66" s="109" t="e">
        <f t="shared" si="56"/>
        <v>#N/A</v>
      </c>
      <c r="S66" s="109" t="e">
        <f t="shared" si="56"/>
        <v>#N/A</v>
      </c>
      <c r="T66" s="109" t="e">
        <f t="shared" si="56"/>
        <v>#N/A</v>
      </c>
      <c r="U66" s="109" t="e">
        <f t="shared" si="56"/>
        <v>#N/A</v>
      </c>
      <c r="V66" s="109" t="e">
        <f t="shared" si="56"/>
        <v>#N/A</v>
      </c>
      <c r="W66" s="109" t="e">
        <f t="shared" si="56"/>
        <v>#N/A</v>
      </c>
      <c r="X66" s="109" t="e">
        <f t="shared" si="56"/>
        <v>#N/A</v>
      </c>
      <c r="Y66" s="109" t="e">
        <f t="shared" si="56"/>
        <v>#N/A</v>
      </c>
      <c r="Z66" s="109" t="e">
        <f t="shared" si="56"/>
        <v>#N/A</v>
      </c>
    </row>
    <row r="67" spans="1:26" outlineLevel="1">
      <c r="C67" s="1" t="s">
        <v>49</v>
      </c>
      <c r="E67" s="141" t="s">
        <v>46</v>
      </c>
      <c r="F67" s="75"/>
      <c r="G67" s="75"/>
      <c r="H67" s="75"/>
      <c r="I67" s="75"/>
      <c r="J67" s="108">
        <f t="shared" ref="J67:Z67" si="57">IF(ISNA(J59),IF(ISNA(J55),0,J55),IF(ISNA(J59),0,J59))</f>
        <v>0</v>
      </c>
      <c r="K67" s="109">
        <f t="shared" si="57"/>
        <v>0</v>
      </c>
      <c r="L67" s="109">
        <f t="shared" si="57"/>
        <v>-3.0908122089876033E-3</v>
      </c>
      <c r="M67" s="109">
        <f t="shared" si="57"/>
        <v>0</v>
      </c>
      <c r="N67" s="109">
        <f t="shared" si="57"/>
        <v>0</v>
      </c>
      <c r="O67" s="109">
        <f t="shared" si="57"/>
        <v>-0.57054504463776845</v>
      </c>
      <c r="P67" s="109">
        <f t="shared" si="57"/>
        <v>0</v>
      </c>
      <c r="Q67" s="109">
        <f t="shared" si="57"/>
        <v>0</v>
      </c>
      <c r="R67" s="109">
        <f t="shared" si="57"/>
        <v>0</v>
      </c>
      <c r="S67" s="109">
        <f t="shared" si="57"/>
        <v>0</v>
      </c>
      <c r="T67" s="109">
        <f t="shared" si="57"/>
        <v>0</v>
      </c>
      <c r="U67" s="109">
        <f t="shared" si="57"/>
        <v>0</v>
      </c>
      <c r="V67" s="109">
        <f t="shared" si="57"/>
        <v>0</v>
      </c>
      <c r="W67" s="109">
        <f t="shared" si="57"/>
        <v>0</v>
      </c>
      <c r="X67" s="109">
        <f t="shared" si="57"/>
        <v>0</v>
      </c>
      <c r="Y67" s="109">
        <f t="shared" si="57"/>
        <v>0</v>
      </c>
      <c r="Z67" s="109">
        <f t="shared" si="57"/>
        <v>0</v>
      </c>
    </row>
    <row r="68" spans="1:26" outlineLevel="1">
      <c r="C68" s="1" t="s">
        <v>49</v>
      </c>
      <c r="E68" s="141" t="s">
        <v>14</v>
      </c>
      <c r="F68" s="75"/>
      <c r="G68" s="75"/>
      <c r="H68" s="75"/>
      <c r="I68" s="75"/>
      <c r="J68" s="108">
        <f t="shared" ref="J68:Z68" si="58">IF(ISNA(J63),J45,J63)</f>
        <v>0.17246844866186295</v>
      </c>
      <c r="K68" s="109">
        <f t="shared" si="58"/>
        <v>0.17246844866186295</v>
      </c>
      <c r="L68" s="109">
        <f t="shared" si="58"/>
        <v>0.17246844866186295</v>
      </c>
      <c r="M68" s="109">
        <f t="shared" si="58"/>
        <v>0.17274288066186305</v>
      </c>
      <c r="N68" s="109">
        <f t="shared" si="58"/>
        <v>0.16909818136258348</v>
      </c>
      <c r="O68" s="109">
        <f t="shared" si="58"/>
        <v>0.16909818136258348</v>
      </c>
      <c r="P68" s="109">
        <f t="shared" si="58"/>
        <v>0.14276429223195586</v>
      </c>
      <c r="Q68" s="109">
        <f t="shared" si="58"/>
        <v>0.14276429223195586</v>
      </c>
      <c r="R68" s="109">
        <f t="shared" si="58"/>
        <v>0.14276429223195586</v>
      </c>
      <c r="S68" s="109">
        <f t="shared" si="58"/>
        <v>5.718253553629063E-2</v>
      </c>
      <c r="T68" s="109">
        <f t="shared" si="58"/>
        <v>0.28860978136580878</v>
      </c>
      <c r="U68" s="109">
        <f t="shared" si="58"/>
        <v>0.28860978136580878</v>
      </c>
      <c r="V68" s="109">
        <f t="shared" si="58"/>
        <v>0.28860978136580878</v>
      </c>
      <c r="W68" s="109">
        <f t="shared" si="58"/>
        <v>0.28860978136580878</v>
      </c>
      <c r="X68" s="109">
        <f t="shared" si="58"/>
        <v>0.25389569449138105</v>
      </c>
      <c r="Y68" s="109">
        <f t="shared" si="58"/>
        <v>0.25389569449138105</v>
      </c>
      <c r="Z68" s="109">
        <f t="shared" si="58"/>
        <v>0.25389569449138105</v>
      </c>
    </row>
    <row r="69" spans="1:26" outlineLevel="1">
      <c r="C69" s="1" t="s">
        <v>49</v>
      </c>
      <c r="E69" s="116" t="s">
        <v>13</v>
      </c>
      <c r="F69" s="75" t="b">
        <f>F25</f>
        <v>0</v>
      </c>
      <c r="G69" s="75" t="b">
        <f>G25</f>
        <v>0</v>
      </c>
      <c r="H69" s="75" t="b">
        <f>H25</f>
        <v>0</v>
      </c>
      <c r="I69" s="75" t="b">
        <f>I25</f>
        <v>0</v>
      </c>
      <c r="J69" s="108" t="b">
        <f>IF(ISNA(J64),J56,J64)</f>
        <v>0</v>
      </c>
      <c r="K69" s="109" t="b">
        <f t="shared" ref="K69:Z69" si="59">IF(ISNA(K64),IF(ISNA(K56),K25,K56),IF(ISNA(K64),K25,K64))</f>
        <v>0</v>
      </c>
      <c r="L69" s="109" t="b">
        <f t="shared" si="59"/>
        <v>1</v>
      </c>
      <c r="M69" s="109" t="b">
        <f t="shared" si="59"/>
        <v>1</v>
      </c>
      <c r="N69" s="109" t="b">
        <f t="shared" si="59"/>
        <v>1</v>
      </c>
      <c r="O69" s="109" t="b">
        <f t="shared" si="59"/>
        <v>1</v>
      </c>
      <c r="P69" s="109" t="b">
        <f t="shared" si="59"/>
        <v>1</v>
      </c>
      <c r="Q69" s="109" t="b">
        <f t="shared" si="59"/>
        <v>1</v>
      </c>
      <c r="R69" s="109" t="b">
        <f t="shared" si="59"/>
        <v>1</v>
      </c>
      <c r="S69" s="109" t="b">
        <f t="shared" si="59"/>
        <v>1</v>
      </c>
      <c r="T69" s="109" t="b">
        <f t="shared" si="59"/>
        <v>1</v>
      </c>
      <c r="U69" s="109" t="b">
        <f t="shared" si="59"/>
        <v>1</v>
      </c>
      <c r="V69" s="109" t="b">
        <f t="shared" si="59"/>
        <v>1</v>
      </c>
      <c r="W69" s="109" t="b">
        <f t="shared" si="59"/>
        <v>1</v>
      </c>
      <c r="X69" s="109" t="b">
        <f t="shared" si="59"/>
        <v>1</v>
      </c>
      <c r="Y69" s="109" t="b">
        <f t="shared" si="59"/>
        <v>1</v>
      </c>
      <c r="Z69" s="109" t="b">
        <f t="shared" si="59"/>
        <v>1</v>
      </c>
    </row>
    <row r="70" spans="1:26" outlineLevel="1">
      <c r="E70" s="131"/>
      <c r="F70" s="75"/>
      <c r="G70" s="75"/>
      <c r="H70" s="75"/>
      <c r="I70" s="75"/>
      <c r="J70" s="76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spans="1:26" outlineLevel="1">
      <c r="C71" s="1">
        <v>386</v>
      </c>
      <c r="E71" s="5" t="s">
        <v>10</v>
      </c>
      <c r="F71" s="75"/>
      <c r="G71" s="75"/>
      <c r="H71" s="75"/>
      <c r="I71" s="75"/>
      <c r="J71" s="76" t="b">
        <f t="shared" ref="J71:Z71" si="60">J8</f>
        <v>1</v>
      </c>
      <c r="K71" s="75" t="b">
        <f t="shared" si="60"/>
        <v>1</v>
      </c>
      <c r="L71" s="75" t="b">
        <f t="shared" si="60"/>
        <v>1</v>
      </c>
      <c r="M71" s="75" t="b">
        <f t="shared" si="60"/>
        <v>1</v>
      </c>
      <c r="N71" s="75" t="b">
        <f t="shared" si="60"/>
        <v>1</v>
      </c>
      <c r="O71" s="75" t="b">
        <f t="shared" si="60"/>
        <v>1</v>
      </c>
      <c r="P71" s="75" t="b">
        <f t="shared" si="60"/>
        <v>1</v>
      </c>
      <c r="Q71" s="75" t="b">
        <f t="shared" si="60"/>
        <v>1</v>
      </c>
      <c r="R71" s="75" t="b">
        <f t="shared" si="60"/>
        <v>1</v>
      </c>
      <c r="S71" s="75" t="b">
        <f t="shared" si="60"/>
        <v>1</v>
      </c>
      <c r="T71" s="75" t="b">
        <f t="shared" si="60"/>
        <v>1</v>
      </c>
      <c r="U71" s="75" t="b">
        <f t="shared" si="60"/>
        <v>1</v>
      </c>
      <c r="V71" s="75" t="b">
        <f t="shared" si="60"/>
        <v>1</v>
      </c>
      <c r="W71" s="75" t="b">
        <f t="shared" si="60"/>
        <v>1</v>
      </c>
      <c r="X71" s="75" t="b">
        <f t="shared" si="60"/>
        <v>1</v>
      </c>
      <c r="Y71" s="75" t="b">
        <f t="shared" si="60"/>
        <v>1</v>
      </c>
      <c r="Z71" s="75" t="b">
        <f t="shared" si="60"/>
        <v>1</v>
      </c>
    </row>
    <row r="72" spans="1:26" outlineLevel="1">
      <c r="C72" s="1">
        <v>387</v>
      </c>
      <c r="E72" s="5" t="s">
        <v>18</v>
      </c>
      <c r="F72" s="75"/>
      <c r="G72" s="75"/>
      <c r="H72" s="75"/>
      <c r="I72" s="75"/>
      <c r="J72" s="76" t="b">
        <f t="shared" ref="J72:Z72" si="61">J26</f>
        <v>0</v>
      </c>
      <c r="K72" s="75" t="b">
        <f t="shared" si="61"/>
        <v>0</v>
      </c>
      <c r="L72" s="75" t="b">
        <f t="shared" si="61"/>
        <v>0</v>
      </c>
      <c r="M72" s="75" t="b">
        <f t="shared" si="61"/>
        <v>1</v>
      </c>
      <c r="N72" s="75" t="b">
        <f t="shared" si="61"/>
        <v>1</v>
      </c>
      <c r="O72" s="75" t="b">
        <f t="shared" si="61"/>
        <v>1</v>
      </c>
      <c r="P72" s="75" t="b">
        <f t="shared" si="61"/>
        <v>1</v>
      </c>
      <c r="Q72" s="75" t="b">
        <f t="shared" si="61"/>
        <v>1</v>
      </c>
      <c r="R72" s="75" t="b">
        <f t="shared" si="61"/>
        <v>1</v>
      </c>
      <c r="S72" s="75" t="b">
        <f t="shared" si="61"/>
        <v>1</v>
      </c>
      <c r="T72" s="75" t="b">
        <f t="shared" si="61"/>
        <v>1</v>
      </c>
      <c r="U72" s="75" t="b">
        <f t="shared" si="61"/>
        <v>1</v>
      </c>
      <c r="V72" s="75" t="b">
        <f t="shared" si="61"/>
        <v>1</v>
      </c>
      <c r="W72" s="75" t="b">
        <f t="shared" si="61"/>
        <v>1</v>
      </c>
      <c r="X72" s="75" t="b">
        <f t="shared" si="61"/>
        <v>1</v>
      </c>
      <c r="Y72" s="75" t="b">
        <f t="shared" si="61"/>
        <v>1</v>
      </c>
      <c r="Z72" s="75" t="b">
        <f t="shared" si="61"/>
        <v>1</v>
      </c>
    </row>
    <row r="73" spans="1:26" s="117" customFormat="1" ht="21">
      <c r="A73" s="67"/>
      <c r="B73" s="46"/>
      <c r="C73" s="46" t="s">
        <v>50</v>
      </c>
      <c r="D73" s="46"/>
      <c r="E73" s="46" t="s">
        <v>46</v>
      </c>
      <c r="F73" s="104"/>
      <c r="G73" s="104"/>
      <c r="H73" s="104"/>
      <c r="I73" s="104"/>
      <c r="J73" s="119">
        <f t="shared" ref="J73:Z73" si="62">IF(J71,IF(J72,J67/(J46+J68),J67/J46),J67)</f>
        <v>0</v>
      </c>
      <c r="K73" s="120">
        <f t="shared" si="62"/>
        <v>0</v>
      </c>
      <c r="L73" s="120">
        <f t="shared" si="62"/>
        <v>-3.7349780851131183E-3</v>
      </c>
      <c r="M73" s="120">
        <f t="shared" si="62"/>
        <v>0</v>
      </c>
      <c r="N73" s="120">
        <f t="shared" si="62"/>
        <v>0</v>
      </c>
      <c r="O73" s="120">
        <f t="shared" si="62"/>
        <v>-0.58365895592500594</v>
      </c>
      <c r="P73" s="120">
        <f t="shared" si="62"/>
        <v>0</v>
      </c>
      <c r="Q73" s="120">
        <f t="shared" si="62"/>
        <v>0</v>
      </c>
      <c r="R73" s="120">
        <f t="shared" si="62"/>
        <v>0</v>
      </c>
      <c r="S73" s="120">
        <f t="shared" si="62"/>
        <v>0</v>
      </c>
      <c r="T73" s="120">
        <f t="shared" si="62"/>
        <v>0</v>
      </c>
      <c r="U73" s="120">
        <f t="shared" si="62"/>
        <v>0</v>
      </c>
      <c r="V73" s="120">
        <f t="shared" si="62"/>
        <v>0</v>
      </c>
      <c r="W73" s="120">
        <f t="shared" si="62"/>
        <v>0</v>
      </c>
      <c r="X73" s="120" t="e">
        <f t="shared" si="62"/>
        <v>#DIV/0!</v>
      </c>
      <c r="Y73" s="120" t="e">
        <f t="shared" si="62"/>
        <v>#DIV/0!</v>
      </c>
      <c r="Z73" s="120" t="e">
        <f t="shared" si="62"/>
        <v>#DIV/0!</v>
      </c>
    </row>
    <row r="74" spans="1:26">
      <c r="E74" s="131" t="s">
        <v>51</v>
      </c>
      <c r="F74" s="132"/>
      <c r="G74" s="75"/>
      <c r="H74" s="75"/>
      <c r="I74" s="75"/>
      <c r="J74" s="102">
        <f t="shared" ref="J74:Z74" si="63">SUM(G73:J73)</f>
        <v>0</v>
      </c>
      <c r="K74" s="103">
        <f t="shared" si="63"/>
        <v>0</v>
      </c>
      <c r="L74" s="103">
        <f t="shared" si="63"/>
        <v>-3.7349780851131183E-3</v>
      </c>
      <c r="M74" s="103">
        <f t="shared" si="63"/>
        <v>-3.7349780851131183E-3</v>
      </c>
      <c r="N74" s="103">
        <f t="shared" si="63"/>
        <v>-3.7349780851131183E-3</v>
      </c>
      <c r="O74" s="103">
        <f t="shared" si="63"/>
        <v>-0.58739393401011908</v>
      </c>
      <c r="P74" s="103">
        <f t="shared" si="63"/>
        <v>-0.58365895592500594</v>
      </c>
      <c r="Q74" s="103">
        <f t="shared" si="63"/>
        <v>-0.58365895592500594</v>
      </c>
      <c r="R74" s="103">
        <f t="shared" si="63"/>
        <v>-0.58365895592500594</v>
      </c>
      <c r="S74" s="103">
        <f t="shared" si="63"/>
        <v>0</v>
      </c>
      <c r="T74" s="103">
        <f t="shared" si="63"/>
        <v>0</v>
      </c>
      <c r="U74" s="103">
        <f t="shared" si="63"/>
        <v>0</v>
      </c>
      <c r="V74" s="103">
        <f t="shared" si="63"/>
        <v>0</v>
      </c>
      <c r="W74" s="103">
        <f t="shared" si="63"/>
        <v>0</v>
      </c>
      <c r="X74" s="103" t="e">
        <f t="shared" si="63"/>
        <v>#DIV/0!</v>
      </c>
      <c r="Y74" s="103" t="e">
        <f t="shared" si="63"/>
        <v>#DIV/0!</v>
      </c>
      <c r="Z74" s="103" t="e">
        <f t="shared" si="63"/>
        <v>#DIV/0!</v>
      </c>
    </row>
    <row r="75" spans="1:26">
      <c r="E75" s="131"/>
      <c r="F75" s="131"/>
      <c r="M75" s="2"/>
    </row>
    <row r="76" spans="1:26">
      <c r="E76" s="131"/>
      <c r="F76" s="133" t="s">
        <v>104</v>
      </c>
      <c r="G76" s="115">
        <f>'CSV DATA'!A8</f>
        <v>0</v>
      </c>
      <c r="H76" s="115">
        <f>'CSV DATA'!B8</f>
        <v>0</v>
      </c>
      <c r="I76" s="115">
        <f>'CSV DATA'!C8</f>
        <v>0</v>
      </c>
      <c r="J76" s="115">
        <f>'CSV DATA'!D8</f>
        <v>0</v>
      </c>
      <c r="K76" s="115">
        <f>'CSV DATA'!E8</f>
        <v>0</v>
      </c>
      <c r="L76" s="115">
        <f>'CSV DATA'!F8</f>
        <v>-3.73497808511312E-3</v>
      </c>
      <c r="M76" s="115">
        <f>'CSV DATA'!G8</f>
        <v>0</v>
      </c>
      <c r="N76" s="115">
        <f>'CSV DATA'!H8</f>
        <v>0</v>
      </c>
      <c r="O76" s="115">
        <f>'CSV DATA'!I8</f>
        <v>-0.58365895592500605</v>
      </c>
      <c r="P76" s="115">
        <f>'CSV DATA'!J8</f>
        <v>0</v>
      </c>
      <c r="Q76" s="115">
        <f>'CSV DATA'!K8</f>
        <v>0</v>
      </c>
      <c r="R76" s="115">
        <f>'CSV DATA'!L8</f>
        <v>0</v>
      </c>
      <c r="S76" s="115">
        <f>'CSV DATA'!M8</f>
        <v>0</v>
      </c>
      <c r="T76" s="115">
        <f>'CSV DATA'!N8</f>
        <v>0</v>
      </c>
      <c r="U76" s="115">
        <f>'CSV DATA'!O8</f>
        <v>0</v>
      </c>
      <c r="V76" s="115">
        <f>'CSV DATA'!P8</f>
        <v>0</v>
      </c>
      <c r="W76" s="115">
        <f>'CSV DATA'!Q8</f>
        <v>0</v>
      </c>
      <c r="X76" s="115">
        <f>'CSV DATA'!R8</f>
        <v>0</v>
      </c>
      <c r="Y76" s="115">
        <f>'CSV DATA'!S8</f>
        <v>0</v>
      </c>
      <c r="Z76" s="115">
        <f>'CSV DATA'!T8</f>
        <v>0</v>
      </c>
    </row>
    <row r="77" spans="1:26">
      <c r="E77" s="142"/>
      <c r="F77" s="134"/>
      <c r="M77" s="2"/>
    </row>
    <row r="78" spans="1:26">
      <c r="E78" s="142"/>
      <c r="F78" s="134"/>
      <c r="M78" s="2"/>
    </row>
    <row r="79" spans="1:26">
      <c r="E79" s="131"/>
      <c r="F79" s="113" t="s">
        <v>105</v>
      </c>
      <c r="G79" s="114">
        <f>G73-G76</f>
        <v>0</v>
      </c>
      <c r="H79" s="114">
        <f t="shared" ref="H79:Z79" si="64">H73-H76</f>
        <v>0</v>
      </c>
      <c r="I79" s="114">
        <f t="shared" si="64"/>
        <v>0</v>
      </c>
      <c r="J79" s="114">
        <f t="shared" si="64"/>
        <v>0</v>
      </c>
      <c r="K79" s="114">
        <f t="shared" si="64"/>
        <v>0</v>
      </c>
      <c r="L79" s="114">
        <f t="shared" si="64"/>
        <v>0</v>
      </c>
      <c r="M79" s="114">
        <f t="shared" si="64"/>
        <v>0</v>
      </c>
      <c r="N79" s="114">
        <f t="shared" si="64"/>
        <v>0</v>
      </c>
      <c r="O79" s="114">
        <f t="shared" si="64"/>
        <v>0</v>
      </c>
      <c r="P79" s="114">
        <f t="shared" si="64"/>
        <v>0</v>
      </c>
      <c r="Q79" s="114">
        <f t="shared" si="64"/>
        <v>0</v>
      </c>
      <c r="R79" s="114">
        <f t="shared" si="64"/>
        <v>0</v>
      </c>
      <c r="S79" s="114">
        <f t="shared" si="64"/>
        <v>0</v>
      </c>
      <c r="T79" s="114">
        <f t="shared" si="64"/>
        <v>0</v>
      </c>
      <c r="U79" s="114">
        <f t="shared" si="64"/>
        <v>0</v>
      </c>
      <c r="V79" s="114">
        <f t="shared" si="64"/>
        <v>0</v>
      </c>
      <c r="W79" s="114">
        <f t="shared" si="64"/>
        <v>0</v>
      </c>
      <c r="X79" s="114" t="e">
        <f t="shared" si="64"/>
        <v>#DIV/0!</v>
      </c>
      <c r="Y79" s="114" t="e">
        <f t="shared" si="64"/>
        <v>#DIV/0!</v>
      </c>
      <c r="Z79" s="114" t="e">
        <f t="shared" si="64"/>
        <v>#DIV/0!</v>
      </c>
    </row>
    <row r="80" spans="1:26">
      <c r="E80" s="131"/>
      <c r="F80" s="131"/>
      <c r="M80" s="2"/>
    </row>
    <row r="81" spans="5:26" ht="21">
      <c r="E81" s="131"/>
      <c r="F81" s="131"/>
      <c r="G81" s="118" t="b">
        <f>G73=G76</f>
        <v>1</v>
      </c>
      <c r="H81" s="118" t="b">
        <f t="shared" ref="H81:Z81" si="65">H73=H76</f>
        <v>1</v>
      </c>
      <c r="I81" s="118" t="b">
        <f t="shared" si="65"/>
        <v>1</v>
      </c>
      <c r="J81" s="118" t="b">
        <f t="shared" si="65"/>
        <v>1</v>
      </c>
      <c r="K81" s="118" t="b">
        <f t="shared" si="65"/>
        <v>1</v>
      </c>
      <c r="L81" s="118" t="b">
        <f t="shared" si="65"/>
        <v>1</v>
      </c>
      <c r="M81" s="118" t="b">
        <f t="shared" si="65"/>
        <v>1</v>
      </c>
      <c r="N81" s="118" t="b">
        <f t="shared" si="65"/>
        <v>1</v>
      </c>
      <c r="O81" s="118" t="b">
        <f t="shared" si="65"/>
        <v>1</v>
      </c>
      <c r="P81" s="118" t="b">
        <f t="shared" si="65"/>
        <v>1</v>
      </c>
      <c r="Q81" s="118" t="b">
        <f t="shared" si="65"/>
        <v>1</v>
      </c>
      <c r="R81" s="118" t="b">
        <f t="shared" si="65"/>
        <v>1</v>
      </c>
      <c r="S81" s="118" t="b">
        <f t="shared" si="65"/>
        <v>1</v>
      </c>
      <c r="T81" s="118" t="b">
        <f t="shared" si="65"/>
        <v>1</v>
      </c>
      <c r="U81" s="118" t="b">
        <f t="shared" si="65"/>
        <v>1</v>
      </c>
      <c r="V81" s="118" t="b">
        <f t="shared" si="65"/>
        <v>1</v>
      </c>
      <c r="W81" s="118" t="b">
        <f t="shared" si="65"/>
        <v>1</v>
      </c>
      <c r="X81" s="118" t="e">
        <f t="shared" si="65"/>
        <v>#DIV/0!</v>
      </c>
      <c r="Y81" s="118" t="e">
        <f t="shared" si="65"/>
        <v>#DIV/0!</v>
      </c>
      <c r="Z81" s="118" t="e">
        <f t="shared" si="65"/>
        <v>#DIV/0!</v>
      </c>
    </row>
    <row r="82" spans="5:26">
      <c r="E82" s="148" t="s">
        <v>117</v>
      </c>
      <c r="M82" s="2"/>
    </row>
    <row r="83" spans="5:26">
      <c r="E83" s="148" t="s">
        <v>118</v>
      </c>
      <c r="M83" s="2"/>
    </row>
    <row r="84" spans="5:26">
      <c r="M84" s="2"/>
    </row>
    <row r="85" spans="5:26">
      <c r="M85" s="2"/>
    </row>
    <row r="86" spans="5:26">
      <c r="M86" s="2"/>
    </row>
    <row r="87" spans="5:26">
      <c r="M87" s="2"/>
    </row>
    <row r="88" spans="5:26">
      <c r="M88" s="2"/>
    </row>
    <row r="89" spans="5:26">
      <c r="M89" s="2"/>
    </row>
    <row r="90" spans="5:26">
      <c r="M90" s="2"/>
    </row>
    <row r="91" spans="5:26">
      <c r="M91" s="2"/>
    </row>
    <row r="92" spans="5:26">
      <c r="M92" s="2"/>
    </row>
    <row r="93" spans="5:26">
      <c r="M93" s="2"/>
    </row>
    <row r="94" spans="5:26">
      <c r="M94" s="2"/>
    </row>
    <row r="95" spans="5:26">
      <c r="M95" s="2"/>
    </row>
    <row r="96" spans="5:26">
      <c r="M96" s="2"/>
    </row>
    <row r="97" spans="13:13">
      <c r="M97" s="2"/>
    </row>
    <row r="98" spans="13:13">
      <c r="M98" s="2"/>
    </row>
    <row r="99" spans="13:13">
      <c r="M99" s="2"/>
    </row>
    <row r="100" spans="13:13">
      <c r="M100" s="2"/>
    </row>
  </sheetData>
  <mergeCells count="5">
    <mergeCell ref="G2:J2"/>
    <mergeCell ref="K2:N2"/>
    <mergeCell ref="O2:R2"/>
    <mergeCell ref="S2:V2"/>
    <mergeCell ref="W2:Z2"/>
  </mergeCells>
  <conditionalFormatting sqref="J73:K73 N73:S73 U73:Z73">
    <cfRule type="cellIs" dxfId="3" priority="4" operator="lessThan">
      <formula>0</formula>
    </cfRule>
  </conditionalFormatting>
  <conditionalFormatting sqref="M73">
    <cfRule type="cellIs" dxfId="2" priority="3" operator="lessThan">
      <formula>0</formula>
    </cfRule>
  </conditionalFormatting>
  <conditionalFormatting sqref="T73">
    <cfRule type="cellIs" dxfId="1" priority="2" operator="lessThan">
      <formula>0</formula>
    </cfRule>
  </conditionalFormatting>
  <conditionalFormatting sqref="L73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06EC-FA57-4E13-8946-8DF82117F3D0}">
  <dimension ref="A1:W8"/>
  <sheetViews>
    <sheetView zoomScale="85" zoomScaleNormal="85" workbookViewId="0">
      <selection activeCell="U2" sqref="U2"/>
    </sheetView>
  </sheetViews>
  <sheetFormatPr defaultColWidth="8.875" defaultRowHeight="15.75"/>
  <cols>
    <col min="1" max="1025" width="10.5" style="1" customWidth="1"/>
    <col min="1026" max="16384" width="8.875" style="1"/>
  </cols>
  <sheetData>
    <row r="1" spans="1:23">
      <c r="A1" s="55" t="s">
        <v>57</v>
      </c>
      <c r="B1" s="55" t="s">
        <v>58</v>
      </c>
      <c r="C1" s="55" t="s">
        <v>59</v>
      </c>
      <c r="D1" s="55" t="s">
        <v>60</v>
      </c>
      <c r="E1" s="55" t="s">
        <v>61</v>
      </c>
      <c r="F1" s="55" t="s">
        <v>62</v>
      </c>
      <c r="G1" s="55" t="s">
        <v>63</v>
      </c>
      <c r="H1" s="55" t="s">
        <v>64</v>
      </c>
      <c r="I1" s="55" t="s">
        <v>65</v>
      </c>
      <c r="J1" s="55" t="s">
        <v>66</v>
      </c>
      <c r="K1" s="55" t="s">
        <v>67</v>
      </c>
      <c r="L1" s="55" t="s">
        <v>68</v>
      </c>
      <c r="M1" s="55" t="s">
        <v>69</v>
      </c>
      <c r="N1" s="55" t="s">
        <v>70</v>
      </c>
      <c r="O1" s="55" t="s">
        <v>71</v>
      </c>
      <c r="P1" s="55" t="s">
        <v>72</v>
      </c>
      <c r="Q1" s="55" t="s">
        <v>73</v>
      </c>
      <c r="R1" s="55" t="s">
        <v>74</v>
      </c>
      <c r="S1" s="55" t="s">
        <v>75</v>
      </c>
      <c r="T1" s="55" t="s">
        <v>76</v>
      </c>
      <c r="U1" s="1" t="s">
        <v>116</v>
      </c>
      <c r="W1" s="55" t="s">
        <v>77</v>
      </c>
    </row>
    <row r="2" spans="1:23">
      <c r="A2" s="56">
        <v>0</v>
      </c>
      <c r="B2" s="56">
        <v>0</v>
      </c>
      <c r="C2" s="56">
        <v>0</v>
      </c>
      <c r="D2" s="56">
        <v>0</v>
      </c>
      <c r="E2" s="56">
        <v>0</v>
      </c>
      <c r="F2" s="56">
        <v>-0.17959447000000001</v>
      </c>
      <c r="G2" s="56">
        <v>0</v>
      </c>
      <c r="H2" s="56">
        <v>0</v>
      </c>
      <c r="I2" s="56">
        <v>-0.732058035</v>
      </c>
      <c r="J2" s="56">
        <v>0</v>
      </c>
      <c r="K2" s="56">
        <v>0</v>
      </c>
      <c r="L2" s="56">
        <v>0</v>
      </c>
      <c r="M2" s="56">
        <v>0</v>
      </c>
      <c r="N2" s="56">
        <v>0</v>
      </c>
      <c r="O2" s="56">
        <v>0</v>
      </c>
      <c r="P2" s="56">
        <v>0</v>
      </c>
      <c r="Q2" s="56">
        <v>0</v>
      </c>
      <c r="R2" s="56">
        <v>0</v>
      </c>
      <c r="S2" s="56">
        <v>0</v>
      </c>
      <c r="T2" s="56">
        <v>0</v>
      </c>
      <c r="U2" s="5" t="s">
        <v>107</v>
      </c>
      <c r="W2" s="1" t="s">
        <v>78</v>
      </c>
    </row>
    <row r="3" spans="1:23">
      <c r="A3" s="56">
        <v>0</v>
      </c>
      <c r="B3" s="56">
        <v>0</v>
      </c>
      <c r="C3" s="56">
        <v>2.7443200000000002E-4</v>
      </c>
      <c r="D3" s="56">
        <v>-2.2736640999999998E-2</v>
      </c>
      <c r="E3" s="56">
        <v>0</v>
      </c>
      <c r="F3" s="56">
        <v>0</v>
      </c>
      <c r="G3" s="56">
        <v>0</v>
      </c>
      <c r="H3" s="56">
        <v>0</v>
      </c>
      <c r="I3" s="56">
        <v>2.0630656000000001E-2</v>
      </c>
      <c r="J3" s="56">
        <v>0</v>
      </c>
      <c r="K3" s="56">
        <v>0</v>
      </c>
      <c r="L3" s="56">
        <v>0</v>
      </c>
      <c r="M3" s="56">
        <v>0</v>
      </c>
      <c r="N3" s="56">
        <v>-1</v>
      </c>
      <c r="O3" s="56">
        <v>0</v>
      </c>
      <c r="P3" s="56">
        <v>4.1425869999999997E-3</v>
      </c>
      <c r="Q3" s="56">
        <v>0</v>
      </c>
      <c r="R3" s="56">
        <v>0.21313164600000001</v>
      </c>
      <c r="S3" s="56">
        <v>-4.5781055000000001E-2</v>
      </c>
      <c r="T3" s="56">
        <v>0</v>
      </c>
      <c r="U3" s="5" t="s">
        <v>108</v>
      </c>
      <c r="W3" s="1" t="s">
        <v>79</v>
      </c>
    </row>
    <row r="4" spans="1:23">
      <c r="W4" s="1" t="s">
        <v>115</v>
      </c>
    </row>
    <row r="7" spans="1:23">
      <c r="A7" s="57" t="s">
        <v>80</v>
      </c>
      <c r="B7" s="57" t="s">
        <v>81</v>
      </c>
      <c r="C7" s="57" t="s">
        <v>82</v>
      </c>
      <c r="D7" s="57" t="s">
        <v>83</v>
      </c>
      <c r="E7" s="57" t="s">
        <v>84</v>
      </c>
      <c r="F7" s="57" t="s">
        <v>85</v>
      </c>
      <c r="G7" s="57" t="s">
        <v>86</v>
      </c>
      <c r="H7" s="57" t="s">
        <v>87</v>
      </c>
      <c r="I7" s="57" t="s">
        <v>88</v>
      </c>
      <c r="J7" s="57" t="s">
        <v>89</v>
      </c>
      <c r="K7" s="57" t="s">
        <v>90</v>
      </c>
      <c r="L7" s="57" t="s">
        <v>91</v>
      </c>
      <c r="M7" s="57" t="s">
        <v>92</v>
      </c>
      <c r="N7" s="57" t="s">
        <v>93</v>
      </c>
      <c r="O7" s="57" t="s">
        <v>94</v>
      </c>
      <c r="P7" s="57" t="s">
        <v>95</v>
      </c>
      <c r="Q7" s="57" t="s">
        <v>96</v>
      </c>
      <c r="R7" s="57" t="s">
        <v>97</v>
      </c>
      <c r="S7" s="57" t="s">
        <v>98</v>
      </c>
      <c r="T7" s="57" t="s">
        <v>99</v>
      </c>
    </row>
    <row r="8" spans="1:23">
      <c r="A8" s="56">
        <v>0</v>
      </c>
      <c r="B8" s="56">
        <v>0</v>
      </c>
      <c r="C8" s="56">
        <v>0</v>
      </c>
      <c r="D8" s="56">
        <v>0</v>
      </c>
      <c r="E8" s="56">
        <v>0</v>
      </c>
      <c r="F8" s="56">
        <v>-3.73497808511312E-3</v>
      </c>
      <c r="G8" s="56">
        <v>0</v>
      </c>
      <c r="H8" s="56">
        <v>0</v>
      </c>
      <c r="I8" s="56">
        <v>-0.58365895592500605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" t="s">
        <v>106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GW_Wfall_V5_Scen_305</vt:lpstr>
      <vt:lpstr>GW_Wfall_V5_Scen_305 _JASPAL</vt:lpstr>
      <vt:lpstr>CSV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Arkady Krutkovich</dc:creator>
  <cp:lastModifiedBy>ParkAveFinance2</cp:lastModifiedBy>
  <dcterms:created xsi:type="dcterms:W3CDTF">2018-03-30T22:17:30Z</dcterms:created>
  <dcterms:modified xsi:type="dcterms:W3CDTF">2018-10-01T13:12:59Z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{3176FD5E-A27D-4BD9-B18F-9A88D4BF689F}</vt:lpwstr>
  </property>
</Properties>
</file>