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3A48DA5-D433-49DE-8FAE-8245D50D63F8}" xr6:coauthVersionLast="47" xr6:coauthVersionMax="47" xr10:uidLastSave="{00000000-0000-0000-0000-000000000000}"/>
  <bookViews>
    <workbookView xWindow="-110" yWindow="-110" windowWidth="19420" windowHeight="10300" firstSheet="3" activeTab="6" xr2:uid="{63A844F6-9539-4433-8B44-8125EDBCDB0B}"/>
  </bookViews>
  <sheets>
    <sheet name="Data" sheetId="9" r:id="rId1"/>
    <sheet name="LP " sheetId="14" r:id="rId2"/>
    <sheet name="Sensitivity Report 1" sheetId="16" r:id="rId3"/>
    <sheet name="ILP" sheetId="7" r:id="rId4"/>
    <sheet name="Minimize Risk" sheetId="11" r:id="rId5"/>
    <sheet name="Maximise return" sheetId="12" r:id="rId6"/>
    <sheet name="Maximise sharpe ratio" sheetId="13" r:id="rId7"/>
  </sheets>
  <definedNames>
    <definedName name="solver_adj" localSheetId="3" hidden="1">ILP!$C$17:$J$17</definedName>
    <definedName name="solver_adj" localSheetId="1" hidden="1">'LP '!$C$17:$J$17</definedName>
    <definedName name="solver_adj" localSheetId="5" hidden="1">'Maximise return'!$D$21:$K$21</definedName>
    <definedName name="solver_adj" localSheetId="6" hidden="1">'Maximise sharpe ratio'!$D$21:$K$21</definedName>
    <definedName name="solver_adj" localSheetId="4" hidden="1">'Minimize Risk'!$D$21:$K$21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drv" localSheetId="3" hidden="1">2</definedName>
    <definedName name="solver_drv" localSheetId="1" hidden="1">1</definedName>
    <definedName name="solver_drv" localSheetId="5" hidden="1">1</definedName>
    <definedName name="solver_drv" localSheetId="6" hidden="1">2</definedName>
    <definedName name="solver_drv" localSheetId="4" hidden="1">1</definedName>
    <definedName name="solver_eng" localSheetId="3" hidden="1">2</definedName>
    <definedName name="solver_eng" localSheetId="1" hidden="1">2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lhs0" localSheetId="3" hidden="1">ILP!$C$34</definedName>
    <definedName name="solver_lhs1" localSheetId="3" hidden="1">ILP!$C$17:$J$17</definedName>
    <definedName name="solver_lhs1" localSheetId="1" hidden="1">'LP '!$C$27</definedName>
    <definedName name="solver_lhs1" localSheetId="5" hidden="1">'Maximise return'!$B$57</definedName>
    <definedName name="solver_lhs1" localSheetId="6" hidden="1">'Maximise sharpe ratio'!$B$59</definedName>
    <definedName name="solver_lhs1" localSheetId="4" hidden="1">'Minimize Risk'!$B$57</definedName>
    <definedName name="solver_lhs2" localSheetId="3" hidden="1">ILP!$C$31</definedName>
    <definedName name="solver_lhs2" localSheetId="1" hidden="1">'LP '!$C$28</definedName>
    <definedName name="solver_lhs2" localSheetId="5" hidden="1">'Maximise return'!$B$59</definedName>
    <definedName name="solver_lhs2" localSheetId="4" hidden="1">'Minimize Risk'!$B$59</definedName>
    <definedName name="solver_lhs3" localSheetId="3" hidden="1">ILP!$C$32</definedName>
    <definedName name="solver_lhs3" localSheetId="1" hidden="1">'LP '!$C$29:$C$30</definedName>
    <definedName name="solver_lhs4" localSheetId="3" hidden="1">ILP!$C$33</definedName>
    <definedName name="solver_lhs4" localSheetId="1" hidden="1">'LP '!$C$31:$C$33</definedName>
    <definedName name="solver_lhs5" localSheetId="3" hidden="1">ILP!$C$34</definedName>
    <definedName name="solver_lhs5" localSheetId="1" hidden="1">'LP '!$C$34</definedName>
    <definedName name="solver_lhs6" localSheetId="3" hidden="1">ILP!$C$35</definedName>
    <definedName name="solver_lhs6" localSheetId="1" hidden="1">'LP '!$C$35:$C$42</definedName>
    <definedName name="solver_lhs7" localSheetId="3" hidden="1">ILP!$C$36</definedName>
    <definedName name="solver_lhs8" localSheetId="3" hidden="1">ILP!$C$37</definedName>
    <definedName name="solver_lhs9" localSheetId="3" hidden="1">ILP!$C$38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um" localSheetId="3" hidden="1">9</definedName>
    <definedName name="solver_num" localSheetId="1" hidden="1">6</definedName>
    <definedName name="solver_num" localSheetId="5" hidden="1">2</definedName>
    <definedName name="solver_num" localSheetId="6" hidden="1">1</definedName>
    <definedName name="solver_num" localSheetId="4" hidden="1">2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opt" localSheetId="3" hidden="1">ILP!$C$26</definedName>
    <definedName name="solver_opt" localSheetId="1" hidden="1">'LP '!$C$22</definedName>
    <definedName name="solver_opt" localSheetId="5" hidden="1">'Maximise return'!$D$53</definedName>
    <definedName name="solver_opt" localSheetId="6" hidden="1">'Maximise sharpe ratio'!$D$55</definedName>
    <definedName name="solver_opt" localSheetId="4" hidden="1">'Minimize Risk'!$D$52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rbv" localSheetId="3" hidden="1">2</definedName>
    <definedName name="solver_rbv" localSheetId="1" hidden="1">1</definedName>
    <definedName name="solver_rbv" localSheetId="5" hidden="1">1</definedName>
    <definedName name="solver_rbv" localSheetId="6" hidden="1">2</definedName>
    <definedName name="solver_rbv" localSheetId="4" hidden="1">1</definedName>
    <definedName name="solver_rel0" localSheetId="3" hidden="1">2</definedName>
    <definedName name="solver_rel1" localSheetId="3" hidden="1">5</definedName>
    <definedName name="solver_rel1" localSheetId="1" hidden="1">1</definedName>
    <definedName name="solver_rel1" localSheetId="5" hidden="1">1</definedName>
    <definedName name="solver_rel1" localSheetId="6" hidden="1">2</definedName>
    <definedName name="solver_rel1" localSheetId="4" hidden="1">3</definedName>
    <definedName name="solver_rel2" localSheetId="3" hidden="1">1</definedName>
    <definedName name="solver_rel2" localSheetId="1" hidden="1">2</definedName>
    <definedName name="solver_rel2" localSheetId="5" hidden="1">2</definedName>
    <definedName name="solver_rel2" localSheetId="4" hidden="1">2</definedName>
    <definedName name="solver_rel3" localSheetId="3" hidden="1">1</definedName>
    <definedName name="solver_rel3" localSheetId="1" hidden="1">1</definedName>
    <definedName name="solver_rel4" localSheetId="3" hidden="1">3</definedName>
    <definedName name="solver_rel4" localSheetId="1" hidden="1">3</definedName>
    <definedName name="solver_rel5" localSheetId="3" hidden="1">2</definedName>
    <definedName name="solver_rel5" localSheetId="1" hidden="1">2</definedName>
    <definedName name="solver_rel6" localSheetId="3" hidden="1">3</definedName>
    <definedName name="solver_rel6" localSheetId="1" hidden="1">3</definedName>
    <definedName name="solver_rel7" localSheetId="3" hidden="1">3</definedName>
    <definedName name="solver_rel8" localSheetId="3" hidden="1">3</definedName>
    <definedName name="solver_rel9" localSheetId="3" hidden="1">3</definedName>
    <definedName name="solver_rhs0" localSheetId="3" hidden="1">ILP!$E$34</definedName>
    <definedName name="solver_rhs1" localSheetId="3" hidden="1">"binary"</definedName>
    <definedName name="solver_rhs1" localSheetId="1" hidden="1">'LP '!$E$27</definedName>
    <definedName name="solver_rhs1" localSheetId="5" hidden="1">'Maximise return'!$D$57</definedName>
    <definedName name="solver_rhs1" localSheetId="6" hidden="1">'Maximise sharpe ratio'!$D$59</definedName>
    <definedName name="solver_rhs1" localSheetId="4" hidden="1">'Minimize Risk'!$D$57</definedName>
    <definedName name="solver_rhs2" localSheetId="3" hidden="1">ILP!$E$31</definedName>
    <definedName name="solver_rhs2" localSheetId="1" hidden="1">'LP '!$E$28</definedName>
    <definedName name="solver_rhs2" localSheetId="5" hidden="1">'Maximise return'!$D$59</definedName>
    <definedName name="solver_rhs2" localSheetId="4" hidden="1">'Minimize Risk'!$D$59</definedName>
    <definedName name="solver_rhs3" localSheetId="3" hidden="1">ILP!$E$32</definedName>
    <definedName name="solver_rhs3" localSheetId="1" hidden="1">'LP '!$E$29:$E$30</definedName>
    <definedName name="solver_rhs4" localSheetId="3" hidden="1">ILP!$E$33</definedName>
    <definedName name="solver_rhs4" localSheetId="1" hidden="1">'LP '!$E$31:$E$33</definedName>
    <definedName name="solver_rhs5" localSheetId="3" hidden="1">ILP!$E$34</definedName>
    <definedName name="solver_rhs5" localSheetId="1" hidden="1">'LP '!$E$34</definedName>
    <definedName name="solver_rhs6" localSheetId="3" hidden="1">ILP!$E$35</definedName>
    <definedName name="solver_rhs6" localSheetId="1" hidden="1">'LP '!$E$35:$E$42</definedName>
    <definedName name="solver_rhs7" localSheetId="3" hidden="1">ILP!$E$36</definedName>
    <definedName name="solver_rhs8" localSheetId="3" hidden="1">ILP!$E$37</definedName>
    <definedName name="solver_rhs9" localSheetId="3" hidden="1">ILP!$E$38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scl" localSheetId="3" hidden="1">2</definedName>
    <definedName name="solver_scl" localSheetId="1" hidden="1">1</definedName>
    <definedName name="solver_scl" localSheetId="5" hidden="1">1</definedName>
    <definedName name="solver_scl" localSheetId="6" hidden="1">2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yp" localSheetId="3" hidden="1">1</definedName>
    <definedName name="solver_typ" localSheetId="1" hidden="1">1</definedName>
    <definedName name="solver_typ" localSheetId="5" hidden="1">1</definedName>
    <definedName name="solver_typ" localSheetId="6" hidden="1">1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6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4" l="1"/>
  <c r="C32" i="14"/>
  <c r="C31" i="14"/>
  <c r="C42" i="14"/>
  <c r="C41" i="14"/>
  <c r="C40" i="14"/>
  <c r="C39" i="14"/>
  <c r="C38" i="14"/>
  <c r="C37" i="14"/>
  <c r="C36" i="14"/>
  <c r="C35" i="14"/>
  <c r="C34" i="14"/>
  <c r="C30" i="14"/>
  <c r="C29" i="14"/>
  <c r="E28" i="14"/>
  <c r="C28" i="14"/>
  <c r="C27" i="14"/>
  <c r="C22" i="14"/>
  <c r="J16" i="14"/>
  <c r="I16" i="14"/>
  <c r="H16" i="14"/>
  <c r="G16" i="14"/>
  <c r="F16" i="14"/>
  <c r="E16" i="14"/>
  <c r="D16" i="14"/>
  <c r="C16" i="14"/>
  <c r="J9" i="14"/>
  <c r="I9" i="14"/>
  <c r="H9" i="14"/>
  <c r="G9" i="14"/>
  <c r="F9" i="14"/>
  <c r="E9" i="14"/>
  <c r="D9" i="14"/>
  <c r="C9" i="14"/>
  <c r="B59" i="13"/>
  <c r="D51" i="13"/>
  <c r="K34" i="13"/>
  <c r="J33" i="13"/>
  <c r="I32" i="13"/>
  <c r="H31" i="13"/>
  <c r="G30" i="13"/>
  <c r="F29" i="13"/>
  <c r="E28" i="13"/>
  <c r="D27" i="13"/>
  <c r="K16" i="13"/>
  <c r="J15" i="13"/>
  <c r="I14" i="13"/>
  <c r="H13" i="13"/>
  <c r="G12" i="13"/>
  <c r="F11" i="13"/>
  <c r="E10" i="13"/>
  <c r="D9" i="13"/>
  <c r="B34" i="13"/>
  <c r="B33" i="13"/>
  <c r="B32" i="13"/>
  <c r="B31" i="13"/>
  <c r="B30" i="13"/>
  <c r="B29" i="13"/>
  <c r="B28" i="13"/>
  <c r="B27" i="13"/>
  <c r="K25" i="13"/>
  <c r="J25" i="13"/>
  <c r="I25" i="13"/>
  <c r="H25" i="13"/>
  <c r="G25" i="13"/>
  <c r="F25" i="13"/>
  <c r="E25" i="13"/>
  <c r="D25" i="13"/>
  <c r="B59" i="12"/>
  <c r="D53" i="12"/>
  <c r="K34" i="12"/>
  <c r="J33" i="12"/>
  <c r="I32" i="12"/>
  <c r="H31" i="12"/>
  <c r="G30" i="12"/>
  <c r="F29" i="12"/>
  <c r="E28" i="12"/>
  <c r="D27" i="12"/>
  <c r="K16" i="12"/>
  <c r="J15" i="12"/>
  <c r="I14" i="12"/>
  <c r="H13" i="12"/>
  <c r="G12" i="12"/>
  <c r="F11" i="12"/>
  <c r="E10" i="12"/>
  <c r="D9" i="12"/>
  <c r="B34" i="12"/>
  <c r="B33" i="12"/>
  <c r="B32" i="12"/>
  <c r="B31" i="12"/>
  <c r="B30" i="12"/>
  <c r="B29" i="12"/>
  <c r="B28" i="12"/>
  <c r="B27" i="12"/>
  <c r="K25" i="12"/>
  <c r="J25" i="12"/>
  <c r="I25" i="12"/>
  <c r="H25" i="12"/>
  <c r="G25" i="12"/>
  <c r="F25" i="12"/>
  <c r="E25" i="12"/>
  <c r="D25" i="12"/>
  <c r="D48" i="11"/>
  <c r="B57" i="11" s="1"/>
  <c r="B59" i="11"/>
  <c r="K34" i="11"/>
  <c r="J33" i="11"/>
  <c r="I32" i="11"/>
  <c r="H31" i="11"/>
  <c r="G30" i="11"/>
  <c r="F29" i="11"/>
  <c r="E28" i="11"/>
  <c r="D27" i="11"/>
  <c r="K16" i="11"/>
  <c r="J15" i="11"/>
  <c r="I14" i="11"/>
  <c r="H13" i="11"/>
  <c r="G12" i="11"/>
  <c r="F11" i="11"/>
  <c r="E10" i="11"/>
  <c r="D9" i="11"/>
  <c r="B34" i="11"/>
  <c r="B33" i="11"/>
  <c r="B32" i="11"/>
  <c r="B31" i="11"/>
  <c r="B30" i="11"/>
  <c r="B29" i="11"/>
  <c r="B28" i="11"/>
  <c r="B27" i="11"/>
  <c r="K25" i="11"/>
  <c r="J25" i="11"/>
  <c r="I25" i="11"/>
  <c r="H25" i="11"/>
  <c r="G25" i="11"/>
  <c r="F25" i="11"/>
  <c r="E25" i="11"/>
  <c r="D25" i="11"/>
  <c r="K44" i="13" l="1"/>
  <c r="J45" i="13"/>
  <c r="I38" i="13"/>
  <c r="H39" i="13"/>
  <c r="E42" i="13"/>
  <c r="F41" i="13"/>
  <c r="G40" i="13"/>
  <c r="F40" i="13"/>
  <c r="J44" i="13"/>
  <c r="I45" i="13"/>
  <c r="E41" i="13"/>
  <c r="D43" i="13"/>
  <c r="H38" i="13"/>
  <c r="G39" i="13"/>
  <c r="K43" i="13"/>
  <c r="J38" i="13"/>
  <c r="I39" i="13"/>
  <c r="H40" i="13"/>
  <c r="G41" i="13"/>
  <c r="F42" i="13"/>
  <c r="E43" i="13"/>
  <c r="D44" i="13"/>
  <c r="K45" i="13"/>
  <c r="K38" i="13"/>
  <c r="J39" i="13"/>
  <c r="I40" i="13"/>
  <c r="H41" i="13"/>
  <c r="G42" i="13"/>
  <c r="F43" i="13"/>
  <c r="E44" i="13"/>
  <c r="D45" i="13"/>
  <c r="D38" i="13"/>
  <c r="K39" i="13"/>
  <c r="J40" i="13"/>
  <c r="I41" i="13"/>
  <c r="H42" i="13"/>
  <c r="G43" i="13"/>
  <c r="F44" i="13"/>
  <c r="E45" i="13"/>
  <c r="E38" i="13"/>
  <c r="D39" i="13"/>
  <c r="K40" i="13"/>
  <c r="J41" i="13"/>
  <c r="I42" i="13"/>
  <c r="H43" i="13"/>
  <c r="G44" i="13"/>
  <c r="F45" i="13"/>
  <c r="F38" i="13"/>
  <c r="E39" i="13"/>
  <c r="D40" i="13"/>
  <c r="K41" i="13"/>
  <c r="J42" i="13"/>
  <c r="I43" i="13"/>
  <c r="H44" i="13"/>
  <c r="G45" i="13"/>
  <c r="G38" i="13"/>
  <c r="F39" i="13"/>
  <c r="E40" i="13"/>
  <c r="D41" i="13"/>
  <c r="K42" i="13"/>
  <c r="J43" i="13"/>
  <c r="I44" i="13"/>
  <c r="H45" i="13"/>
  <c r="D42" i="13"/>
  <c r="K44" i="12"/>
  <c r="J40" i="12"/>
  <c r="J45" i="12"/>
  <c r="I39" i="12"/>
  <c r="E42" i="12"/>
  <c r="G41" i="12"/>
  <c r="F41" i="12"/>
  <c r="I38" i="12"/>
  <c r="H39" i="12"/>
  <c r="G40" i="12"/>
  <c r="H38" i="12"/>
  <c r="H40" i="12"/>
  <c r="K45" i="12"/>
  <c r="K43" i="12"/>
  <c r="F44" i="12"/>
  <c r="E41" i="12"/>
  <c r="I41" i="12"/>
  <c r="F40" i="12"/>
  <c r="D44" i="12"/>
  <c r="E43" i="12"/>
  <c r="J44" i="12"/>
  <c r="G39" i="12"/>
  <c r="I45" i="12"/>
  <c r="K38" i="12"/>
  <c r="J39" i="12"/>
  <c r="I40" i="12"/>
  <c r="H41" i="12"/>
  <c r="G42" i="12"/>
  <c r="F43" i="12"/>
  <c r="E44" i="12"/>
  <c r="D45" i="12"/>
  <c r="J38" i="12"/>
  <c r="F42" i="12"/>
  <c r="D38" i="12"/>
  <c r="K39" i="12"/>
  <c r="H42" i="12"/>
  <c r="G43" i="12"/>
  <c r="E45" i="12"/>
  <c r="D43" i="12"/>
  <c r="E38" i="12"/>
  <c r="D39" i="12"/>
  <c r="K40" i="12"/>
  <c r="J41" i="12"/>
  <c r="I42" i="12"/>
  <c r="H43" i="12"/>
  <c r="G44" i="12"/>
  <c r="F45" i="12"/>
  <c r="F38" i="12"/>
  <c r="E39" i="12"/>
  <c r="D40" i="12"/>
  <c r="K41" i="12"/>
  <c r="J42" i="12"/>
  <c r="I43" i="12"/>
  <c r="H44" i="12"/>
  <c r="G45" i="12"/>
  <c r="G38" i="12"/>
  <c r="F39" i="12"/>
  <c r="E40" i="12"/>
  <c r="D41" i="12"/>
  <c r="K42" i="12"/>
  <c r="J43" i="12"/>
  <c r="I44" i="12"/>
  <c r="H45" i="12"/>
  <c r="D42" i="12"/>
  <c r="G42" i="11"/>
  <c r="K38" i="11"/>
  <c r="E44" i="11"/>
  <c r="I40" i="11"/>
  <c r="H41" i="11"/>
  <c r="J40" i="11"/>
  <c r="F43" i="11"/>
  <c r="D44" i="11"/>
  <c r="D45" i="11"/>
  <c r="G44" i="11"/>
  <c r="H40" i="11"/>
  <c r="H45" i="11"/>
  <c r="K40" i="11"/>
  <c r="J39" i="11"/>
  <c r="F39" i="11"/>
  <c r="G38" i="11"/>
  <c r="E40" i="11"/>
  <c r="J43" i="11"/>
  <c r="K42" i="11"/>
  <c r="I44" i="11"/>
  <c r="H38" i="11"/>
  <c r="G39" i="11"/>
  <c r="F40" i="11"/>
  <c r="E41" i="11"/>
  <c r="D42" i="11"/>
  <c r="K43" i="11"/>
  <c r="J44" i="11"/>
  <c r="I45" i="11"/>
  <c r="I38" i="11"/>
  <c r="H39" i="11"/>
  <c r="G40" i="11"/>
  <c r="F41" i="11"/>
  <c r="E42" i="11"/>
  <c r="D43" i="11"/>
  <c r="K44" i="11"/>
  <c r="J45" i="11"/>
  <c r="J38" i="11"/>
  <c r="I39" i="11"/>
  <c r="G41" i="11"/>
  <c r="F42" i="11"/>
  <c r="E43" i="11"/>
  <c r="K45" i="11"/>
  <c r="D38" i="11"/>
  <c r="K39" i="11"/>
  <c r="I41" i="11"/>
  <c r="H42" i="11"/>
  <c r="G43" i="11"/>
  <c r="F44" i="11"/>
  <c r="E45" i="11"/>
  <c r="E38" i="11"/>
  <c r="D39" i="11"/>
  <c r="J41" i="11"/>
  <c r="I42" i="11"/>
  <c r="H43" i="11"/>
  <c r="F45" i="11"/>
  <c r="F38" i="11"/>
  <c r="E39" i="11"/>
  <c r="D40" i="11"/>
  <c r="K41" i="11"/>
  <c r="J42" i="11"/>
  <c r="I43" i="11"/>
  <c r="H44" i="11"/>
  <c r="G45" i="11"/>
  <c r="D41" i="11"/>
  <c r="D48" i="13" l="1"/>
  <c r="D55" i="13" s="1"/>
  <c r="D48" i="12"/>
  <c r="B57" i="12" s="1"/>
  <c r="D52" i="11"/>
  <c r="AA10" i="9" l="1"/>
  <c r="Z9" i="9"/>
  <c r="Y8" i="9"/>
  <c r="X7" i="9"/>
  <c r="W6" i="9"/>
  <c r="V5" i="9"/>
  <c r="U4" i="9"/>
  <c r="T3" i="9"/>
  <c r="Z31" i="9"/>
  <c r="Y30" i="9"/>
  <c r="X29" i="9"/>
  <c r="W28" i="9"/>
  <c r="V27" i="9"/>
  <c r="U26" i="9"/>
  <c r="T25" i="9"/>
  <c r="S24" i="9"/>
  <c r="S14" i="9"/>
  <c r="T15" i="9"/>
  <c r="U16" i="9"/>
  <c r="V17" i="9"/>
  <c r="W18" i="9"/>
  <c r="X19" i="9"/>
  <c r="Y20" i="9"/>
  <c r="Z21" i="9"/>
  <c r="Q38" i="9" l="1"/>
  <c r="P38" i="9"/>
  <c r="O38" i="9"/>
  <c r="N38" i="9"/>
  <c r="M38" i="9"/>
  <c r="L38" i="9"/>
  <c r="K38" i="9"/>
  <c r="J38" i="9"/>
  <c r="Q37" i="9"/>
  <c r="P37" i="9"/>
  <c r="O37" i="9"/>
  <c r="N37" i="9"/>
  <c r="M37" i="9"/>
  <c r="L37" i="9"/>
  <c r="K37" i="9"/>
  <c r="J37" i="9"/>
  <c r="Q36" i="9"/>
  <c r="P36" i="9"/>
  <c r="O36" i="9"/>
  <c r="N36" i="9"/>
  <c r="M36" i="9"/>
  <c r="L36" i="9"/>
  <c r="K36" i="9"/>
  <c r="J36" i="9"/>
  <c r="Q35" i="9"/>
  <c r="P35" i="9"/>
  <c r="O35" i="9"/>
  <c r="N35" i="9"/>
  <c r="M35" i="9"/>
  <c r="L35" i="9"/>
  <c r="K35" i="9"/>
  <c r="J35" i="9"/>
  <c r="Q34" i="9"/>
  <c r="P34" i="9"/>
  <c r="O34" i="9"/>
  <c r="N34" i="9"/>
  <c r="M34" i="9"/>
  <c r="L34" i="9"/>
  <c r="K34" i="9"/>
  <c r="J34" i="9"/>
  <c r="Q33" i="9"/>
  <c r="P33" i="9"/>
  <c r="O33" i="9"/>
  <c r="N33" i="9"/>
  <c r="M33" i="9"/>
  <c r="L33" i="9"/>
  <c r="K33" i="9"/>
  <c r="J33" i="9"/>
  <c r="Q32" i="9"/>
  <c r="P32" i="9"/>
  <c r="O32" i="9"/>
  <c r="N32" i="9"/>
  <c r="M32" i="9"/>
  <c r="L32" i="9"/>
  <c r="K32" i="9"/>
  <c r="J32" i="9"/>
  <c r="Q31" i="9"/>
  <c r="P31" i="9"/>
  <c r="O31" i="9"/>
  <c r="N31" i="9"/>
  <c r="M31" i="9"/>
  <c r="L31" i="9"/>
  <c r="K31" i="9"/>
  <c r="J31" i="9"/>
  <c r="Q30" i="9"/>
  <c r="P30" i="9"/>
  <c r="O30" i="9"/>
  <c r="N30" i="9"/>
  <c r="M30" i="9"/>
  <c r="L30" i="9"/>
  <c r="K30" i="9"/>
  <c r="J30" i="9"/>
  <c r="Q29" i="9"/>
  <c r="P29" i="9"/>
  <c r="O29" i="9"/>
  <c r="N29" i="9"/>
  <c r="M29" i="9"/>
  <c r="L29" i="9"/>
  <c r="K29" i="9"/>
  <c r="J29" i="9"/>
  <c r="Q28" i="9"/>
  <c r="P28" i="9"/>
  <c r="O28" i="9"/>
  <c r="N28" i="9"/>
  <c r="M28" i="9"/>
  <c r="L28" i="9"/>
  <c r="K28" i="9"/>
  <c r="J28" i="9"/>
  <c r="Q27" i="9"/>
  <c r="P27" i="9"/>
  <c r="O27" i="9"/>
  <c r="N27" i="9"/>
  <c r="M27" i="9"/>
  <c r="L27" i="9"/>
  <c r="K27" i="9"/>
  <c r="J27" i="9"/>
  <c r="Q26" i="9"/>
  <c r="P26" i="9"/>
  <c r="O26" i="9"/>
  <c r="N26" i="9"/>
  <c r="M26" i="9"/>
  <c r="L26" i="9"/>
  <c r="K26" i="9"/>
  <c r="J26" i="9"/>
  <c r="Q25" i="9"/>
  <c r="P25" i="9"/>
  <c r="O25" i="9"/>
  <c r="N25" i="9"/>
  <c r="M25" i="9"/>
  <c r="L25" i="9"/>
  <c r="K25" i="9"/>
  <c r="J25" i="9"/>
  <c r="Q24" i="9"/>
  <c r="P24" i="9"/>
  <c r="O24" i="9"/>
  <c r="N24" i="9"/>
  <c r="M24" i="9"/>
  <c r="L24" i="9"/>
  <c r="K24" i="9"/>
  <c r="J24" i="9"/>
  <c r="Q23" i="9"/>
  <c r="P23" i="9"/>
  <c r="O23" i="9"/>
  <c r="N23" i="9"/>
  <c r="M23" i="9"/>
  <c r="L23" i="9"/>
  <c r="K23" i="9"/>
  <c r="J23" i="9"/>
  <c r="Q22" i="9"/>
  <c r="P22" i="9"/>
  <c r="O22" i="9"/>
  <c r="N22" i="9"/>
  <c r="M22" i="9"/>
  <c r="L22" i="9"/>
  <c r="K22" i="9"/>
  <c r="J22" i="9"/>
  <c r="Q21" i="9"/>
  <c r="P21" i="9"/>
  <c r="O21" i="9"/>
  <c r="N21" i="9"/>
  <c r="M21" i="9"/>
  <c r="L21" i="9"/>
  <c r="K21" i="9"/>
  <c r="J21" i="9"/>
  <c r="Q20" i="9"/>
  <c r="P20" i="9"/>
  <c r="O20" i="9"/>
  <c r="N20" i="9"/>
  <c r="M20" i="9"/>
  <c r="L20" i="9"/>
  <c r="K20" i="9"/>
  <c r="J20" i="9"/>
  <c r="Q19" i="9"/>
  <c r="P19" i="9"/>
  <c r="O19" i="9"/>
  <c r="N19" i="9"/>
  <c r="M19" i="9"/>
  <c r="L19" i="9"/>
  <c r="K19" i="9"/>
  <c r="J19" i="9"/>
  <c r="Q18" i="9"/>
  <c r="P18" i="9"/>
  <c r="O18" i="9"/>
  <c r="N18" i="9"/>
  <c r="M18" i="9"/>
  <c r="L18" i="9"/>
  <c r="K18" i="9"/>
  <c r="J18" i="9"/>
  <c r="Q17" i="9"/>
  <c r="P17" i="9"/>
  <c r="O17" i="9"/>
  <c r="N17" i="9"/>
  <c r="M17" i="9"/>
  <c r="L17" i="9"/>
  <c r="K17" i="9"/>
  <c r="J17" i="9"/>
  <c r="Q16" i="9"/>
  <c r="P16" i="9"/>
  <c r="O16" i="9"/>
  <c r="N16" i="9"/>
  <c r="M16" i="9"/>
  <c r="L16" i="9"/>
  <c r="K16" i="9"/>
  <c r="J16" i="9"/>
  <c r="Q15" i="9"/>
  <c r="P15" i="9"/>
  <c r="O15" i="9"/>
  <c r="N15" i="9"/>
  <c r="M15" i="9"/>
  <c r="L15" i="9"/>
  <c r="K15" i="9"/>
  <c r="J15" i="9"/>
  <c r="Q14" i="9"/>
  <c r="P14" i="9"/>
  <c r="O14" i="9"/>
  <c r="N14" i="9"/>
  <c r="M14" i="9"/>
  <c r="L14" i="9"/>
  <c r="K14" i="9"/>
  <c r="J14" i="9"/>
  <c r="Q13" i="9"/>
  <c r="P13" i="9"/>
  <c r="O13" i="9"/>
  <c r="N13" i="9"/>
  <c r="M13" i="9"/>
  <c r="L13" i="9"/>
  <c r="K13" i="9"/>
  <c r="J13" i="9"/>
  <c r="Q12" i="9"/>
  <c r="P12" i="9"/>
  <c r="O12" i="9"/>
  <c r="N12" i="9"/>
  <c r="M12" i="9"/>
  <c r="L12" i="9"/>
  <c r="K12" i="9"/>
  <c r="J12" i="9"/>
  <c r="Q11" i="9"/>
  <c r="P11" i="9"/>
  <c r="O11" i="9"/>
  <c r="N11" i="9"/>
  <c r="M11" i="9"/>
  <c r="L11" i="9"/>
  <c r="K11" i="9"/>
  <c r="J11" i="9"/>
  <c r="Q10" i="9"/>
  <c r="P10" i="9"/>
  <c r="O10" i="9"/>
  <c r="N10" i="9"/>
  <c r="M10" i="9"/>
  <c r="L10" i="9"/>
  <c r="K10" i="9"/>
  <c r="J10" i="9"/>
  <c r="J42" i="9" s="1"/>
  <c r="Q9" i="9"/>
  <c r="P9" i="9"/>
  <c r="O9" i="9"/>
  <c r="N9" i="9"/>
  <c r="M9" i="9"/>
  <c r="L9" i="9"/>
  <c r="K9" i="9"/>
  <c r="J9" i="9"/>
  <c r="Q8" i="9"/>
  <c r="P8" i="9"/>
  <c r="O8" i="9"/>
  <c r="N8" i="9"/>
  <c r="M8" i="9"/>
  <c r="L8" i="9"/>
  <c r="L43" i="9" s="1"/>
  <c r="K8" i="9"/>
  <c r="J8" i="9"/>
  <c r="Q7" i="9"/>
  <c r="P7" i="9"/>
  <c r="O7" i="9"/>
  <c r="N7" i="9"/>
  <c r="M7" i="9"/>
  <c r="L7" i="9"/>
  <c r="K7" i="9"/>
  <c r="J7" i="9"/>
  <c r="Q6" i="9"/>
  <c r="P6" i="9"/>
  <c r="O6" i="9"/>
  <c r="N6" i="9"/>
  <c r="M6" i="9"/>
  <c r="L6" i="9"/>
  <c r="K6" i="9"/>
  <c r="J6" i="9"/>
  <c r="Q5" i="9"/>
  <c r="P5" i="9"/>
  <c r="O5" i="9"/>
  <c r="N5" i="9"/>
  <c r="M5" i="9"/>
  <c r="L5" i="9"/>
  <c r="K5" i="9"/>
  <c r="J5" i="9"/>
  <c r="Q4" i="9"/>
  <c r="P4" i="9"/>
  <c r="O4" i="9"/>
  <c r="N4" i="9"/>
  <c r="M4" i="9"/>
  <c r="L4" i="9"/>
  <c r="K4" i="9"/>
  <c r="J4" i="9"/>
  <c r="Q3" i="9"/>
  <c r="Q43" i="9" s="1"/>
  <c r="P3" i="9"/>
  <c r="P43" i="9" s="1"/>
  <c r="O3" i="9"/>
  <c r="O43" i="9" s="1"/>
  <c r="N3" i="9"/>
  <c r="N43" i="9" s="1"/>
  <c r="M3" i="9"/>
  <c r="M43" i="9" s="1"/>
  <c r="L3" i="9"/>
  <c r="K3" i="9"/>
  <c r="K43" i="9" s="1"/>
  <c r="J3" i="9"/>
  <c r="C38" i="7"/>
  <c r="C37" i="7"/>
  <c r="C36" i="7"/>
  <c r="C35" i="7"/>
  <c r="E33" i="7"/>
  <c r="E34" i="7"/>
  <c r="E32" i="7"/>
  <c r="E31" i="7"/>
  <c r="C34" i="7"/>
  <c r="C33" i="7"/>
  <c r="K42" i="9" l="1"/>
  <c r="J43" i="9"/>
  <c r="L42" i="9"/>
  <c r="M42" i="9"/>
  <c r="N42" i="9"/>
  <c r="O42" i="9"/>
  <c r="P42" i="9"/>
  <c r="Q42" i="9"/>
  <c r="C32" i="7"/>
  <c r="C31" i="7"/>
  <c r="C26" i="7"/>
  <c r="J16" i="7"/>
  <c r="I16" i="7"/>
  <c r="H16" i="7"/>
  <c r="G16" i="7"/>
  <c r="F16" i="7"/>
  <c r="E16" i="7"/>
  <c r="D16" i="7"/>
  <c r="C16" i="7"/>
  <c r="J9" i="7"/>
  <c r="I9" i="7"/>
  <c r="H9" i="7"/>
  <c r="G9" i="7"/>
  <c r="F9" i="7"/>
  <c r="E9" i="7"/>
  <c r="D9" i="7"/>
  <c r="C9" i="7"/>
</calcChain>
</file>

<file path=xl/sharedStrings.xml><?xml version="1.0" encoding="utf-8"?>
<sst xmlns="http://schemas.openxmlformats.org/spreadsheetml/2006/main" count="283" uniqueCount="107">
  <si>
    <t>Date</t>
  </si>
  <si>
    <t>TLS</t>
  </si>
  <si>
    <t>CQR</t>
  </si>
  <si>
    <t>ORA</t>
  </si>
  <si>
    <t>CAR</t>
  </si>
  <si>
    <t>BHP</t>
  </si>
  <si>
    <t>LLC</t>
  </si>
  <si>
    <t>AGL</t>
  </si>
  <si>
    <t>LNK</t>
  </si>
  <si>
    <t>STOCK VALUE EACH MONTH - RAW DATA</t>
  </si>
  <si>
    <t>MONTHLY RETURNS</t>
  </si>
  <si>
    <t>INPUTS</t>
  </si>
  <si>
    <t>Stock</t>
  </si>
  <si>
    <t>Mean</t>
  </si>
  <si>
    <t>Cov</t>
  </si>
  <si>
    <t>DECISION VARIABLES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</si>
  <si>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</si>
  <si>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</si>
  <si>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</si>
  <si>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</si>
  <si>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</si>
  <si>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</si>
  <si>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</si>
  <si>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</si>
  <si>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Investment weights</t>
  </si>
  <si>
    <t>CALCULATED VARIABLES</t>
  </si>
  <si>
    <t>Portfolio variance terms</t>
  </si>
  <si>
    <t>Average portfolio return</t>
  </si>
  <si>
    <t>OBJECTIVE FUNCTION</t>
  </si>
  <si>
    <t>Standard deviation of portfolio return</t>
  </si>
  <si>
    <t>CONSTRAINTS</t>
  </si>
  <si>
    <t>LHS</t>
  </si>
  <si>
    <t>RHS</t>
  </si>
  <si>
    <t>≥</t>
  </si>
  <si>
    <t>(Minimum expected return of 1%)</t>
  </si>
  <si>
    <t>=</t>
  </si>
  <si>
    <t>(Portfolio = 100% of total investment)</t>
  </si>
  <si>
    <t>PORTFOLIO OPTIMISATION MODELS</t>
  </si>
  <si>
    <t>≤</t>
  </si>
  <si>
    <t>(Maximum standard deviation)</t>
  </si>
  <si>
    <t>Sharpe Ratio</t>
  </si>
  <si>
    <t>R1</t>
  </si>
  <si>
    <t>R2</t>
  </si>
  <si>
    <t>R3</t>
  </si>
  <si>
    <t>Total</t>
  </si>
  <si>
    <t xml:space="preserve"> C1</t>
  </si>
  <si>
    <t>C2</t>
  </si>
  <si>
    <t>C3</t>
  </si>
  <si>
    <t>C4</t>
  </si>
  <si>
    <t>Maximum overall return</t>
  </si>
  <si>
    <t>&lt;=</t>
  </si>
  <si>
    <t xml:space="preserve">&lt;= </t>
  </si>
  <si>
    <t>&gt;=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</si>
  <si>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</si>
  <si>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</si>
  <si>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</si>
  <si>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</si>
  <si>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</si>
  <si>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</si>
  <si>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</si>
  <si>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</si>
  <si>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</si>
  <si>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</si>
  <si>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</si>
  <si>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</si>
  <si>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</si>
  <si>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</si>
  <si>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</si>
  <si>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</si>
  <si>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</si>
  <si>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</si>
  <si>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$C$17</t>
  </si>
  <si>
    <t>Investment weights TLS</t>
  </si>
  <si>
    <t>$D$17</t>
  </si>
  <si>
    <t>Investment weights CQR</t>
  </si>
  <si>
    <t>$E$17</t>
  </si>
  <si>
    <t>Investment weights ORA</t>
  </si>
  <si>
    <t>$F$17</t>
  </si>
  <si>
    <t>Investment weights CAR</t>
  </si>
  <si>
    <t>$G$17</t>
  </si>
  <si>
    <t>Investment weights BHP</t>
  </si>
  <si>
    <t>$H$17</t>
  </si>
  <si>
    <t>Investment weights LLC</t>
  </si>
  <si>
    <t>$I$17</t>
  </si>
  <si>
    <t>Investment weights AGL</t>
  </si>
  <si>
    <t>$J$17</t>
  </si>
  <si>
    <t>Investment weights LNK</t>
  </si>
  <si>
    <t>$C$31</t>
  </si>
  <si>
    <t>$C$32</t>
  </si>
  <si>
    <t>$C$33</t>
  </si>
  <si>
    <t>$C$34</t>
  </si>
  <si>
    <t>$C$35</t>
  </si>
  <si>
    <t>AVERAGE RETURN OVER 36 MONTHS</t>
  </si>
  <si>
    <t xml:space="preserve">Worksheet: [Final 8 choices assignment.xlsx]LP </t>
  </si>
  <si>
    <t>Standard Deviations of the stocks</t>
  </si>
  <si>
    <t>Report Created: 7/04/2024 1:55:08 PM</t>
  </si>
  <si>
    <t>$C$27</t>
  </si>
  <si>
    <t>$C$28</t>
  </si>
  <si>
    <t>$C$29</t>
  </si>
  <si>
    <t>$C$30</t>
  </si>
  <si>
    <t>$C$36</t>
  </si>
  <si>
    <t>$C$37</t>
  </si>
  <si>
    <t>$C$38</t>
  </si>
  <si>
    <t>$C$39</t>
  </si>
  <si>
    <t>$C$40</t>
  </si>
  <si>
    <t>$C$41</t>
  </si>
  <si>
    <t>$C$42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</si>
</sst>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&quot;$&quot;#,##0.00"/>
    <numFmt numFmtId="167" formatCode="0.00000000000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373636"/>
      <name val="Calibri"/>
      <family val="2"/>
    </font>
    <font>
      <sz val="10"/>
      <color rgb="FF373636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sz val="8"/>
      <color theme="1"/>
      <name val="Tahoma"/>
      <family val="2"/>
    </font>
    <font>
      <sz val="11"/>
      <color theme="0" tint="-4.9989318521683403E-2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D9B"/>
        <bgColor indexed="64"/>
      </patternFill>
    </fill>
    <fill>
      <patternFill patternType="solid">
        <fgColor rgb="FFCBD7D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4" borderId="1" xfId="0" applyFill="1" applyBorder="1"/>
    <xf numFmtId="10" fontId="0" fillId="0" borderId="1" xfId="0" applyNumberFormat="1" applyBorder="1"/>
    <xf numFmtId="0" fontId="0" fillId="5" borderId="1" xfId="0" applyFill="1" applyBorder="1"/>
    <xf numFmtId="10" fontId="0" fillId="0" borderId="1" xfId="1" applyNumberFormat="1" applyFont="1" applyBorder="1"/>
    <xf numFmtId="0" fontId="0" fillId="6" borderId="0" xfId="0" applyFill="1"/>
    <xf numFmtId="0" fontId="0" fillId="0" borderId="2" xfId="0" applyBorder="1"/>
    <xf numFmtId="0" fontId="0" fillId="4" borderId="0" xfId="0" applyFill="1"/>
    <xf numFmtId="0" fontId="4" fillId="7" borderId="1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10" fontId="2" fillId="9" borderId="1" xfId="1" applyNumberFormat="1" applyFont="1" applyFill="1" applyBorder="1" applyAlignment="1">
      <alignment horizontal="center" vertical="center"/>
    </xf>
    <xf numFmtId="0" fontId="7" fillId="0" borderId="0" xfId="0" applyFont="1"/>
    <xf numFmtId="9" fontId="8" fillId="2" borderId="1" xfId="0" applyNumberFormat="1" applyFont="1" applyFill="1" applyBorder="1"/>
    <xf numFmtId="164" fontId="6" fillId="8" borderId="1" xfId="0" applyNumberFormat="1" applyFont="1" applyFill="1" applyBorder="1" applyAlignment="1">
      <alignment horizontal="right" vertical="center" wrapText="1" indent="1" readingOrder="1"/>
    </xf>
    <xf numFmtId="0" fontId="2" fillId="0" borderId="0" xfId="0" applyFont="1" applyAlignment="1">
      <alignment horizontal="right"/>
    </xf>
    <xf numFmtId="10" fontId="2" fillId="9" borderId="1" xfId="0" applyNumberFormat="1" applyFont="1" applyFill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4" fillId="7" borderId="4" xfId="0" applyFont="1" applyFill="1" applyBorder="1" applyAlignment="1">
      <alignment horizontal="center" vertical="center" wrapText="1" readingOrder="1"/>
    </xf>
    <xf numFmtId="10" fontId="0" fillId="0" borderId="0" xfId="0" applyNumberFormat="1"/>
    <xf numFmtId="10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0" fontId="2" fillId="2" borderId="1" xfId="2" applyNumberFormat="1" applyFont="1" applyFill="1" applyBorder="1" applyAlignment="1">
      <alignment horizontal="center"/>
    </xf>
    <xf numFmtId="0" fontId="2" fillId="0" borderId="1" xfId="0" applyFont="1" applyBorder="1"/>
    <xf numFmtId="165" fontId="1" fillId="5" borderId="0" xfId="3" applyNumberFormat="1" applyFont="1" applyFill="1" applyBorder="1" applyAlignment="1">
      <alignment horizontal="center"/>
    </xf>
    <xf numFmtId="0" fontId="0" fillId="5" borderId="0" xfId="0" applyFill="1"/>
    <xf numFmtId="0" fontId="2" fillId="0" borderId="0" xfId="2" applyFont="1" applyAlignment="1">
      <alignment horizontal="left"/>
    </xf>
    <xf numFmtId="0" fontId="11" fillId="0" borderId="0" xfId="2"/>
    <xf numFmtId="0" fontId="2" fillId="0" borderId="0" xfId="2" applyFont="1"/>
    <xf numFmtId="0" fontId="9" fillId="0" borderId="0" xfId="2" applyFont="1" applyAlignment="1">
      <alignment horizontal="center"/>
    </xf>
    <xf numFmtId="0" fontId="1" fillId="0" borderId="0" xfId="2" applyFont="1"/>
    <xf numFmtId="0" fontId="2" fillId="0" borderId="0" xfId="2" applyFont="1" applyAlignment="1">
      <alignment horizontal="center"/>
    </xf>
    <xf numFmtId="9" fontId="0" fillId="2" borderId="1" xfId="0" applyNumberFormat="1" applyFill="1" applyBorder="1"/>
    <xf numFmtId="10" fontId="0" fillId="2" borderId="1" xfId="0" applyNumberFormat="1" applyFill="1" applyBorder="1"/>
    <xf numFmtId="10" fontId="0" fillId="2" borderId="1" xfId="0" applyNumberFormat="1" applyFill="1" applyBorder="1" applyAlignment="1">
      <alignment horizontal="right"/>
    </xf>
    <xf numFmtId="10" fontId="2" fillId="10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2" fontId="2" fillId="9" borderId="1" xfId="1" applyNumberFormat="1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/>
    </xf>
    <xf numFmtId="166" fontId="2" fillId="5" borderId="0" xfId="2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64" fontId="5" fillId="8" borderId="1" xfId="0" applyNumberFormat="1" applyFont="1" applyFill="1" applyBorder="1" applyAlignment="1">
      <alignment horizontal="center" vertical="center" wrapText="1" readingOrder="1"/>
    </xf>
    <xf numFmtId="9" fontId="1" fillId="0" borderId="0" xfId="3" applyFont="1"/>
    <xf numFmtId="10" fontId="2" fillId="9" borderId="1" xfId="3" applyNumberFormat="1" applyFont="1" applyFill="1" applyBorder="1" applyAlignment="1">
      <alignment horizontal="center" vertical="center"/>
    </xf>
    <xf numFmtId="9" fontId="8" fillId="2" borderId="1" xfId="3" applyFont="1" applyFill="1" applyBorder="1" applyAlignment="1">
      <alignment horizontal="center"/>
    </xf>
    <xf numFmtId="10" fontId="2" fillId="9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9" fontId="1" fillId="2" borderId="1" xfId="3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 vertical="center" wrapText="1" readingOrder="1"/>
    </xf>
    <xf numFmtId="164" fontId="5" fillId="8" borderId="10" xfId="0" applyNumberFormat="1" applyFont="1" applyFill="1" applyBorder="1" applyAlignment="1">
      <alignment horizontal="center" vertical="center" wrapText="1" readingOrder="1"/>
    </xf>
    <xf numFmtId="10" fontId="2" fillId="9" borderId="10" xfId="3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 readingOrder="1"/>
    </xf>
    <xf numFmtId="0" fontId="1" fillId="5" borderId="0" xfId="0" applyFont="1" applyFill="1"/>
    <xf numFmtId="164" fontId="6" fillId="5" borderId="0" xfId="0" applyNumberFormat="1" applyFont="1" applyFill="1" applyAlignment="1">
      <alignment horizontal="right" vertical="center" indent="1" readingOrder="1"/>
    </xf>
    <xf numFmtId="0" fontId="2" fillId="5" borderId="0" xfId="0" applyFont="1" applyFill="1" applyAlignment="1">
      <alignment horizontal="center"/>
    </xf>
    <xf numFmtId="10" fontId="2" fillId="5" borderId="0" xfId="3" applyNumberFormat="1" applyFont="1" applyFill="1" applyBorder="1" applyAlignment="1">
      <alignment horizontal="center" vertical="center"/>
    </xf>
    <xf numFmtId="9" fontId="8" fillId="5" borderId="0" xfId="3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right" vertical="center" wrapText="1" indent="1" readingOrder="1"/>
    </xf>
    <xf numFmtId="9" fontId="8" fillId="5" borderId="0" xfId="0" applyNumberFormat="1" applyFont="1" applyFill="1"/>
    <xf numFmtId="10" fontId="2" fillId="9" borderId="5" xfId="3" applyNumberFormat="1" applyFont="1" applyFill="1" applyBorder="1" applyAlignment="1">
      <alignment horizontal="center" vertical="center"/>
    </xf>
    <xf numFmtId="9" fontId="8" fillId="2" borderId="4" xfId="3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center"/>
    </xf>
    <xf numFmtId="0" fontId="12" fillId="5" borderId="0" xfId="2" applyFont="1" applyFill="1"/>
    <xf numFmtId="0" fontId="1" fillId="5" borderId="0" xfId="2" applyFont="1" applyFill="1" applyAlignment="1">
      <alignment horizontal="center"/>
    </xf>
    <xf numFmtId="0" fontId="9" fillId="0" borderId="1" xfId="2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1" fillId="5" borderId="0" xfId="2" applyFill="1"/>
    <xf numFmtId="0" fontId="2" fillId="5" borderId="0" xfId="2" applyFont="1" applyFill="1"/>
    <xf numFmtId="0" fontId="1" fillId="5" borderId="0" xfId="2" applyFont="1" applyFill="1" applyAlignment="1">
      <alignment vertical="top" wrapText="1"/>
    </xf>
    <xf numFmtId="0" fontId="2" fillId="5" borderId="0" xfId="2" applyFont="1" applyFill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0" applyFont="1" applyAlignment="1">
      <alignment horizontal="right" wrapText="1"/>
    </xf>
  </cellXfs>
  <cellStyles count="4">
    <cellStyle name="Normal" xfId="0" builtinId="0"/>
    <cellStyle name="Normal 2" xfId="2" xr:uid="{748CE147-A657-4BD7-8F80-9B127BB70827}"/>
    <cellStyle name="Percent" xfId="1" builtinId="5"/>
    <cellStyle name="Percent 2" xfId="3" xr:uid="{441D26B5-D559-4D77-B28E-EFF5DA1DF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601262</xdr:colOff>
      <xdr:row>25</xdr:row>
      <xdr:rowOff>16469</xdr:rowOff>
    </xdr:from>
    <xdr:to>
      <xdr:col>18</xdr:col>
      <xdr:colOff>134351</xdr:colOff>
      <xdr:row>43</xdr:row>
      <xdr:rowOff>126117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88D82-40E2-8560-F70C-1611CDBD4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4703" y="4625340"/>
          <a:ext cx="4394594" cy="34280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113262</xdr:colOff>
      <xdr:row>23</xdr:row>
      <xdr:rowOff>181281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EC0F70-8923-1DE7-42A3-917CABA89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1129" y="184355"/>
          <a:ext cx="4974767" cy="4237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47476</xdr:colOff>
      <xdr:row>27</xdr:row>
      <xdr:rowOff>124628</xdr:rowOff>
    </xdr:from>
    <xdr:to>
      <xdr:col>18</xdr:col>
      <xdr:colOff>47478</xdr:colOff>
      <xdr:row>47</xdr:row>
      <xdr:rowOff>11871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4076FE-009F-0714-21B5-90DA9B8D8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6495" y="5091871"/>
          <a:ext cx="4278833" cy="356668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18</xdr:col>
      <xdr:colOff>560118</xdr:colOff>
      <xdr:row>23</xdr:row>
      <xdr:rowOff>112081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C9A7CD-69DD-D317-6612-963879BB7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9019" y="183972"/>
          <a:ext cx="4838949" cy="4159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18</xdr:row>
      <xdr:rowOff>82550</xdr:rowOff>
    </xdr:from>
    <xdr:to>
      <xdr:col>21</xdr:col>
      <xdr:colOff>38100</xdr:colOff>
      <xdr:row>36</xdr:row>
      <xdr:rowOff>260350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D6761-BDD2-44A2-3B42-3C7DA969F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1300" y="3600450"/>
          <a:ext cx="3511550" cy="37211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273296</xdr:colOff>
      <xdr:row>18</xdr:row>
      <xdr:rowOff>70010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98D6ED-EC96-EA37-66AD-F09CCDC0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200" y="482600"/>
          <a:ext cx="4788146" cy="3105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22</xdr:col>
      <xdr:colOff>297789</xdr:colOff>
      <xdr:row>20</xdr:row>
      <xdr:rowOff>91783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640EF-F18B-6522-1960-99BEF4738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8482" y="844777"/>
          <a:ext cx="4788146" cy="3130711"/>
        </a:xfrm>
        <a:prstGeom prst="rect">
          <a:avLst/>
        </a:prstGeom>
      </xdr:spPr>
    </xdr:pic>
    <xdr:clientData/>
  </xdr:twoCellAnchor>
  <xdr:twoCellAnchor editAs="oneCell">
    <xdr:from>
      <xdr:col>12</xdr:col>
      <xdr:colOff>379866</xdr:colOff>
      <xdr:row>20</xdr:row>
      <xdr:rowOff>147412</xdr:rowOff>
    </xdr:from>
    <xdr:to>
      <xdr:col>19</xdr:col>
      <xdr:colOff>374196</xdr:colOff>
      <xdr:row>38</xdr:row>
      <xdr:rowOff>39688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4CB3C1-27E3-E7F3-2B91-6D3E5392C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9420" y="4031117"/>
          <a:ext cx="3486830" cy="37476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23</xdr:col>
      <xdr:colOff>343150</xdr:colOff>
      <xdr:row>20</xdr:row>
      <xdr:rowOff>298630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D1748C-64F1-B3CF-B36A-49199377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8850" y="666750"/>
          <a:ext cx="4858000" cy="3511730"/>
        </a:xfrm>
        <a:prstGeom prst="rect">
          <a:avLst/>
        </a:prstGeom>
      </xdr:spPr>
    </xdr:pic>
    <xdr:clientData/>
  </xdr:twoCellAnchor>
  <xdr:twoCellAnchor editAs="oneCell">
    <xdr:from>
      <xdr:col>14</xdr:col>
      <xdr:colOff>6351</xdr:colOff>
      <xdr:row>22</xdr:row>
      <xdr:rowOff>25400</xdr:rowOff>
    </xdr:from>
    <xdr:to>
      <xdr:col>21</xdr:col>
      <xdr:colOff>298451</xdr:colOff>
      <xdr:row>40</xdr:row>
      <xdr:rowOff>25676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780D8-2DF4-9887-3862-2D5CA81AD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5201" y="4457700"/>
          <a:ext cx="3803650" cy="367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47A2-2B30-4882-B09E-9A8C662B4FD7}">
  <dimension ref="A1:AA43"/>
  <sheetViews>
    <sheetView topLeftCell="F1" workbookViewId="0">
      <selection activeCell="J3" sqref="J3"/>
    </sheetView>
  </sheetViews>
  <sheetFormatPr defaultRowHeight="14.5" x14ac:dyDescent="0.35"/>
  <cols>
    <col min="1" max="1" width="9.08984375" bestFit="1" customWidth="1"/>
  </cols>
  <sheetData>
    <row r="1" spans="1:27" ht="15" thickBot="1" x14ac:dyDescent="0.4">
      <c r="C1" s="3" t="s">
        <v>9</v>
      </c>
      <c r="D1" s="3"/>
      <c r="E1" s="3"/>
      <c r="F1" s="3"/>
      <c r="L1" s="3" t="s">
        <v>10</v>
      </c>
      <c r="M1" s="3"/>
    </row>
    <row r="2" spans="1:27" x14ac:dyDescent="0.35">
      <c r="A2" s="1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S2" s="50"/>
      <c r="T2" s="50" t="s">
        <v>1</v>
      </c>
      <c r="U2" s="50" t="s">
        <v>2</v>
      </c>
      <c r="V2" s="50" t="s">
        <v>3</v>
      </c>
      <c r="W2" s="50" t="s">
        <v>4</v>
      </c>
      <c r="X2" s="50" t="s">
        <v>5</v>
      </c>
      <c r="Y2" s="50" t="s">
        <v>6</v>
      </c>
      <c r="Z2" s="50" t="s">
        <v>7</v>
      </c>
      <c r="AA2" s="50" t="s">
        <v>8</v>
      </c>
    </row>
    <row r="3" spans="1:27" ht="15" thickBot="1" x14ac:dyDescent="0.4">
      <c r="A3" s="2">
        <v>45323</v>
      </c>
      <c r="B3" s="4">
        <v>4.0199999999999996</v>
      </c>
      <c r="C3" s="4">
        <v>3.69</v>
      </c>
      <c r="D3" s="4">
        <v>2.78</v>
      </c>
      <c r="E3" s="4">
        <v>32.720001000000003</v>
      </c>
      <c r="F3" s="4">
        <v>47.27</v>
      </c>
      <c r="G3" s="4">
        <v>7.32</v>
      </c>
      <c r="H3" s="4">
        <v>8.6999999999999993</v>
      </c>
      <c r="I3" s="4">
        <v>2.19</v>
      </c>
      <c r="J3" s="5">
        <f t="shared" ref="J3:J38" si="0">(B3-B4)/B4</f>
        <v>1.5151515151515053E-2</v>
      </c>
      <c r="K3" s="5">
        <f t="shared" ref="K3:K38" si="1">(C3-C4)/C4</f>
        <v>2.2160664819944619E-2</v>
      </c>
      <c r="L3" s="5">
        <f t="shared" ref="L3:L38" si="2">(D3-D4)/D4</f>
        <v>6.9230769230769124E-2</v>
      </c>
      <c r="M3" s="5">
        <f t="shared" ref="M3:M38" si="3">(E3-E4)/E4</f>
        <v>5.0738665726996458E-2</v>
      </c>
      <c r="N3" s="5">
        <f t="shared" ref="N3:N38" si="4">(F3-F4)/F4</f>
        <v>-6.228922832771263E-2</v>
      </c>
      <c r="O3" s="5">
        <f t="shared" ref="O3:O38" si="5">(G3-G4)/G4</f>
        <v>-2.0080321285140493E-2</v>
      </c>
      <c r="P3" s="5">
        <f t="shared" ref="P3:P38" si="6">(H3-H4)/H4</f>
        <v>-8.2278481012658347E-2</v>
      </c>
      <c r="Q3" s="5">
        <f t="shared" ref="Q3:Q38" si="7">(I3-I4)/I4</f>
        <v>4.5871559633026545E-3</v>
      </c>
      <c r="S3" t="s">
        <v>1</v>
      </c>
      <c r="T3">
        <f>VARP(Data!$J$3:$J$38)</f>
        <v>9.3622853613940706E-4</v>
      </c>
      <c r="U3">
        <v>7.085293331726447E-4</v>
      </c>
      <c r="V3">
        <v>4.8617206987511849E-4</v>
      </c>
      <c r="W3">
        <v>2.0685006293227816E-4</v>
      </c>
      <c r="X3">
        <v>-5.4388884551925489E-5</v>
      </c>
      <c r="Y3">
        <v>2.5889968219102854E-4</v>
      </c>
      <c r="Z3">
        <v>1.9760681010609911E-4</v>
      </c>
      <c r="AA3" s="9">
        <v>1.6175813098427243E-3</v>
      </c>
    </row>
    <row r="4" spans="1:27" ht="15" thickBot="1" x14ac:dyDescent="0.4">
      <c r="A4" s="2">
        <v>45292</v>
      </c>
      <c r="B4" s="4">
        <v>3.96</v>
      </c>
      <c r="C4" s="4">
        <v>3.61</v>
      </c>
      <c r="D4" s="4">
        <v>2.6</v>
      </c>
      <c r="E4" s="4">
        <v>31.139999</v>
      </c>
      <c r="F4" s="4">
        <v>50.41</v>
      </c>
      <c r="G4" s="4">
        <v>7.47</v>
      </c>
      <c r="H4" s="4">
        <v>9.48</v>
      </c>
      <c r="I4" s="4">
        <v>2.1800000000000002</v>
      </c>
      <c r="J4" s="5">
        <f t="shared" si="0"/>
        <v>3.9370078740157459E-2</v>
      </c>
      <c r="K4" s="5">
        <f t="shared" si="1"/>
        <v>0.13522012578616344</v>
      </c>
      <c r="L4" s="5">
        <f t="shared" si="2"/>
        <v>1.9607843137255009E-2</v>
      </c>
      <c r="M4" s="5">
        <f t="shared" si="3"/>
        <v>0.10347271805360439</v>
      </c>
      <c r="N4" s="5">
        <f t="shared" si="4"/>
        <v>9.7062000063938975E-2</v>
      </c>
      <c r="O4" s="5">
        <f t="shared" si="5"/>
        <v>0.14923076923076919</v>
      </c>
      <c r="P4" s="5">
        <f t="shared" si="6"/>
        <v>1.0559662090812868E-3</v>
      </c>
      <c r="Q4" s="5">
        <f t="shared" si="7"/>
        <v>0.6029411764705882</v>
      </c>
      <c r="S4" t="s">
        <v>2</v>
      </c>
      <c r="T4">
        <v>7.085293331726447E-4</v>
      </c>
      <c r="U4">
        <f>VARP(Data!$K$3:$K$38)</f>
        <v>3.4022881178882324E-3</v>
      </c>
      <c r="V4">
        <v>2.032325781476052E-3</v>
      </c>
      <c r="W4">
        <v>1.9030347937099212E-3</v>
      </c>
      <c r="X4">
        <v>2.1139546289116083E-4</v>
      </c>
      <c r="Y4">
        <v>3.0604732495658343E-3</v>
      </c>
      <c r="Z4">
        <v>2.323809700613666E-4</v>
      </c>
      <c r="AA4" s="9">
        <v>5.0658278973100624E-3</v>
      </c>
    </row>
    <row r="5" spans="1:27" ht="15" thickBot="1" x14ac:dyDescent="0.4">
      <c r="A5" s="2">
        <v>45261</v>
      </c>
      <c r="B5" s="4">
        <v>3.81</v>
      </c>
      <c r="C5" s="4">
        <v>3.18</v>
      </c>
      <c r="D5" s="4">
        <v>2.5499999999999998</v>
      </c>
      <c r="E5" s="4">
        <v>28.219999000000001</v>
      </c>
      <c r="F5" s="4">
        <v>45.950001</v>
      </c>
      <c r="G5" s="4">
        <v>6.5</v>
      </c>
      <c r="H5" s="4">
        <v>9.4700000000000006</v>
      </c>
      <c r="I5" s="4">
        <v>1.36</v>
      </c>
      <c r="J5" s="5">
        <f t="shared" si="0"/>
        <v>0</v>
      </c>
      <c r="K5" s="5">
        <f t="shared" si="1"/>
        <v>3.5830618892508249E-2</v>
      </c>
      <c r="L5" s="5">
        <f t="shared" si="2"/>
        <v>2.822580645161284E-2</v>
      </c>
      <c r="M5" s="5">
        <f t="shared" si="3"/>
        <v>1.7670357014064223E-2</v>
      </c>
      <c r="N5" s="5">
        <f t="shared" si="4"/>
        <v>2.7964205190957377E-2</v>
      </c>
      <c r="O5" s="5">
        <f t="shared" si="5"/>
        <v>5.6910569105690999E-2</v>
      </c>
      <c r="P5" s="5">
        <f t="shared" si="6"/>
        <v>-0.1190697674418604</v>
      </c>
      <c r="Q5" s="5">
        <f t="shared" si="7"/>
        <v>0.12396694214876045</v>
      </c>
      <c r="S5" t="s">
        <v>3</v>
      </c>
      <c r="T5">
        <v>4.8617206987511849E-4</v>
      </c>
      <c r="U5">
        <v>2.032325781476052E-3</v>
      </c>
      <c r="V5">
        <f>VARP(Data!$L$3:$L$38)</f>
        <v>5.3176369326977443E-3</v>
      </c>
      <c r="W5">
        <v>8.9766241481692584E-4</v>
      </c>
      <c r="X5">
        <v>1.5862563940495496E-3</v>
      </c>
      <c r="Y5">
        <v>2.6294188198239168E-3</v>
      </c>
      <c r="Z5">
        <v>3.8441790149702955E-4</v>
      </c>
      <c r="AA5" s="9">
        <v>2.3127415568924303E-3</v>
      </c>
    </row>
    <row r="6" spans="1:27" ht="15" thickBot="1" x14ac:dyDescent="0.4">
      <c r="A6" s="2">
        <v>45231</v>
      </c>
      <c r="B6" s="4">
        <v>3.81</v>
      </c>
      <c r="C6" s="4">
        <v>3.07</v>
      </c>
      <c r="D6" s="4">
        <v>2.48</v>
      </c>
      <c r="E6" s="4">
        <v>27.73</v>
      </c>
      <c r="F6" s="4">
        <v>44.700001</v>
      </c>
      <c r="G6" s="4">
        <v>6.15</v>
      </c>
      <c r="H6" s="4">
        <v>10.75</v>
      </c>
      <c r="I6" s="4">
        <v>1.21</v>
      </c>
      <c r="J6" s="5">
        <f t="shared" si="0"/>
        <v>-1.5503875968992262E-2</v>
      </c>
      <c r="K6" s="5">
        <f t="shared" si="1"/>
        <v>-2.5396825396825421E-2</v>
      </c>
      <c r="L6" s="5">
        <f t="shared" si="2"/>
        <v>-8.8235294117647134E-2</v>
      </c>
      <c r="M6" s="5">
        <f t="shared" si="3"/>
        <v>-9.6428571428571284E-3</v>
      </c>
      <c r="N6" s="5">
        <f t="shared" si="4"/>
        <v>1.0169514124293793E-2</v>
      </c>
      <c r="O6" s="5">
        <f t="shared" si="5"/>
        <v>-0.14701803051317608</v>
      </c>
      <c r="P6" s="5">
        <f t="shared" si="6"/>
        <v>2.3809523809523808E-2</v>
      </c>
      <c r="Q6" s="5">
        <f t="shared" si="7"/>
        <v>-0.12949640287769781</v>
      </c>
      <c r="S6" t="s">
        <v>4</v>
      </c>
      <c r="T6">
        <v>2.0685006293227816E-4</v>
      </c>
      <c r="U6">
        <v>1.9030347937099212E-3</v>
      </c>
      <c r="V6">
        <v>8.9766241481692584E-4</v>
      </c>
      <c r="W6">
        <f>VARP(Data!$M$3:$M$38)</f>
        <v>5.5281306469655671E-3</v>
      </c>
      <c r="X6">
        <v>3.3566979158739473E-4</v>
      </c>
      <c r="Y6">
        <v>1.9771009962301152E-3</v>
      </c>
      <c r="Z6">
        <v>-3.6067675040173206E-4</v>
      </c>
      <c r="AA6" s="9">
        <v>3.0177527379328076E-3</v>
      </c>
    </row>
    <row r="7" spans="1:27" ht="15" thickBot="1" x14ac:dyDescent="0.4">
      <c r="A7" s="2">
        <v>45200</v>
      </c>
      <c r="B7" s="4">
        <v>3.87</v>
      </c>
      <c r="C7" s="4">
        <v>3.15</v>
      </c>
      <c r="D7" s="4">
        <v>2.72</v>
      </c>
      <c r="E7" s="4">
        <v>28</v>
      </c>
      <c r="F7" s="4">
        <v>44.25</v>
      </c>
      <c r="G7" s="4">
        <v>7.21</v>
      </c>
      <c r="H7" s="4">
        <v>10.5</v>
      </c>
      <c r="I7" s="4">
        <v>1.39</v>
      </c>
      <c r="J7" s="5">
        <f t="shared" si="0"/>
        <v>-3.2499999999999973E-2</v>
      </c>
      <c r="K7" s="5">
        <f t="shared" si="1"/>
        <v>-9.7421203438395498E-2</v>
      </c>
      <c r="L7" s="5">
        <f t="shared" si="2"/>
        <v>-0.17300443233139162</v>
      </c>
      <c r="M7" s="5">
        <f t="shared" si="3"/>
        <v>-2.2004855815747723E-2</v>
      </c>
      <c r="N7" s="5">
        <f t="shared" si="4"/>
        <v>-3.3784232712422094E-3</v>
      </c>
      <c r="O7" s="5">
        <f t="shared" si="5"/>
        <v>-7.682458386683734E-2</v>
      </c>
      <c r="P7" s="5">
        <f t="shared" si="6"/>
        <v>-4.2844120328167784E-2</v>
      </c>
      <c r="Q7" s="5">
        <f t="shared" si="7"/>
        <v>6.1068702290076216E-2</v>
      </c>
      <c r="S7" t="s">
        <v>5</v>
      </c>
      <c r="T7">
        <v>-5.4388884551925489E-5</v>
      </c>
      <c r="U7">
        <v>2.1139546289116083E-4</v>
      </c>
      <c r="V7">
        <v>1.5862563940495496E-3</v>
      </c>
      <c r="W7">
        <v>3.3566979158739473E-4</v>
      </c>
      <c r="X7">
        <f>VARP(Data!$N$3:$N$38)</f>
        <v>6.8414678361519562E-3</v>
      </c>
      <c r="Y7">
        <v>1.7168730675174982E-3</v>
      </c>
      <c r="Z7">
        <v>2.3259860138478733E-3</v>
      </c>
      <c r="AA7" s="9">
        <v>1.332648832733752E-3</v>
      </c>
    </row>
    <row r="8" spans="1:27" ht="15" thickBot="1" x14ac:dyDescent="0.4">
      <c r="A8" s="2">
        <v>45170</v>
      </c>
      <c r="B8" s="4">
        <v>4</v>
      </c>
      <c r="C8" s="4">
        <v>3.49</v>
      </c>
      <c r="D8" s="4">
        <v>3.2890139999999999</v>
      </c>
      <c r="E8" s="4">
        <v>28.629999000000002</v>
      </c>
      <c r="F8" s="4">
        <v>44.400002000000001</v>
      </c>
      <c r="G8" s="4">
        <v>7.81</v>
      </c>
      <c r="H8" s="4">
        <v>10.97</v>
      </c>
      <c r="I8" s="4">
        <v>1.31</v>
      </c>
      <c r="J8" s="5">
        <f t="shared" si="0"/>
        <v>-5.8823529411764705E-2</v>
      </c>
      <c r="K8" s="5">
        <f t="shared" si="1"/>
        <v>-7.9155672823218948E-2</v>
      </c>
      <c r="L8" s="5">
        <f t="shared" si="2"/>
        <v>-3.030283375027094E-2</v>
      </c>
      <c r="M8" s="5">
        <f t="shared" si="3"/>
        <v>0.13927577155892445</v>
      </c>
      <c r="N8" s="5">
        <f t="shared" si="4"/>
        <v>-4.4133454378181815E-2</v>
      </c>
      <c r="O8" s="5">
        <f t="shared" si="5"/>
        <v>-9.1860465116279072E-2</v>
      </c>
      <c r="P8" s="5">
        <f t="shared" si="6"/>
        <v>-0.11245954692556626</v>
      </c>
      <c r="Q8" s="5">
        <f t="shared" si="7"/>
        <v>-0.1437908496732026</v>
      </c>
      <c r="S8" t="s">
        <v>6</v>
      </c>
      <c r="T8">
        <v>2.5889968219102854E-4</v>
      </c>
      <c r="U8">
        <v>3.0604732495658343E-3</v>
      </c>
      <c r="V8">
        <v>2.6294188198239168E-3</v>
      </c>
      <c r="W8">
        <v>1.9771009962301152E-3</v>
      </c>
      <c r="X8">
        <v>1.7168730675174982E-3</v>
      </c>
      <c r="Y8">
        <f>VARP(Data!$O$3:$O$38)</f>
        <v>7.7922046158996209E-3</v>
      </c>
      <c r="Z8">
        <v>6.8248255349568287E-5</v>
      </c>
      <c r="AA8" s="9">
        <v>5.0933410120513768E-3</v>
      </c>
    </row>
    <row r="9" spans="1:27" ht="15" thickBot="1" x14ac:dyDescent="0.4">
      <c r="A9" s="2">
        <v>45139</v>
      </c>
      <c r="B9" s="4">
        <v>4.25</v>
      </c>
      <c r="C9" s="4">
        <v>3.79</v>
      </c>
      <c r="D9" s="4">
        <v>3.3917950000000001</v>
      </c>
      <c r="E9" s="4">
        <v>25.129999000000002</v>
      </c>
      <c r="F9" s="4">
        <v>46.450001</v>
      </c>
      <c r="G9" s="4">
        <v>8.6</v>
      </c>
      <c r="H9" s="4">
        <v>12.36</v>
      </c>
      <c r="I9" s="4">
        <v>1.53</v>
      </c>
      <c r="J9" s="5">
        <f t="shared" si="0"/>
        <v>-1.3921113689095039E-2</v>
      </c>
      <c r="K9" s="5">
        <f t="shared" si="1"/>
        <v>4.6961325966850806E-2</v>
      </c>
      <c r="L9" s="5">
        <f t="shared" si="2"/>
        <v>9.6676661943860487E-2</v>
      </c>
      <c r="M9" s="5">
        <f t="shared" si="3"/>
        <v>5.2345060818469881E-2</v>
      </c>
      <c r="N9" s="5">
        <f t="shared" si="4"/>
        <v>3.7293480064615539E-2</v>
      </c>
      <c r="O9" s="5">
        <f t="shared" si="5"/>
        <v>0.10824742268041236</v>
      </c>
      <c r="P9" s="5">
        <f t="shared" si="6"/>
        <v>0.13186813186813182</v>
      </c>
      <c r="Q9" s="5">
        <f t="shared" si="7"/>
        <v>-6.1349693251533666E-2</v>
      </c>
      <c r="S9" t="s">
        <v>7</v>
      </c>
      <c r="T9">
        <v>1.9760681010609911E-4</v>
      </c>
      <c r="U9">
        <v>2.323809700613666E-4</v>
      </c>
      <c r="V9">
        <v>3.8441790149702955E-4</v>
      </c>
      <c r="W9">
        <v>-3.6067675040173206E-4</v>
      </c>
      <c r="X9">
        <v>2.3259860138478733E-3</v>
      </c>
      <c r="Y9">
        <v>6.8248255349568287E-5</v>
      </c>
      <c r="Z9">
        <f>VARP(Data!$P$3:$P$38)</f>
        <v>9.8414878551425569E-3</v>
      </c>
      <c r="AA9" s="9">
        <v>2.7600085050532317E-4</v>
      </c>
    </row>
    <row r="10" spans="1:27" ht="15" thickBot="1" x14ac:dyDescent="0.4">
      <c r="A10" s="2">
        <v>45108</v>
      </c>
      <c r="B10" s="4">
        <v>4.3099999999999996</v>
      </c>
      <c r="C10" s="4">
        <v>3.62</v>
      </c>
      <c r="D10" s="4">
        <v>3.092794</v>
      </c>
      <c r="E10" s="4">
        <v>23.879999000000002</v>
      </c>
      <c r="F10" s="4">
        <v>44.779998999999997</v>
      </c>
      <c r="G10" s="4">
        <v>7.76</v>
      </c>
      <c r="H10" s="4">
        <v>10.92</v>
      </c>
      <c r="I10" s="4">
        <v>1.63</v>
      </c>
      <c r="J10" s="5">
        <f t="shared" si="0"/>
        <v>-1.1467889908257043E-2</v>
      </c>
      <c r="K10" s="5">
        <f t="shared" si="1"/>
        <v>-2.4258760107816673E-2</v>
      </c>
      <c r="L10" s="5">
        <f t="shared" si="2"/>
        <v>1.2232364857323966E-2</v>
      </c>
      <c r="M10" s="5">
        <f t="shared" si="3"/>
        <v>2.621396648044701E-2</v>
      </c>
      <c r="N10" s="5">
        <f t="shared" si="4"/>
        <v>6.6698404001905673E-2</v>
      </c>
      <c r="O10" s="5">
        <f t="shared" si="5"/>
        <v>-2.1437578814627985E-2</v>
      </c>
      <c r="P10" s="5">
        <f t="shared" si="6"/>
        <v>0.16916488222698073</v>
      </c>
      <c r="Q10" s="5">
        <f t="shared" si="7"/>
        <v>-0.15979381443298973</v>
      </c>
      <c r="S10" s="9" t="s">
        <v>8</v>
      </c>
      <c r="T10" s="9">
        <v>1.6175813098427243E-3</v>
      </c>
      <c r="U10" s="9">
        <v>5.0658278973100624E-3</v>
      </c>
      <c r="V10" s="9">
        <v>2.3127415568924303E-3</v>
      </c>
      <c r="W10" s="9">
        <v>3.0177527379328076E-3</v>
      </c>
      <c r="X10" s="9">
        <v>1.332648832733752E-3</v>
      </c>
      <c r="Y10" s="9">
        <v>5.0933410120513768E-3</v>
      </c>
      <c r="Z10" s="9">
        <v>2.7600085050532317E-4</v>
      </c>
      <c r="AA10" s="9">
        <f>VARP(Data!$Q$3:$Q$38)</f>
        <v>2.0645723631753182E-2</v>
      </c>
    </row>
    <row r="11" spans="1:27" x14ac:dyDescent="0.35">
      <c r="A11" s="2">
        <v>45078</v>
      </c>
      <c r="B11" s="4">
        <v>4.3600000000000003</v>
      </c>
      <c r="C11" s="4">
        <v>3.71</v>
      </c>
      <c r="D11" s="4">
        <v>3.0554190000000001</v>
      </c>
      <c r="E11" s="4">
        <v>23.27</v>
      </c>
      <c r="F11" s="4">
        <v>41.98</v>
      </c>
      <c r="G11" s="4">
        <v>7.93</v>
      </c>
      <c r="H11" s="4">
        <v>9.34</v>
      </c>
      <c r="I11" s="4">
        <v>1.94</v>
      </c>
      <c r="J11" s="5">
        <f t="shared" si="0"/>
        <v>-2.2883295194507519E-3</v>
      </c>
      <c r="K11" s="5">
        <f t="shared" si="1"/>
        <v>-4.3814432989690705E-2</v>
      </c>
      <c r="L11" s="5">
        <f t="shared" si="2"/>
        <v>-5.7636951603725083E-2</v>
      </c>
      <c r="M11" s="5">
        <f t="shared" si="3"/>
        <v>-2.2268866481885152E-2</v>
      </c>
      <c r="N11" s="5">
        <f t="shared" si="4"/>
        <v>-5.4504547094389857E-2</v>
      </c>
      <c r="O11" s="5">
        <f t="shared" si="5"/>
        <v>5.7333333333333299E-2</v>
      </c>
      <c r="P11" s="5">
        <f t="shared" si="6"/>
        <v>0.10532544378698233</v>
      </c>
      <c r="Q11" s="5">
        <f t="shared" si="7"/>
        <v>-9.7674418604651148E-2</v>
      </c>
    </row>
    <row r="12" spans="1:27" x14ac:dyDescent="0.35">
      <c r="A12" s="2">
        <v>45047</v>
      </c>
      <c r="B12" s="4">
        <v>4.37</v>
      </c>
      <c r="C12" s="4">
        <v>3.88</v>
      </c>
      <c r="D12" s="4">
        <v>3.2422949999999999</v>
      </c>
      <c r="E12" s="4">
        <v>23.799999</v>
      </c>
      <c r="F12" s="4">
        <v>44.400002000000001</v>
      </c>
      <c r="G12" s="4">
        <v>7.5</v>
      </c>
      <c r="H12" s="4">
        <v>8.4499999999999993</v>
      </c>
      <c r="I12" s="4">
        <v>2.15</v>
      </c>
      <c r="J12" s="5">
        <f t="shared" si="0"/>
        <v>3.5545023696682554E-2</v>
      </c>
      <c r="K12" s="5">
        <f t="shared" si="1"/>
        <v>3.1914893617021309E-2</v>
      </c>
      <c r="L12" s="5">
        <f t="shared" si="2"/>
        <v>1.4619899511074046E-2</v>
      </c>
      <c r="M12" s="5">
        <f t="shared" si="3"/>
        <v>5.7777733333333317E-2</v>
      </c>
      <c r="N12" s="5">
        <f t="shared" si="4"/>
        <v>-6.289571416429475E-2</v>
      </c>
      <c r="O12" s="5">
        <f t="shared" si="5"/>
        <v>3.1636863823934033E-2</v>
      </c>
      <c r="P12" s="5">
        <f t="shared" si="6"/>
        <v>4.7087980173481904E-2</v>
      </c>
      <c r="Q12" s="5">
        <f t="shared" si="7"/>
        <v>2.3809523809523725E-2</v>
      </c>
    </row>
    <row r="13" spans="1:27" x14ac:dyDescent="0.35">
      <c r="A13" s="2">
        <v>45017</v>
      </c>
      <c r="B13" s="4">
        <v>4.22</v>
      </c>
      <c r="C13" s="4">
        <v>3.76</v>
      </c>
      <c r="D13" s="4">
        <v>3.195576</v>
      </c>
      <c r="E13" s="4">
        <v>22.5</v>
      </c>
      <c r="F13" s="4">
        <v>47.380001</v>
      </c>
      <c r="G13" s="4">
        <v>7.27</v>
      </c>
      <c r="H13" s="4">
        <v>8.07</v>
      </c>
      <c r="I13" s="4">
        <v>2.1</v>
      </c>
      <c r="J13" s="5">
        <f t="shared" si="0"/>
        <v>4.1975308641975295E-2</v>
      </c>
      <c r="K13" s="5">
        <f t="shared" si="1"/>
        <v>-3.8363171355498812E-2</v>
      </c>
      <c r="L13" s="5">
        <f t="shared" si="2"/>
        <v>5.8824862569911308E-3</v>
      </c>
      <c r="M13" s="5">
        <f t="shared" si="3"/>
        <v>1.3836708215497328E-2</v>
      </c>
      <c r="N13" s="5">
        <f t="shared" si="4"/>
        <v>4.4993405381561456E-2</v>
      </c>
      <c r="O13" s="5">
        <f t="shared" si="5"/>
        <v>-4.2160737812911762E-2</v>
      </c>
      <c r="P13" s="5">
        <f t="shared" si="6"/>
        <v>0.17296511627906982</v>
      </c>
      <c r="Q13" s="5">
        <f t="shared" si="7"/>
        <v>-2.7777777777777801E-2</v>
      </c>
    </row>
    <row r="14" spans="1:27" x14ac:dyDescent="0.35">
      <c r="A14" s="2">
        <v>44986</v>
      </c>
      <c r="B14" s="4">
        <v>4.05</v>
      </c>
      <c r="C14" s="4">
        <v>3.91</v>
      </c>
      <c r="D14" s="4">
        <v>3.1768879999999999</v>
      </c>
      <c r="E14" s="4">
        <v>22.192923</v>
      </c>
      <c r="F14" s="4">
        <v>45.34</v>
      </c>
      <c r="G14" s="4">
        <v>7.59</v>
      </c>
      <c r="H14" s="4">
        <v>6.88</v>
      </c>
      <c r="I14" s="4">
        <v>2.16</v>
      </c>
      <c r="J14" s="5">
        <f t="shared" si="0"/>
        <v>-9.7799511002445074E-3</v>
      </c>
      <c r="K14" s="5">
        <f t="shared" si="1"/>
        <v>-3.2178217821782151E-2</v>
      </c>
      <c r="L14" s="5">
        <f t="shared" si="2"/>
        <v>0.12956821026282855</v>
      </c>
      <c r="M14" s="5">
        <f t="shared" si="3"/>
        <v>-1.6270881986936665E-2</v>
      </c>
      <c r="N14" s="5">
        <f t="shared" si="4"/>
        <v>-9.2837134853941447E-2</v>
      </c>
      <c r="O14" s="5">
        <f t="shared" si="5"/>
        <v>-0.12658227848101261</v>
      </c>
      <c r="P14" s="5">
        <f t="shared" si="6"/>
        <v>-9.9476439790575896E-2</v>
      </c>
      <c r="Q14" s="5">
        <f t="shared" si="7"/>
        <v>0.12500000000000011</v>
      </c>
      <c r="S14">
        <f>VARP(Data!$J$3:$J$38)</f>
        <v>9.3622853613940706E-4</v>
      </c>
    </row>
    <row r="15" spans="1:27" x14ac:dyDescent="0.35">
      <c r="A15" s="2">
        <v>44958</v>
      </c>
      <c r="B15" s="4">
        <v>4.09</v>
      </c>
      <c r="C15" s="4">
        <v>4.04</v>
      </c>
      <c r="D15" s="4">
        <v>2.8124799999999999</v>
      </c>
      <c r="E15" s="4">
        <v>22.559994</v>
      </c>
      <c r="F15" s="4">
        <v>49.98</v>
      </c>
      <c r="G15" s="4">
        <v>8.69</v>
      </c>
      <c r="H15" s="4">
        <v>7.64</v>
      </c>
      <c r="I15" s="4">
        <v>1.92</v>
      </c>
      <c r="J15" s="5">
        <f t="shared" si="0"/>
        <v>2.5062656641603918E-2</v>
      </c>
      <c r="K15" s="5">
        <f t="shared" si="1"/>
        <v>5.4830287206266308E-2</v>
      </c>
      <c r="L15" s="5">
        <f t="shared" si="2"/>
        <v>4.1522318361844945E-2</v>
      </c>
      <c r="M15" s="5">
        <f t="shared" si="3"/>
        <v>9.5375740926477451E-2</v>
      </c>
      <c r="N15" s="5">
        <f t="shared" si="4"/>
        <v>9.5331994404295475E-2</v>
      </c>
      <c r="O15" s="5">
        <f t="shared" si="5"/>
        <v>0.10841836734693873</v>
      </c>
      <c r="P15" s="5">
        <f t="shared" si="6"/>
        <v>-5.3283767038413948E-2</v>
      </c>
      <c r="Q15" s="5">
        <f t="shared" si="7"/>
        <v>-2.7848101265822864E-2</v>
      </c>
      <c r="S15">
        <v>7.085293331726447E-4</v>
      </c>
      <c r="T15">
        <f>VARP(Data!$K$3:$K$38)</f>
        <v>3.4022881178882324E-3</v>
      </c>
    </row>
    <row r="16" spans="1:27" x14ac:dyDescent="0.35">
      <c r="A16" s="2">
        <v>44927</v>
      </c>
      <c r="B16" s="4">
        <v>3.99</v>
      </c>
      <c r="C16" s="4">
        <v>3.83</v>
      </c>
      <c r="D16" s="4">
        <v>2.7003550000000001</v>
      </c>
      <c r="E16" s="4">
        <v>20.595666999999999</v>
      </c>
      <c r="F16" s="4">
        <v>45.630001</v>
      </c>
      <c r="G16" s="4">
        <v>7.84</v>
      </c>
      <c r="H16" s="4">
        <v>8.07</v>
      </c>
      <c r="I16" s="4">
        <v>1.9750000000000001</v>
      </c>
      <c r="J16" s="5">
        <f t="shared" si="0"/>
        <v>-2.4999999999999467E-3</v>
      </c>
      <c r="K16" s="5">
        <f t="shared" si="1"/>
        <v>-6.1274509803921566E-2</v>
      </c>
      <c r="L16" s="5">
        <f t="shared" si="2"/>
        <v>-7.6677337049845265E-2</v>
      </c>
      <c r="M16" s="5">
        <f t="shared" si="3"/>
        <v>-0.10863031710006743</v>
      </c>
      <c r="N16" s="5">
        <f t="shared" si="4"/>
        <v>-1.2337662070613381E-2</v>
      </c>
      <c r="O16" s="5">
        <f t="shared" si="5"/>
        <v>1.4230271668822694E-2</v>
      </c>
      <c r="P16" s="5">
        <f t="shared" si="6"/>
        <v>1.2406947890818594E-3</v>
      </c>
      <c r="Q16" s="5">
        <f t="shared" si="7"/>
        <v>7.410684616668943E-2</v>
      </c>
      <c r="S16">
        <v>4.8617206987511849E-4</v>
      </c>
      <c r="T16">
        <v>2.032325781476052E-3</v>
      </c>
      <c r="U16">
        <f>VARP(Data!$L$3:$L$38)</f>
        <v>5.3176369326977443E-3</v>
      </c>
    </row>
    <row r="17" spans="1:26" x14ac:dyDescent="0.35">
      <c r="A17" s="2">
        <v>44896</v>
      </c>
      <c r="B17" s="4">
        <v>4</v>
      </c>
      <c r="C17" s="4">
        <v>4.08</v>
      </c>
      <c r="D17" s="4">
        <v>2.9246059999999998</v>
      </c>
      <c r="E17" s="4">
        <v>23.105640000000001</v>
      </c>
      <c r="F17" s="4">
        <v>46.200001</v>
      </c>
      <c r="G17" s="4">
        <v>7.73</v>
      </c>
      <c r="H17" s="4">
        <v>8.06</v>
      </c>
      <c r="I17" s="4">
        <v>1.8387370000000001</v>
      </c>
      <c r="J17" s="5">
        <f t="shared" si="0"/>
        <v>2.5641025641025664E-2</v>
      </c>
      <c r="K17" s="5">
        <f t="shared" si="1"/>
        <v>0</v>
      </c>
      <c r="L17" s="5">
        <f t="shared" si="2"/>
        <v>2.9605226100083329E-2</v>
      </c>
      <c r="M17" s="5">
        <f t="shared" si="3"/>
        <v>0.1529702945594085</v>
      </c>
      <c r="N17" s="5">
        <f t="shared" si="4"/>
        <v>0.23331559619101955</v>
      </c>
      <c r="O17" s="5">
        <f t="shared" si="5"/>
        <v>-0.10944700460829486</v>
      </c>
      <c r="P17" s="5">
        <f t="shared" si="6"/>
        <v>0.18181818181818185</v>
      </c>
      <c r="Q17" s="5">
        <f t="shared" si="7"/>
        <v>4.11762274358317E-2</v>
      </c>
      <c r="S17">
        <v>2.0685006293227816E-4</v>
      </c>
      <c r="T17">
        <v>1.9030347937099212E-3</v>
      </c>
      <c r="U17">
        <v>8.9766241481692584E-4</v>
      </c>
      <c r="V17">
        <f>VARP(Data!$M$3:$M$38)</f>
        <v>5.5281306469655671E-3</v>
      </c>
    </row>
    <row r="18" spans="1:26" x14ac:dyDescent="0.35">
      <c r="A18" s="2">
        <v>44866</v>
      </c>
      <c r="B18" s="4">
        <v>3.9</v>
      </c>
      <c r="C18" s="4">
        <v>4.08</v>
      </c>
      <c r="D18" s="4">
        <v>2.8405119999999999</v>
      </c>
      <c r="E18" s="4">
        <v>20.040099999999999</v>
      </c>
      <c r="F18" s="4">
        <v>37.459999000000003</v>
      </c>
      <c r="G18" s="4">
        <v>8.68</v>
      </c>
      <c r="H18" s="4">
        <v>6.82</v>
      </c>
      <c r="I18" s="4">
        <v>1.766019</v>
      </c>
      <c r="J18" s="5">
        <f t="shared" si="0"/>
        <v>1.0362694300518144E-2</v>
      </c>
      <c r="K18" s="5">
        <f t="shared" si="1"/>
        <v>9.6774193548387052E-2</v>
      </c>
      <c r="L18" s="5">
        <f t="shared" si="2"/>
        <v>2.3569198282587505E-2</v>
      </c>
      <c r="M18" s="5">
        <f t="shared" si="3"/>
        <v>7.6185382210379141E-2</v>
      </c>
      <c r="N18" s="5">
        <f t="shared" si="4"/>
        <v>-4.0471361668253887E-2</v>
      </c>
      <c r="O18" s="5">
        <f t="shared" si="5"/>
        <v>-1.3636363636363748E-2</v>
      </c>
      <c r="P18" s="5">
        <f t="shared" si="6"/>
        <v>4.4182621502209495E-3</v>
      </c>
      <c r="Q18" s="5">
        <f t="shared" si="7"/>
        <v>0.19718332774066286</v>
      </c>
      <c r="S18">
        <v>-5.4388884551925489E-5</v>
      </c>
      <c r="T18">
        <v>2.1139546289116083E-4</v>
      </c>
      <c r="U18">
        <v>1.5862563940495496E-3</v>
      </c>
      <c r="V18">
        <v>3.3566979158739473E-4</v>
      </c>
      <c r="W18">
        <f>VARP(Data!$N$3:$N$38)</f>
        <v>6.8414678361519562E-3</v>
      </c>
    </row>
    <row r="19" spans="1:26" x14ac:dyDescent="0.35">
      <c r="A19" s="2">
        <v>44835</v>
      </c>
      <c r="B19" s="4">
        <v>3.86</v>
      </c>
      <c r="C19" s="4">
        <v>3.72</v>
      </c>
      <c r="D19" s="4">
        <v>2.7751049999999999</v>
      </c>
      <c r="E19" s="4">
        <v>18.621420000000001</v>
      </c>
      <c r="F19" s="4">
        <v>39.040000999999997</v>
      </c>
      <c r="G19" s="4">
        <v>8.8000000000000007</v>
      </c>
      <c r="H19" s="4">
        <v>6.79</v>
      </c>
      <c r="I19" s="4">
        <v>1.4751449999999999</v>
      </c>
      <c r="J19" s="5">
        <f t="shared" si="0"/>
        <v>-1.5306122448979605E-2</v>
      </c>
      <c r="K19" s="5">
        <f t="shared" si="1"/>
        <v>-7.4626865671641646E-2</v>
      </c>
      <c r="L19" s="5">
        <f t="shared" si="2"/>
        <v>-9.451236523019893E-2</v>
      </c>
      <c r="M19" s="5">
        <f t="shared" si="3"/>
        <v>-0.16503557609855807</v>
      </c>
      <c r="N19" s="5">
        <f t="shared" si="4"/>
        <v>4.1066693333333244E-2</v>
      </c>
      <c r="O19" s="5">
        <f t="shared" si="5"/>
        <v>-0.13300492610837433</v>
      </c>
      <c r="P19" s="5">
        <f t="shared" si="6"/>
        <v>-9.8273572377158058E-2</v>
      </c>
      <c r="Q19" s="5">
        <f t="shared" si="7"/>
        <v>-0.33489471178297431</v>
      </c>
      <c r="S19">
        <v>2.5889968219102854E-4</v>
      </c>
      <c r="T19">
        <v>3.0604732495658343E-3</v>
      </c>
      <c r="U19">
        <v>2.6294188198239168E-3</v>
      </c>
      <c r="V19">
        <v>1.9771009962301152E-3</v>
      </c>
      <c r="W19">
        <v>1.7168730675174982E-3</v>
      </c>
      <c r="X19">
        <f>VARP(Data!$O$3:$O$38)</f>
        <v>7.7922046158996209E-3</v>
      </c>
    </row>
    <row r="20" spans="1:26" x14ac:dyDescent="0.35">
      <c r="A20" s="2">
        <v>44805</v>
      </c>
      <c r="B20" s="4">
        <v>3.92</v>
      </c>
      <c r="C20" s="4">
        <v>4.0199999999999996</v>
      </c>
      <c r="D20" s="4">
        <v>3.0647630000000001</v>
      </c>
      <c r="E20" s="4">
        <v>22.302052</v>
      </c>
      <c r="F20" s="4">
        <v>37.5</v>
      </c>
      <c r="G20" s="4">
        <v>10.15</v>
      </c>
      <c r="H20" s="4">
        <v>7.53</v>
      </c>
      <c r="I20" s="4">
        <v>2.2179120000000001</v>
      </c>
      <c r="J20" s="5">
        <f t="shared" si="0"/>
        <v>5.1282051282051325E-3</v>
      </c>
      <c r="K20" s="5">
        <f t="shared" si="1"/>
        <v>-3.5971223021582822E-2</v>
      </c>
      <c r="L20" s="5">
        <f t="shared" si="2"/>
        <v>-7.6056248860054562E-2</v>
      </c>
      <c r="M20" s="5">
        <f t="shared" si="3"/>
        <v>8.5990348138418493E-2</v>
      </c>
      <c r="N20" s="5">
        <f t="shared" si="4"/>
        <v>-4.1165966730606761E-2</v>
      </c>
      <c r="O20" s="5">
        <f t="shared" si="5"/>
        <v>-1.4563106796116538E-2</v>
      </c>
      <c r="P20" s="5">
        <f t="shared" si="6"/>
        <v>-0.10143198090692129</v>
      </c>
      <c r="Q20" s="5">
        <f t="shared" si="7"/>
        <v>-2.511419539280044E-2</v>
      </c>
      <c r="S20">
        <v>1.9760681010609911E-4</v>
      </c>
      <c r="T20">
        <v>2.323809700613666E-4</v>
      </c>
      <c r="U20">
        <v>3.8441790149702955E-4</v>
      </c>
      <c r="V20">
        <v>-3.6067675040173206E-4</v>
      </c>
      <c r="W20">
        <v>2.3259860138478733E-3</v>
      </c>
      <c r="X20">
        <v>6.8248255349568287E-5</v>
      </c>
      <c r="Y20">
        <f>VARP(Data!$P$3:$P$38)</f>
        <v>9.8414878551425569E-3</v>
      </c>
    </row>
    <row r="21" spans="1:26" ht="15" thickBot="1" x14ac:dyDescent="0.4">
      <c r="A21" s="2">
        <v>44774</v>
      </c>
      <c r="B21" s="4">
        <v>3.9</v>
      </c>
      <c r="C21" s="4">
        <v>4.17</v>
      </c>
      <c r="D21" s="4">
        <v>3.3170449999999998</v>
      </c>
      <c r="E21" s="4">
        <v>20.536142000000002</v>
      </c>
      <c r="F21" s="4">
        <v>39.110000999999997</v>
      </c>
      <c r="G21" s="4">
        <v>10.3</v>
      </c>
      <c r="H21" s="4">
        <v>8.3800000000000008</v>
      </c>
      <c r="I21" s="4">
        <v>2.275048</v>
      </c>
      <c r="J21" s="5">
        <f t="shared" si="0"/>
        <v>2.5706940874035441E-3</v>
      </c>
      <c r="K21" s="5">
        <f t="shared" si="1"/>
        <v>0.12702702702702695</v>
      </c>
      <c r="L21" s="5">
        <f t="shared" si="2"/>
        <v>-3.2697416576022841E-2</v>
      </c>
      <c r="M21" s="5">
        <f t="shared" si="3"/>
        <v>0.11891884941328554</v>
      </c>
      <c r="N21" s="5">
        <f t="shared" si="4"/>
        <v>-4.2125910255894759E-2</v>
      </c>
      <c r="O21" s="5">
        <f t="shared" si="5"/>
        <v>0.12200435729847506</v>
      </c>
      <c r="P21" s="5">
        <f t="shared" si="6"/>
        <v>7.2115384615385209E-3</v>
      </c>
      <c r="Q21" s="5">
        <f t="shared" si="7"/>
        <v>0.15263154161596035</v>
      </c>
      <c r="S21" s="9">
        <v>1.6175813098427243E-3</v>
      </c>
      <c r="T21" s="9">
        <v>5.0658278973100624E-3</v>
      </c>
      <c r="U21" s="9">
        <v>2.3127415568924303E-3</v>
      </c>
      <c r="V21" s="9">
        <v>3.0177527379328076E-3</v>
      </c>
      <c r="W21" s="9">
        <v>1.332648832733752E-3</v>
      </c>
      <c r="X21" s="9">
        <v>5.0933410120513768E-3</v>
      </c>
      <c r="Y21" s="9">
        <v>2.7600085050532317E-4</v>
      </c>
      <c r="Z21" s="9">
        <f>VARP(Data!$Q$3:$Q$38)</f>
        <v>2.0645723631753182E-2</v>
      </c>
    </row>
    <row r="22" spans="1:26" x14ac:dyDescent="0.35">
      <c r="A22" s="2">
        <v>44743</v>
      </c>
      <c r="B22" s="4">
        <v>3.89</v>
      </c>
      <c r="C22" s="4">
        <v>3.7</v>
      </c>
      <c r="D22" s="4">
        <v>3.4291700000000001</v>
      </c>
      <c r="E22" s="4">
        <v>18.353558</v>
      </c>
      <c r="F22" s="4">
        <v>40.830002</v>
      </c>
      <c r="G22" s="4">
        <v>9.18</v>
      </c>
      <c r="H22" s="4">
        <v>8.32</v>
      </c>
      <c r="I22" s="4">
        <v>1.973786</v>
      </c>
      <c r="J22" s="5">
        <f t="shared" si="0"/>
        <v>-5.1150895140665009E-3</v>
      </c>
      <c r="K22" s="5">
        <f t="shared" si="1"/>
        <v>-0.14351851851851855</v>
      </c>
      <c r="L22" s="5">
        <f t="shared" si="2"/>
        <v>-5.8974588359524655E-2</v>
      </c>
      <c r="M22" s="5">
        <f t="shared" si="3"/>
        <v>-9.0662678315092268E-2</v>
      </c>
      <c r="N22" s="5">
        <f t="shared" si="4"/>
        <v>-8.2677963724015494E-2</v>
      </c>
      <c r="O22" s="5">
        <f t="shared" si="5"/>
        <v>-0.15078630897317305</v>
      </c>
      <c r="P22" s="5">
        <f t="shared" si="6"/>
        <v>-5.0228310502283047E-2</v>
      </c>
      <c r="Q22" s="5">
        <f t="shared" si="7"/>
        <v>-0.14606730878637988</v>
      </c>
    </row>
    <row r="23" spans="1:26" ht="15" thickBot="1" x14ac:dyDescent="0.4">
      <c r="A23" s="2">
        <v>44713</v>
      </c>
      <c r="B23" s="4">
        <v>3.91</v>
      </c>
      <c r="C23" s="4">
        <v>4.32</v>
      </c>
      <c r="D23" s="4">
        <v>3.6440779999999999</v>
      </c>
      <c r="E23" s="4">
        <v>20.183443</v>
      </c>
      <c r="F23" s="4">
        <v>44.509998000000003</v>
      </c>
      <c r="G23" s="4">
        <v>10.81</v>
      </c>
      <c r="H23" s="4">
        <v>8.76</v>
      </c>
      <c r="I23" s="4">
        <v>2.311407</v>
      </c>
      <c r="J23" s="5">
        <f t="shared" si="0"/>
        <v>-1.5113350125944598E-2</v>
      </c>
      <c r="K23" s="5">
        <f t="shared" si="1"/>
        <v>-2.4830699774266239E-2</v>
      </c>
      <c r="L23" s="5">
        <f t="shared" si="2"/>
        <v>-1.2658241566794369E-2</v>
      </c>
      <c r="M23" s="5">
        <f t="shared" si="3"/>
        <v>-9.0390369070481209E-3</v>
      </c>
      <c r="N23" s="5">
        <f t="shared" si="4"/>
        <v>4.5125128556736435E-2</v>
      </c>
      <c r="O23" s="5">
        <f t="shared" si="5"/>
        <v>-0.11538461538461539</v>
      </c>
      <c r="P23" s="5">
        <f t="shared" si="6"/>
        <v>3.4238488783943227E-2</v>
      </c>
      <c r="Q23" s="5">
        <f t="shared" si="7"/>
        <v>-0.10642564381307758</v>
      </c>
      <c r="S23" s="9"/>
      <c r="T23" s="9"/>
      <c r="U23" s="9"/>
      <c r="V23" s="9"/>
      <c r="W23" s="9"/>
      <c r="X23" s="9"/>
      <c r="Y23" s="9"/>
      <c r="Z23" s="9"/>
    </row>
    <row r="24" spans="1:26" ht="15" thickBot="1" x14ac:dyDescent="0.4">
      <c r="A24" s="2">
        <v>44682</v>
      </c>
      <c r="B24" s="4">
        <v>3.97</v>
      </c>
      <c r="C24" s="4">
        <v>4.43</v>
      </c>
      <c r="D24" s="4">
        <v>3.6907969999999999</v>
      </c>
      <c r="E24" s="4">
        <v>20.367546000000001</v>
      </c>
      <c r="F24" s="4">
        <v>42.588200000000001</v>
      </c>
      <c r="G24" s="4">
        <v>12.22</v>
      </c>
      <c r="H24" s="4">
        <v>8.4700000000000006</v>
      </c>
      <c r="I24" s="4">
        <v>2.5866980000000002</v>
      </c>
      <c r="J24" s="5">
        <f t="shared" si="0"/>
        <v>2.5252525252525836E-3</v>
      </c>
      <c r="K24" s="5">
        <f t="shared" si="1"/>
        <v>6.2350119904076691E-2</v>
      </c>
      <c r="L24" s="5">
        <f t="shared" si="2"/>
        <v>9.4182872294631431E-2</v>
      </c>
      <c r="M24" s="5">
        <f t="shared" si="3"/>
        <v>1.6932747032839843E-2</v>
      </c>
      <c r="N24" s="5">
        <f t="shared" si="4"/>
        <v>-9.0684416471328494E-2</v>
      </c>
      <c r="O24" s="5">
        <f t="shared" si="5"/>
        <v>9.9909990999100029E-2</v>
      </c>
      <c r="P24" s="5">
        <f t="shared" si="6"/>
        <v>0.10000000000000006</v>
      </c>
      <c r="Q24" s="5">
        <f t="shared" si="7"/>
        <v>-3.3009731966254924E-2</v>
      </c>
      <c r="S24">
        <f>VARP(Data!$J$3:$J$38)</f>
        <v>9.3622853613940706E-4</v>
      </c>
      <c r="T24">
        <v>7.085293331726447E-4</v>
      </c>
      <c r="U24">
        <v>4.8617206987511849E-4</v>
      </c>
      <c r="V24">
        <v>2.0685006293227816E-4</v>
      </c>
      <c r="W24">
        <v>-5.4388884551925489E-5</v>
      </c>
      <c r="X24">
        <v>2.5889968219102854E-4</v>
      </c>
      <c r="Y24">
        <v>1.9760681010609911E-4</v>
      </c>
      <c r="Z24" s="9">
        <v>1.6175813098427243E-3</v>
      </c>
    </row>
    <row r="25" spans="1:26" ht="15" thickBot="1" x14ac:dyDescent="0.4">
      <c r="A25" s="2">
        <v>44652</v>
      </c>
      <c r="B25" s="4">
        <v>3.96</v>
      </c>
      <c r="C25" s="4">
        <v>4.17</v>
      </c>
      <c r="D25" s="4">
        <v>3.3731080000000002</v>
      </c>
      <c r="E25" s="4">
        <v>20.028410000000001</v>
      </c>
      <c r="F25" s="4">
        <v>46.835445</v>
      </c>
      <c r="G25" s="4">
        <v>11.11</v>
      </c>
      <c r="H25" s="4">
        <v>7.7</v>
      </c>
      <c r="I25" s="4">
        <v>2.6749990000000001</v>
      </c>
      <c r="J25" s="5">
        <f t="shared" si="0"/>
        <v>-5.0251256281407079E-3</v>
      </c>
      <c r="K25" s="5">
        <f t="shared" si="1"/>
        <v>-4.7732696897375797E-3</v>
      </c>
      <c r="L25" s="5">
        <f t="shared" si="2"/>
        <v>-3.2171450230156724E-2</v>
      </c>
      <c r="M25" s="5">
        <f t="shared" si="3"/>
        <v>-1.1477738468463479E-2</v>
      </c>
      <c r="N25" s="5">
        <f t="shared" si="4"/>
        <v>0.11795957118500248</v>
      </c>
      <c r="O25" s="5">
        <f t="shared" si="5"/>
        <v>7.5508228460793747E-2</v>
      </c>
      <c r="P25" s="5">
        <f t="shared" si="6"/>
        <v>2.3936170212766041E-2</v>
      </c>
      <c r="Q25" s="5">
        <f t="shared" si="7"/>
        <v>-2.8302030722376772E-2</v>
      </c>
      <c r="T25">
        <f>VARP(Data!$K$3:$K$38)</f>
        <v>3.4022881178882324E-3</v>
      </c>
      <c r="U25">
        <v>2.032325781476052E-3</v>
      </c>
      <c r="V25">
        <v>1.9030347937099212E-3</v>
      </c>
      <c r="W25">
        <v>2.1139546289116083E-4</v>
      </c>
      <c r="X25">
        <v>3.0604732495658343E-3</v>
      </c>
      <c r="Y25">
        <v>2.323809700613666E-4</v>
      </c>
      <c r="Z25" s="9">
        <v>5.0658278973100624E-3</v>
      </c>
    </row>
    <row r="26" spans="1:26" ht="15" thickBot="1" x14ac:dyDescent="0.4">
      <c r="A26" s="2">
        <v>44621</v>
      </c>
      <c r="B26" s="4">
        <v>3.98</v>
      </c>
      <c r="C26" s="4">
        <v>4.1900000000000004</v>
      </c>
      <c r="D26" s="4">
        <v>3.485233</v>
      </c>
      <c r="E26" s="4">
        <v>20.260960000000001</v>
      </c>
      <c r="F26" s="4">
        <v>41.893684</v>
      </c>
      <c r="G26" s="4">
        <v>10.33</v>
      </c>
      <c r="H26" s="4">
        <v>7.52</v>
      </c>
      <c r="I26" s="4">
        <v>2.7529119999999998</v>
      </c>
      <c r="J26" s="5">
        <f t="shared" si="0"/>
        <v>1.5306122448979605E-2</v>
      </c>
      <c r="K26" s="5">
        <f t="shared" si="1"/>
        <v>4.2288557213930558E-2</v>
      </c>
      <c r="L26" s="5">
        <f t="shared" si="2"/>
        <v>8.1159396911596279E-2</v>
      </c>
      <c r="M26" s="5">
        <f t="shared" si="3"/>
        <v>-8.7696326238024369E-2</v>
      </c>
      <c r="N26" s="5">
        <f t="shared" si="4"/>
        <v>3.5431300775140839E-2</v>
      </c>
      <c r="O26" s="5">
        <f t="shared" si="5"/>
        <v>2.48015873015873E-2</v>
      </c>
      <c r="P26" s="5">
        <f t="shared" si="6"/>
        <v>5.4698457223001359E-2</v>
      </c>
      <c r="Q26" s="5">
        <f t="shared" si="7"/>
        <v>-1.8518261028296398E-2</v>
      </c>
      <c r="U26">
        <f>VARP(Data!$L$3:$L$38)</f>
        <v>5.3176369326977443E-3</v>
      </c>
      <c r="V26">
        <v>8.9766241481692584E-4</v>
      </c>
      <c r="W26">
        <v>1.5862563940495496E-3</v>
      </c>
      <c r="X26">
        <v>2.6294188198239168E-3</v>
      </c>
      <c r="Y26">
        <v>3.8441790149702955E-4</v>
      </c>
      <c r="Z26" s="9">
        <v>2.3127415568924303E-3</v>
      </c>
    </row>
    <row r="27" spans="1:26" ht="15" thickBot="1" x14ac:dyDescent="0.4">
      <c r="A27" s="2">
        <v>44593</v>
      </c>
      <c r="B27" s="4">
        <v>3.92</v>
      </c>
      <c r="C27" s="4">
        <v>4.0199999999999996</v>
      </c>
      <c r="D27" s="4">
        <v>3.2236069999999999</v>
      </c>
      <c r="E27" s="4">
        <v>22.208570000000002</v>
      </c>
      <c r="F27" s="4">
        <v>40.460129000000002</v>
      </c>
      <c r="G27" s="4">
        <v>10.08</v>
      </c>
      <c r="H27" s="4">
        <v>7.13</v>
      </c>
      <c r="I27" s="4">
        <v>2.804853</v>
      </c>
      <c r="J27" s="5">
        <f t="shared" si="0"/>
        <v>-6.2200956937798993E-2</v>
      </c>
      <c r="K27" s="5">
        <f t="shared" si="1"/>
        <v>-5.6338028169014134E-2</v>
      </c>
      <c r="L27" s="5">
        <f t="shared" si="2"/>
        <v>-1.4285731758852163E-2</v>
      </c>
      <c r="M27" s="5">
        <f t="shared" si="3"/>
        <v>-8.6488646761942775E-2</v>
      </c>
      <c r="N27" s="5">
        <f t="shared" si="4"/>
        <v>9.4939829919527874E-2</v>
      </c>
      <c r="O27" s="5">
        <f t="shared" si="5"/>
        <v>-5.7062675397567771E-2</v>
      </c>
      <c r="P27" s="5">
        <f t="shared" si="6"/>
        <v>0.16123778501628669</v>
      </c>
      <c r="Q27" s="5">
        <f t="shared" si="7"/>
        <v>-3.052067052082259E-2</v>
      </c>
      <c r="V27">
        <f>VARP(Data!$M$3:$M$38)</f>
        <v>5.5281306469655671E-3</v>
      </c>
      <c r="W27">
        <v>3.3566979158739473E-4</v>
      </c>
      <c r="X27">
        <v>1.9771009962301152E-3</v>
      </c>
      <c r="Y27">
        <v>-3.6067675040173206E-4</v>
      </c>
      <c r="Z27" s="9">
        <v>3.0177527379328076E-3</v>
      </c>
    </row>
    <row r="28" spans="1:26" ht="15" thickBot="1" x14ac:dyDescent="0.4">
      <c r="A28" s="2">
        <v>44562</v>
      </c>
      <c r="B28" s="4">
        <v>4.18</v>
      </c>
      <c r="C28" s="4">
        <v>4.26</v>
      </c>
      <c r="D28" s="4">
        <v>3.2703259999999998</v>
      </c>
      <c r="E28" s="4">
        <v>24.311214</v>
      </c>
      <c r="F28" s="4">
        <v>36.951920000000001</v>
      </c>
      <c r="G28" s="4">
        <v>10.69</v>
      </c>
      <c r="H28" s="4">
        <v>6.14</v>
      </c>
      <c r="I28" s="4">
        <v>2.893154</v>
      </c>
      <c r="J28" s="5">
        <f t="shared" si="0"/>
        <v>2.9556650246305449E-2</v>
      </c>
      <c r="K28" s="5">
        <f t="shared" si="1"/>
        <v>1.4285714285714192E-2</v>
      </c>
      <c r="L28" s="5">
        <f t="shared" si="2"/>
        <v>6.0606139227164318E-2</v>
      </c>
      <c r="M28" s="5">
        <f t="shared" si="3"/>
        <v>4.4034550414527307E-3</v>
      </c>
      <c r="N28" s="5">
        <f t="shared" si="4"/>
        <v>5.3834453348573875E-2</v>
      </c>
      <c r="O28" s="5">
        <f t="shared" si="5"/>
        <v>1.7126546146527092E-2</v>
      </c>
      <c r="P28" s="5">
        <f t="shared" si="6"/>
        <v>0.16508538899430744</v>
      </c>
      <c r="Q28" s="5">
        <f t="shared" si="7"/>
        <v>0.15800411223676614</v>
      </c>
      <c r="W28">
        <f>VARP(Data!$N$3:$N$38)</f>
        <v>6.8414678361519562E-3</v>
      </c>
      <c r="X28">
        <v>1.7168730675174982E-3</v>
      </c>
      <c r="Y28">
        <v>2.3259860138478733E-3</v>
      </c>
      <c r="Z28" s="9">
        <v>1.332648832733752E-3</v>
      </c>
    </row>
    <row r="29" spans="1:26" ht="15" thickBot="1" x14ac:dyDescent="0.4">
      <c r="A29" s="2">
        <v>44531</v>
      </c>
      <c r="B29" s="4">
        <v>4.0599999999999996</v>
      </c>
      <c r="C29" s="4">
        <v>4.2</v>
      </c>
      <c r="D29" s="4">
        <v>3.08345</v>
      </c>
      <c r="E29" s="4">
        <v>24.204630000000002</v>
      </c>
      <c r="F29" s="4">
        <v>35.064255000000003</v>
      </c>
      <c r="G29" s="4">
        <v>10.51</v>
      </c>
      <c r="H29" s="4">
        <v>5.27</v>
      </c>
      <c r="I29" s="4">
        <v>2.4983970000000002</v>
      </c>
      <c r="J29" s="5">
        <f t="shared" si="0"/>
        <v>4.9095607235141989E-2</v>
      </c>
      <c r="K29" s="5">
        <f t="shared" si="1"/>
        <v>7.1942446043166061E-3</v>
      </c>
      <c r="L29" s="5">
        <f t="shared" si="2"/>
        <v>-1.4925392207257806E-2</v>
      </c>
      <c r="M29" s="5">
        <f t="shared" si="3"/>
        <v>-1.5372425360895493E-2</v>
      </c>
      <c r="N29" s="5">
        <f t="shared" si="4"/>
        <v>7.4488403644335163E-2</v>
      </c>
      <c r="O29" s="5">
        <f t="shared" si="5"/>
        <v>-8.4905660377358368E-3</v>
      </c>
      <c r="P29" s="5">
        <f t="shared" si="6"/>
        <v>-8.3478260869565293E-2</v>
      </c>
      <c r="Q29" s="5">
        <f t="shared" si="7"/>
        <v>8.823542222748787E-2</v>
      </c>
      <c r="X29">
        <f>VARP(Data!$O$3:$O$38)</f>
        <v>7.7922046158996209E-3</v>
      </c>
      <c r="Y29">
        <v>6.8248255349568287E-5</v>
      </c>
      <c r="Z29" s="9">
        <v>5.0933410120513768E-3</v>
      </c>
    </row>
    <row r="30" spans="1:26" ht="15" thickBot="1" x14ac:dyDescent="0.4">
      <c r="A30" s="2">
        <v>44501</v>
      </c>
      <c r="B30" s="4">
        <v>3.87</v>
      </c>
      <c r="C30" s="4">
        <v>4.17</v>
      </c>
      <c r="D30" s="4">
        <v>3.130169</v>
      </c>
      <c r="E30" s="4">
        <v>24.582522999999998</v>
      </c>
      <c r="F30" s="4">
        <v>32.633442000000002</v>
      </c>
      <c r="G30" s="4">
        <v>10.6</v>
      </c>
      <c r="H30" s="4">
        <v>5.75</v>
      </c>
      <c r="I30" s="4">
        <v>2.2958240000000001</v>
      </c>
      <c r="J30" s="5">
        <f t="shared" si="0"/>
        <v>-5.1413881748072028E-3</v>
      </c>
      <c r="K30" s="5">
        <f t="shared" si="1"/>
        <v>5.5696202531645506E-2</v>
      </c>
      <c r="L30" s="5">
        <f t="shared" si="2"/>
        <v>9.4771297835512733E-2</v>
      </c>
      <c r="M30" s="5">
        <f t="shared" si="3"/>
        <v>1.2774480372916442E-2</v>
      </c>
      <c r="N30" s="5">
        <f t="shared" si="4"/>
        <v>-1.2661619518592028E-2</v>
      </c>
      <c r="O30" s="5">
        <f t="shared" si="5"/>
        <v>-1.3953488372093056E-2</v>
      </c>
      <c r="P30" s="5">
        <f t="shared" si="6"/>
        <v>0</v>
      </c>
      <c r="Q30" s="5">
        <f t="shared" si="7"/>
        <v>1.3761453711132719E-2</v>
      </c>
      <c r="Y30">
        <f>VARP(Data!$P$3:$P$38)</f>
        <v>9.8414878551425569E-3</v>
      </c>
      <c r="Z30" s="9">
        <v>2.7600085050532317E-4</v>
      </c>
    </row>
    <row r="31" spans="1:26" x14ac:dyDescent="0.35">
      <c r="A31" s="2">
        <v>44470</v>
      </c>
      <c r="B31" s="4">
        <v>3.89</v>
      </c>
      <c r="C31" s="4">
        <v>3.95</v>
      </c>
      <c r="D31" s="4">
        <v>2.8591989999999998</v>
      </c>
      <c r="E31" s="4">
        <v>24.272455000000001</v>
      </c>
      <c r="F31" s="4">
        <v>33.051932999999998</v>
      </c>
      <c r="G31" s="4">
        <v>10.75</v>
      </c>
      <c r="H31" s="4">
        <v>5.75</v>
      </c>
      <c r="I31" s="4">
        <v>2.264659</v>
      </c>
      <c r="J31" s="5">
        <f t="shared" si="0"/>
        <v>1.5665796344647532E-2</v>
      </c>
      <c r="K31" s="5">
        <f t="shared" si="1"/>
        <v>3.9473684210526411E-2</v>
      </c>
      <c r="L31" s="5">
        <f t="shared" si="2"/>
        <v>-0.10000006295469029</v>
      </c>
      <c r="M31" s="5">
        <f t="shared" si="3"/>
        <v>4.0079733416723317E-3</v>
      </c>
      <c r="N31" s="5">
        <f t="shared" si="4"/>
        <v>-0.17839758468485456</v>
      </c>
      <c r="O31" s="5">
        <f t="shared" si="5"/>
        <v>-0.10041841004184095</v>
      </c>
      <c r="P31" s="5">
        <f t="shared" si="6"/>
        <v>-0.10852713178294576</v>
      </c>
      <c r="Q31" s="5">
        <f t="shared" si="7"/>
        <v>-2.2882539089535405E-3</v>
      </c>
      <c r="Z31">
        <f>VARP(Data!$Q$3:$Q$38)</f>
        <v>2.0645723631753182E-2</v>
      </c>
    </row>
    <row r="32" spans="1:26" x14ac:dyDescent="0.35">
      <c r="A32" s="2">
        <v>44440</v>
      </c>
      <c r="B32" s="4">
        <v>3.83</v>
      </c>
      <c r="C32" s="4">
        <v>3.8</v>
      </c>
      <c r="D32" s="4">
        <v>3.1768879999999999</v>
      </c>
      <c r="E32" s="4">
        <v>24.175560000000001</v>
      </c>
      <c r="F32" s="4">
        <v>40.228622000000001</v>
      </c>
      <c r="G32" s="4">
        <v>11.95</v>
      </c>
      <c r="H32" s="4">
        <v>6.45</v>
      </c>
      <c r="I32" s="4">
        <v>2.2698529999999999</v>
      </c>
      <c r="J32" s="5">
        <f t="shared" si="0"/>
        <v>1.0554089709762543E-2</v>
      </c>
      <c r="K32" s="5">
        <f t="shared" si="1"/>
        <v>1.6042780748662996E-2</v>
      </c>
      <c r="L32" s="5">
        <f t="shared" si="2"/>
        <v>-5.8171869978666642E-2</v>
      </c>
      <c r="M32" s="5">
        <f t="shared" si="3"/>
        <v>0.13254657328858838</v>
      </c>
      <c r="N32" s="5">
        <f t="shared" si="4"/>
        <v>-0.15582956792374864</v>
      </c>
      <c r="O32" s="5">
        <f t="shared" si="5"/>
        <v>-2.3692810457516415E-2</v>
      </c>
      <c r="P32" s="5">
        <f t="shared" si="6"/>
        <v>-0.10788381742738593</v>
      </c>
      <c r="Q32" s="5">
        <f t="shared" si="7"/>
        <v>-9.8969344713783214E-2</v>
      </c>
    </row>
    <row r="33" spans="1:27" x14ac:dyDescent="0.35">
      <c r="A33" s="2">
        <v>44409</v>
      </c>
      <c r="B33" s="4">
        <v>3.79</v>
      </c>
      <c r="C33" s="4">
        <v>3.74</v>
      </c>
      <c r="D33" s="4">
        <v>3.3731080000000002</v>
      </c>
      <c r="E33" s="4">
        <v>21.346195000000002</v>
      </c>
      <c r="F33" s="4">
        <v>47.654620999999999</v>
      </c>
      <c r="G33" s="4">
        <v>12.24</v>
      </c>
      <c r="H33" s="4">
        <v>7.23</v>
      </c>
      <c r="I33" s="4">
        <v>2.519174</v>
      </c>
      <c r="J33" s="5">
        <f t="shared" si="0"/>
        <v>2.6455026455027069E-3</v>
      </c>
      <c r="K33" s="5">
        <f t="shared" si="1"/>
        <v>-1.8372703412073449E-2</v>
      </c>
      <c r="L33" s="5">
        <f t="shared" si="2"/>
        <v>8.4084047408919643E-2</v>
      </c>
      <c r="M33" s="5">
        <f t="shared" si="3"/>
        <v>0.12054922893783294</v>
      </c>
      <c r="N33" s="5">
        <f t="shared" si="4"/>
        <v>9.9199032632573597E-2</v>
      </c>
      <c r="O33" s="5">
        <f t="shared" si="5"/>
        <v>0.16129032258064527</v>
      </c>
      <c r="P33" s="5">
        <f t="shared" si="6"/>
        <v>-0.11829268292682914</v>
      </c>
      <c r="Q33" s="5">
        <f t="shared" si="7"/>
        <v>-4.9019489412720406E-2</v>
      </c>
    </row>
    <row r="34" spans="1:27" x14ac:dyDescent="0.35">
      <c r="A34" s="2">
        <v>44378</v>
      </c>
      <c r="B34" s="4">
        <v>3.78</v>
      </c>
      <c r="C34" s="4">
        <v>3.81</v>
      </c>
      <c r="D34" s="4">
        <v>3.1114820000000001</v>
      </c>
      <c r="E34" s="4">
        <v>19.049761</v>
      </c>
      <c r="F34" s="4">
        <v>43.353951000000002</v>
      </c>
      <c r="G34" s="4">
        <v>10.54</v>
      </c>
      <c r="H34" s="4">
        <v>8.1999999999999993</v>
      </c>
      <c r="I34" s="4">
        <v>2.6490279999999999</v>
      </c>
      <c r="J34" s="5">
        <f t="shared" si="0"/>
        <v>7.3863636363636298E-2</v>
      </c>
      <c r="K34" s="5">
        <f t="shared" si="1"/>
        <v>2.4193548387096735E-2</v>
      </c>
      <c r="L34" s="5">
        <f t="shared" si="2"/>
        <v>5.3797673063095769E-2</v>
      </c>
      <c r="M34" s="5">
        <f t="shared" si="3"/>
        <v>2.9319493486325059E-2</v>
      </c>
      <c r="N34" s="5">
        <f t="shared" si="4"/>
        <v>1.2897838948687845E-2</v>
      </c>
      <c r="O34" s="5">
        <f t="shared" si="5"/>
        <v>-0.13818479149632062</v>
      </c>
      <c r="P34" s="5">
        <f t="shared" si="6"/>
        <v>7.3710073710072134E-3</v>
      </c>
      <c r="Q34" s="5">
        <f t="shared" si="7"/>
        <v>9.9010429434052485E-3</v>
      </c>
    </row>
    <row r="35" spans="1:27" x14ac:dyDescent="0.35">
      <c r="A35" s="2">
        <v>44348</v>
      </c>
      <c r="B35" s="4">
        <v>3.52</v>
      </c>
      <c r="C35" s="4">
        <v>3.72</v>
      </c>
      <c r="D35" s="4">
        <v>2.9526370000000002</v>
      </c>
      <c r="E35" s="4">
        <v>18.507141000000001</v>
      </c>
      <c r="F35" s="4">
        <v>42.801898999999999</v>
      </c>
      <c r="G35" s="4">
        <v>12.23</v>
      </c>
      <c r="H35" s="4">
        <v>8.14</v>
      </c>
      <c r="I35" s="4">
        <v>2.6230570000000002</v>
      </c>
      <c r="J35" s="5">
        <f t="shared" si="0"/>
        <v>3.5294117647058858E-2</v>
      </c>
      <c r="K35" s="5">
        <f t="shared" si="1"/>
        <v>-1.5873015873015772E-2</v>
      </c>
      <c r="L35" s="5">
        <f t="shared" si="2"/>
        <v>3.1746754400598302E-3</v>
      </c>
      <c r="M35" s="5">
        <f t="shared" si="3"/>
        <v>-1.0067791145204818E-2</v>
      </c>
      <c r="N35" s="5">
        <f t="shared" si="4"/>
        <v>1.3493594921788891E-2</v>
      </c>
      <c r="O35" s="5">
        <f t="shared" si="5"/>
        <v>-3.6249014972419155E-2</v>
      </c>
      <c r="P35" s="5">
        <f t="shared" si="6"/>
        <v>-9.5555555555555491E-2</v>
      </c>
      <c r="Q35" s="5">
        <f t="shared" si="7"/>
        <v>2.0201733410705795E-2</v>
      </c>
    </row>
    <row r="36" spans="1:27" x14ac:dyDescent="0.35">
      <c r="A36" s="2">
        <v>44317</v>
      </c>
      <c r="B36" s="4">
        <v>3.4</v>
      </c>
      <c r="C36" s="4">
        <v>3.78</v>
      </c>
      <c r="D36" s="4">
        <v>2.9432930000000002</v>
      </c>
      <c r="E36" s="4">
        <v>18.695361999999999</v>
      </c>
      <c r="F36" s="4">
        <v>42.232036999999998</v>
      </c>
      <c r="G36" s="4">
        <v>12.69</v>
      </c>
      <c r="H36" s="4">
        <v>9</v>
      </c>
      <c r="I36" s="4">
        <v>2.571116</v>
      </c>
      <c r="J36" s="5">
        <f t="shared" si="0"/>
        <v>-2.9325513196481615E-3</v>
      </c>
      <c r="K36" s="5">
        <f t="shared" si="1"/>
        <v>5.3191489361702178E-3</v>
      </c>
      <c r="L36" s="5">
        <f t="shared" si="2"/>
        <v>3.6183969650541957E-2</v>
      </c>
      <c r="M36" s="5">
        <f t="shared" si="3"/>
        <v>9.7369896829856806E-2</v>
      </c>
      <c r="N36" s="5">
        <f t="shared" si="4"/>
        <v>4.2417586214982296E-2</v>
      </c>
      <c r="O36" s="5">
        <f t="shared" si="5"/>
        <v>-1.7801857585139351E-2</v>
      </c>
      <c r="P36" s="5">
        <f t="shared" si="6"/>
        <v>-7.2164948453608185E-2</v>
      </c>
      <c r="Q36" s="5">
        <f t="shared" si="7"/>
        <v>-2.9411542648850816E-2</v>
      </c>
    </row>
    <row r="37" spans="1:27" x14ac:dyDescent="0.35">
      <c r="A37" s="2">
        <v>44287</v>
      </c>
      <c r="B37" s="4">
        <v>3.41</v>
      </c>
      <c r="C37" s="4">
        <v>3.76</v>
      </c>
      <c r="D37" s="4">
        <v>2.8405119999999999</v>
      </c>
      <c r="E37" s="4">
        <v>17.036518000000001</v>
      </c>
      <c r="F37" s="4">
        <v>40.513550000000002</v>
      </c>
      <c r="G37" s="4">
        <v>12.92</v>
      </c>
      <c r="H37" s="4">
        <v>9.6999999999999993</v>
      </c>
      <c r="I37" s="4">
        <v>2.6490279999999999</v>
      </c>
      <c r="J37" s="5">
        <f t="shared" si="0"/>
        <v>9.6463022508038676E-2</v>
      </c>
      <c r="K37" s="5">
        <f t="shared" si="1"/>
        <v>1.3477088948787014E-2</v>
      </c>
      <c r="L37" s="5">
        <f t="shared" si="2"/>
        <v>2.7027281099126069E-2</v>
      </c>
      <c r="M37" s="5">
        <f t="shared" si="3"/>
        <v>-5.1989420621552353E-2</v>
      </c>
      <c r="N37" s="5">
        <f t="shared" si="4"/>
        <v>-7.2564241389344059E-2</v>
      </c>
      <c r="O37" s="5">
        <f t="shared" si="5"/>
        <v>-3.582089552238809E-2</v>
      </c>
      <c r="P37" s="5">
        <f t="shared" si="6"/>
        <v>3.5218783351120608E-2</v>
      </c>
      <c r="Q37" s="5">
        <f t="shared" si="7"/>
        <v>5.5900764712799179E-2</v>
      </c>
    </row>
    <row r="38" spans="1:27" x14ac:dyDescent="0.35">
      <c r="A38" s="2">
        <v>44256</v>
      </c>
      <c r="B38" s="4">
        <v>3.11</v>
      </c>
      <c r="C38" s="4">
        <v>3.71</v>
      </c>
      <c r="D38" s="4">
        <v>2.7657609999999999</v>
      </c>
      <c r="E38" s="4">
        <v>17.97081</v>
      </c>
      <c r="F38" s="4">
        <v>43.683402999999998</v>
      </c>
      <c r="G38" s="4">
        <v>13.4</v>
      </c>
      <c r="H38" s="4">
        <v>9.3699999999999992</v>
      </c>
      <c r="I38" s="4">
        <v>2.508785</v>
      </c>
      <c r="J38" s="5">
        <f t="shared" si="0"/>
        <v>-3.2051282051282792E-3</v>
      </c>
      <c r="K38" s="5">
        <f t="shared" si="1"/>
        <v>4.8022598870056478E-2</v>
      </c>
      <c r="L38" s="5">
        <f t="shared" si="2"/>
        <v>0.18875502180647061</v>
      </c>
      <c r="M38" s="5">
        <f t="shared" si="3"/>
        <v>-3.8755708501391907E-2</v>
      </c>
      <c r="N38" s="5">
        <f t="shared" si="4"/>
        <v>0.12600417738721031</v>
      </c>
      <c r="O38" s="5">
        <f t="shared" si="5"/>
        <v>0.12605042016806722</v>
      </c>
      <c r="P38" s="5">
        <f t="shared" si="6"/>
        <v>-0.18165938864628822</v>
      </c>
      <c r="Q38" s="5">
        <f t="shared" si="7"/>
        <v>1.6841950817758505E-2</v>
      </c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35">
      <c r="A39" s="2">
        <v>44228</v>
      </c>
      <c r="B39" s="4">
        <v>3.12</v>
      </c>
      <c r="C39" s="4">
        <v>3.54</v>
      </c>
      <c r="D39" s="4">
        <v>2.326603</v>
      </c>
      <c r="E39" s="4">
        <v>18.695361999999999</v>
      </c>
      <c r="F39" s="4">
        <v>38.795062999999999</v>
      </c>
      <c r="G39" s="4">
        <v>11.9</v>
      </c>
      <c r="H39" s="4">
        <v>11.45</v>
      </c>
      <c r="I39" s="4">
        <v>2.4672320000000001</v>
      </c>
      <c r="J39" s="27"/>
      <c r="K39" s="27"/>
      <c r="L39" s="27"/>
      <c r="M39" s="27"/>
      <c r="N39" s="27"/>
      <c r="O39" s="27"/>
      <c r="P39" s="27"/>
      <c r="Q39" s="27"/>
    </row>
    <row r="40" spans="1:27" x14ac:dyDescent="0.35">
      <c r="A40" s="2"/>
      <c r="B40" s="6"/>
      <c r="C40" s="6"/>
      <c r="D40" s="6"/>
      <c r="E40" s="6"/>
      <c r="F40" s="6"/>
      <c r="G40" s="6"/>
      <c r="H40" s="6"/>
      <c r="I40" s="6"/>
      <c r="J40" s="27"/>
      <c r="K40" s="27"/>
      <c r="L40" s="27"/>
      <c r="M40" s="27"/>
      <c r="N40" s="27"/>
      <c r="O40" s="27"/>
      <c r="P40" s="27"/>
      <c r="Q40" s="27"/>
    </row>
    <row r="41" spans="1:27" x14ac:dyDescent="0.35">
      <c r="J41" s="28" t="s">
        <v>1</v>
      </c>
      <c r="K41" s="28" t="s">
        <v>2</v>
      </c>
      <c r="L41" s="28" t="s">
        <v>3</v>
      </c>
      <c r="M41" s="28" t="s">
        <v>4</v>
      </c>
      <c r="N41" s="28" t="s">
        <v>5</v>
      </c>
      <c r="O41" s="28" t="s">
        <v>6</v>
      </c>
      <c r="P41" s="28" t="s">
        <v>7</v>
      </c>
      <c r="Q41" s="28" t="s">
        <v>8</v>
      </c>
    </row>
    <row r="42" spans="1:27" x14ac:dyDescent="0.35">
      <c r="E42" s="8" t="s">
        <v>92</v>
      </c>
      <c r="F42" s="8"/>
      <c r="G42" s="8"/>
      <c r="H42" s="8"/>
      <c r="J42" s="7">
        <f t="shared" ref="J42:Q42" si="8">AVERAGE(J3:J38)</f>
        <v>7.5264610486415195E-3</v>
      </c>
      <c r="K42" s="7">
        <f t="shared" si="8"/>
        <v>2.8582141010597816E-3</v>
      </c>
      <c r="L42" s="7">
        <f t="shared" si="8"/>
        <v>7.6159150710625161E-3</v>
      </c>
      <c r="M42" s="7">
        <f t="shared" si="8"/>
        <v>1.8424231050975643E-2</v>
      </c>
      <c r="N42" s="7">
        <f t="shared" si="8"/>
        <v>8.9092059378740526E-3</v>
      </c>
      <c r="O42" s="7">
        <f t="shared" si="8"/>
        <v>-9.4933828093013203E-3</v>
      </c>
      <c r="P42" s="7">
        <f t="shared" si="8"/>
        <v>-2.7543324850298743E-3</v>
      </c>
      <c r="Q42" s="7">
        <f t="shared" si="8"/>
        <v>6.0846022533467947E-3</v>
      </c>
    </row>
    <row r="43" spans="1:27" x14ac:dyDescent="0.35">
      <c r="E43" s="10" t="s">
        <v>94</v>
      </c>
      <c r="F43" s="10"/>
      <c r="G43" s="10"/>
      <c r="H43" s="10"/>
      <c r="J43" s="1">
        <f t="shared" ref="J43:Q43" si="9">_xlfn.STDEV.P(J3:J38)</f>
        <v>3.0597851822299668E-2</v>
      </c>
      <c r="K43" s="1">
        <f t="shared" si="9"/>
        <v>5.8329136097564759E-2</v>
      </c>
      <c r="L43" s="1">
        <f t="shared" si="9"/>
        <v>7.2922129238645689E-2</v>
      </c>
      <c r="M43" s="1">
        <f t="shared" si="9"/>
        <v>7.4351399764668633E-2</v>
      </c>
      <c r="N43" s="1">
        <f t="shared" si="9"/>
        <v>8.2713166038738697E-2</v>
      </c>
      <c r="O43" s="1">
        <f t="shared" si="9"/>
        <v>8.8273464959180231E-2</v>
      </c>
      <c r="P43" s="1">
        <f t="shared" si="9"/>
        <v>9.9204273371375273E-2</v>
      </c>
      <c r="Q43" s="1">
        <f t="shared" si="9"/>
        <v>0.14368619847345529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BE01-71E7-4E6C-83EB-3B069217C481}">
  <dimension ref="A1:J42"/>
  <sheetViews>
    <sheetView topLeftCell="A17" zoomScale="93" workbookViewId="0">
      <selection activeCell="B27" sqref="B27"/>
    </sheetView>
  </sheetViews>
  <sheetFormatPr defaultRowHeight="14.5" x14ac:dyDescent="0.35"/>
  <cols>
    <col min="2" max="2" width="20.26953125" bestFit="1" customWidth="1"/>
    <col min="3" max="3" width="9.90625" bestFit="1" customWidth="1"/>
    <col min="4" max="4" width="15" bestFit="1" customWidth="1"/>
    <col min="5" max="5" width="9.90625" bestFit="1" customWidth="1"/>
  </cols>
  <sheetData>
    <row r="1" spans="1:10" x14ac:dyDescent="0.35">
      <c r="A1" s="1"/>
      <c r="B1" s="1" t="s">
        <v>45</v>
      </c>
      <c r="C1" s="1" t="s">
        <v>46</v>
      </c>
      <c r="D1" s="1" t="s">
        <v>47</v>
      </c>
      <c r="E1" s="1" t="s">
        <v>48</v>
      </c>
      <c r="F1" s="1" t="s">
        <v>44</v>
      </c>
    </row>
    <row r="2" spans="1:10" x14ac:dyDescent="0.35">
      <c r="A2" s="1" t="s">
        <v>41</v>
      </c>
      <c r="B2" s="32"/>
      <c r="C2" s="32"/>
      <c r="D2" s="32" t="s">
        <v>1</v>
      </c>
      <c r="E2" s="32" t="s">
        <v>2</v>
      </c>
      <c r="F2" s="1">
        <v>2</v>
      </c>
    </row>
    <row r="3" spans="1:10" x14ac:dyDescent="0.35">
      <c r="A3" s="1" t="s">
        <v>42</v>
      </c>
      <c r="B3" s="32" t="s">
        <v>3</v>
      </c>
      <c r="C3" s="32" t="s">
        <v>4</v>
      </c>
      <c r="D3" s="32"/>
      <c r="E3" s="32"/>
      <c r="F3" s="1">
        <v>2</v>
      </c>
    </row>
    <row r="4" spans="1:10" x14ac:dyDescent="0.35">
      <c r="A4" s="1" t="s">
        <v>43</v>
      </c>
      <c r="B4" s="32" t="s">
        <v>5</v>
      </c>
      <c r="C4" s="32" t="s">
        <v>8</v>
      </c>
      <c r="D4" s="32" t="s">
        <v>7</v>
      </c>
      <c r="E4" s="32" t="s">
        <v>6</v>
      </c>
      <c r="F4" s="1">
        <v>4</v>
      </c>
    </row>
    <row r="5" spans="1:10" x14ac:dyDescent="0.35">
      <c r="A5" s="1" t="s">
        <v>44</v>
      </c>
      <c r="B5" s="1">
        <v>2</v>
      </c>
      <c r="C5" s="1">
        <v>2</v>
      </c>
      <c r="D5" s="1">
        <v>2</v>
      </c>
      <c r="E5" s="1">
        <v>2</v>
      </c>
      <c r="F5" s="1"/>
    </row>
    <row r="7" spans="1:10" x14ac:dyDescent="0.35">
      <c r="B7" s="35" t="s">
        <v>11</v>
      </c>
      <c r="C7" s="36"/>
      <c r="D7" s="36"/>
      <c r="E7" s="36"/>
      <c r="F7" s="36"/>
      <c r="G7" s="36"/>
      <c r="H7" s="36"/>
      <c r="I7" s="36"/>
    </row>
    <row r="8" spans="1:10" x14ac:dyDescent="0.35">
      <c r="B8" s="35"/>
      <c r="C8" s="36"/>
      <c r="D8" s="36"/>
      <c r="E8" s="36"/>
      <c r="F8" s="36"/>
      <c r="G8" s="36"/>
      <c r="H8" s="36"/>
      <c r="I8" s="36"/>
    </row>
    <row r="9" spans="1:10" x14ac:dyDescent="0.35">
      <c r="B9" s="39" t="s">
        <v>12</v>
      </c>
      <c r="C9" s="28" t="str">
        <f>D2</f>
        <v>TLS</v>
      </c>
      <c r="D9" s="28" t="str">
        <f>E2</f>
        <v>CQR</v>
      </c>
      <c r="E9" s="28" t="str">
        <f>B3</f>
        <v>ORA</v>
      </c>
      <c r="F9" s="28" t="str">
        <f>C3</f>
        <v>CAR</v>
      </c>
      <c r="G9" s="28" t="str">
        <f>B4</f>
        <v>BHP</v>
      </c>
      <c r="H9" s="28" t="str">
        <f>E4</f>
        <v>LLC</v>
      </c>
      <c r="I9" s="28" t="str">
        <f>D4</f>
        <v>AGL</v>
      </c>
      <c r="J9" s="28" t="str">
        <f>E4</f>
        <v>LLC</v>
      </c>
    </row>
    <row r="10" spans="1:10" x14ac:dyDescent="0.35">
      <c r="B10" s="11" t="s">
        <v>13</v>
      </c>
      <c r="C10" s="7">
        <v>7.5264610486415195E-3</v>
      </c>
      <c r="D10" s="7">
        <v>2.8582141010597816E-3</v>
      </c>
      <c r="E10" s="7">
        <v>7.6159150710625161E-3</v>
      </c>
      <c r="F10" s="7">
        <v>1.8424231050975643E-2</v>
      </c>
      <c r="G10" s="7">
        <v>8.9092059378740526E-3</v>
      </c>
      <c r="H10" s="7">
        <v>-9.4933828093013203E-3</v>
      </c>
      <c r="I10" s="7">
        <v>-2.7543324850298743E-3</v>
      </c>
      <c r="J10" s="7">
        <v>6.0846022533467947E-3</v>
      </c>
    </row>
    <row r="11" spans="1:10" x14ac:dyDescent="0.35">
      <c r="B11" s="76"/>
      <c r="C11" s="77"/>
      <c r="D11" s="77"/>
      <c r="E11" s="77"/>
      <c r="F11" s="77"/>
      <c r="G11" s="77"/>
      <c r="H11" s="77"/>
      <c r="I11" s="77"/>
      <c r="J11" s="34"/>
    </row>
    <row r="12" spans="1:10" x14ac:dyDescent="0.35">
      <c r="B12" s="39"/>
      <c r="C12" s="33"/>
      <c r="D12" s="33"/>
      <c r="E12" s="33"/>
      <c r="F12" s="33"/>
      <c r="G12" s="33"/>
      <c r="H12" s="33"/>
      <c r="I12" s="33"/>
      <c r="J12" s="34"/>
    </row>
    <row r="14" spans="1:10" x14ac:dyDescent="0.35">
      <c r="B14" s="91" t="s">
        <v>15</v>
      </c>
      <c r="C14" s="91"/>
      <c r="D14" s="91"/>
      <c r="E14" s="36"/>
      <c r="F14" s="36"/>
      <c r="G14" s="36"/>
      <c r="H14" s="36"/>
      <c r="I14" s="36"/>
    </row>
    <row r="15" spans="1:10" x14ac:dyDescent="0.35">
      <c r="B15" s="35"/>
      <c r="D15" s="35"/>
      <c r="E15" s="36"/>
      <c r="F15" s="36"/>
      <c r="G15" s="36"/>
      <c r="H15" s="36"/>
      <c r="I15" s="36"/>
    </row>
    <row r="16" spans="1:10" x14ac:dyDescent="0.35">
      <c r="B16" s="12"/>
      <c r="C16" s="28" t="str">
        <f>D2</f>
        <v>TLS</v>
      </c>
      <c r="D16" s="28" t="str">
        <f>E2</f>
        <v>CQR</v>
      </c>
      <c r="E16" s="28" t="str">
        <f>B3</f>
        <v>ORA</v>
      </c>
      <c r="F16" s="28" t="str">
        <f>C3</f>
        <v>CAR</v>
      </c>
      <c r="G16" s="28" t="str">
        <f>B4</f>
        <v>BHP</v>
      </c>
      <c r="H16" s="28" t="str">
        <f>E4</f>
        <v>LLC</v>
      </c>
      <c r="I16" s="28" t="str">
        <f>D4</f>
        <v>AGL</v>
      </c>
      <c r="J16" s="28" t="str">
        <f>C4</f>
        <v>LNK</v>
      </c>
    </row>
    <row r="17" spans="2:10" x14ac:dyDescent="0.35">
      <c r="B17" s="14" t="s">
        <v>24</v>
      </c>
      <c r="C17" s="15">
        <v>0.05</v>
      </c>
      <c r="D17" s="15">
        <v>0.05</v>
      </c>
      <c r="E17" s="15">
        <v>0.60000000000000009</v>
      </c>
      <c r="F17" s="15">
        <v>0.2</v>
      </c>
      <c r="G17" s="15">
        <v>0.1</v>
      </c>
      <c r="H17" s="15">
        <v>0</v>
      </c>
      <c r="I17" s="15">
        <v>0</v>
      </c>
      <c r="J17" s="15">
        <v>0</v>
      </c>
    </row>
    <row r="18" spans="2:10" x14ac:dyDescent="0.35">
      <c r="B18" s="39"/>
      <c r="C18" s="36"/>
      <c r="D18" s="36"/>
      <c r="E18" s="36"/>
      <c r="F18" s="36"/>
      <c r="G18" s="36"/>
      <c r="H18" s="36"/>
      <c r="I18" s="36"/>
    </row>
    <row r="20" spans="2:10" x14ac:dyDescent="0.35">
      <c r="B20" s="91" t="s">
        <v>28</v>
      </c>
      <c r="C20" s="91"/>
      <c r="D20" s="91"/>
      <c r="E20" s="36"/>
      <c r="F20" s="36"/>
      <c r="G20" s="36"/>
      <c r="H20" s="36"/>
      <c r="I20" s="36"/>
    </row>
    <row r="21" spans="2:10" x14ac:dyDescent="0.35">
      <c r="B21" s="35"/>
      <c r="C21" s="35"/>
      <c r="D21" s="35"/>
      <c r="E21" s="36"/>
      <c r="F21" s="36"/>
      <c r="G21" s="36"/>
    </row>
    <row r="22" spans="2:10" x14ac:dyDescent="0.35">
      <c r="B22" s="39" t="s">
        <v>49</v>
      </c>
      <c r="C22" s="44">
        <f>SUMPRODUCT(C10:J10,C17:J17)</f>
        <v>9.6645496041051094E-3</v>
      </c>
      <c r="D22" s="36"/>
      <c r="E22" s="36"/>
      <c r="F22" s="36"/>
      <c r="G22" s="36"/>
    </row>
    <row r="24" spans="2:10" x14ac:dyDescent="0.35">
      <c r="E24" s="36"/>
      <c r="F24" s="36"/>
      <c r="G24" s="36"/>
    </row>
    <row r="25" spans="2:10" x14ac:dyDescent="0.35">
      <c r="B25" s="37" t="s">
        <v>30</v>
      </c>
      <c r="C25" s="39"/>
      <c r="D25" s="39"/>
      <c r="E25" s="39"/>
      <c r="F25" s="36"/>
      <c r="G25" s="36"/>
    </row>
    <row r="26" spans="2:10" x14ac:dyDescent="0.35">
      <c r="C26" s="40" t="s">
        <v>31</v>
      </c>
      <c r="D26" s="40"/>
      <c r="E26" s="40" t="s">
        <v>32</v>
      </c>
      <c r="F26" s="36"/>
      <c r="G26" s="36"/>
    </row>
    <row r="27" spans="2:10" x14ac:dyDescent="0.35">
      <c r="B27" s="49"/>
      <c r="C27" s="42">
        <f>C17+D17</f>
        <v>0.1</v>
      </c>
      <c r="D27" s="78" t="s">
        <v>38</v>
      </c>
      <c r="E27" s="31">
        <v>0.1</v>
      </c>
      <c r="F27" s="36"/>
      <c r="G27" s="36"/>
    </row>
    <row r="28" spans="2:10" x14ac:dyDescent="0.35">
      <c r="B28" s="34"/>
      <c r="C28" s="42">
        <f>C17+D17</f>
        <v>0.1</v>
      </c>
      <c r="D28" s="79" t="s">
        <v>35</v>
      </c>
      <c r="E28" s="43">
        <f>G17+H17+I17+J17</f>
        <v>0.1</v>
      </c>
    </row>
    <row r="29" spans="2:10" x14ac:dyDescent="0.35">
      <c r="B29" s="34"/>
      <c r="C29" s="42">
        <f>G17+H17+I17+J17</f>
        <v>0.1</v>
      </c>
      <c r="D29" s="80" t="s">
        <v>50</v>
      </c>
      <c r="E29" s="41">
        <v>0.3</v>
      </c>
      <c r="F29" s="36"/>
      <c r="G29" s="36"/>
    </row>
    <row r="30" spans="2:10" x14ac:dyDescent="0.35">
      <c r="B30" s="34"/>
      <c r="C30" s="42">
        <f>F17+J17</f>
        <v>0.2</v>
      </c>
      <c r="D30" s="80" t="s">
        <v>51</v>
      </c>
      <c r="E30" s="41">
        <v>0.2</v>
      </c>
      <c r="F30" s="36"/>
      <c r="G30" s="36"/>
    </row>
    <row r="31" spans="2:10" x14ac:dyDescent="0.35">
      <c r="C31" s="42">
        <f>E17+G17</f>
        <v>0.70000000000000007</v>
      </c>
      <c r="D31" s="29" t="s">
        <v>52</v>
      </c>
      <c r="E31" s="41">
        <v>0.1</v>
      </c>
      <c r="F31" s="36"/>
      <c r="G31" s="39"/>
    </row>
    <row r="32" spans="2:10" x14ac:dyDescent="0.35">
      <c r="C32" s="42">
        <f>C10+I10</f>
        <v>4.7721285636116457E-3</v>
      </c>
      <c r="D32" s="29" t="s">
        <v>52</v>
      </c>
      <c r="E32" s="41">
        <v>0</v>
      </c>
    </row>
    <row r="33" spans="3:5" x14ac:dyDescent="0.35">
      <c r="C33" s="42">
        <f>D17+H17</f>
        <v>0.05</v>
      </c>
      <c r="D33" s="29" t="s">
        <v>52</v>
      </c>
      <c r="E33" s="41">
        <v>0.05</v>
      </c>
    </row>
    <row r="34" spans="3:5" x14ac:dyDescent="0.35">
      <c r="C34" s="42">
        <f>SUM(C17:J17)</f>
        <v>1.0000000000000002</v>
      </c>
      <c r="D34" s="80" t="s">
        <v>35</v>
      </c>
      <c r="E34" s="41">
        <v>1</v>
      </c>
    </row>
    <row r="35" spans="3:5" x14ac:dyDescent="0.35">
      <c r="C35" s="42">
        <f>C17</f>
        <v>0.05</v>
      </c>
      <c r="D35" s="86" t="s">
        <v>52</v>
      </c>
      <c r="E35" s="41">
        <v>0</v>
      </c>
    </row>
    <row r="36" spans="3:5" x14ac:dyDescent="0.35">
      <c r="C36" s="42">
        <f>D17</f>
        <v>0.05</v>
      </c>
      <c r="D36" s="80" t="s">
        <v>52</v>
      </c>
      <c r="E36" s="41">
        <v>0</v>
      </c>
    </row>
    <row r="37" spans="3:5" x14ac:dyDescent="0.35">
      <c r="C37" s="42">
        <f>E17</f>
        <v>0.60000000000000009</v>
      </c>
      <c r="D37" s="80" t="s">
        <v>52</v>
      </c>
      <c r="E37" s="41">
        <v>0</v>
      </c>
    </row>
    <row r="38" spans="3:5" x14ac:dyDescent="0.35">
      <c r="C38" s="42">
        <f>F17</f>
        <v>0.2</v>
      </c>
      <c r="D38" s="80" t="s">
        <v>52</v>
      </c>
      <c r="E38" s="41">
        <v>0</v>
      </c>
    </row>
    <row r="39" spans="3:5" x14ac:dyDescent="0.35">
      <c r="C39" s="42">
        <f>G17</f>
        <v>0.1</v>
      </c>
      <c r="D39" s="80" t="s">
        <v>52</v>
      </c>
      <c r="E39" s="41">
        <v>0</v>
      </c>
    </row>
    <row r="40" spans="3:5" x14ac:dyDescent="0.35">
      <c r="C40" s="42">
        <f>H17</f>
        <v>0</v>
      </c>
      <c r="D40" s="80" t="s">
        <v>52</v>
      </c>
      <c r="E40" s="41">
        <v>0</v>
      </c>
    </row>
    <row r="41" spans="3:5" x14ac:dyDescent="0.35">
      <c r="C41" s="42">
        <f>I17</f>
        <v>0</v>
      </c>
      <c r="D41" s="80" t="s">
        <v>52</v>
      </c>
      <c r="E41" s="41">
        <v>0</v>
      </c>
    </row>
    <row r="42" spans="3:5" x14ac:dyDescent="0.35">
      <c r="C42" s="42">
        <f>J17</f>
        <v>0</v>
      </c>
      <c r="D42" s="80" t="s">
        <v>52</v>
      </c>
      <c r="E42" s="41">
        <v>0</v>
      </c>
    </row>
  </sheetData>
  <mergeCells count="2">
    <mergeCell ref="B14:D14"/>
    <mergeCell ref="B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7D40-61DF-422F-B176-F84688CC0ECA}">
  <dimension ref="A1:H36"/>
  <sheetViews>
    <sheetView showGridLines="0" topLeftCell="A5" zoomScale="59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0.6328125" bestFit="1" customWidth="1"/>
    <col min="4" max="4" width="11.81640625" bestFit="1" customWidth="1"/>
    <col min="5" max="6" width="12.453125" bestFit="1" customWidth="1"/>
    <col min="7" max="8" width="11.81640625" bestFit="1" customWidth="1"/>
  </cols>
  <sheetData>
    <row r="1" spans="1:8" x14ac:dyDescent="0.35">
      <c r="A1" s="21" t="s">
        <v>53</v>
      </c>
    </row>
    <row r="2" spans="1:8" x14ac:dyDescent="0.35">
      <c r="A2" s="21" t="s">
        <v>93</v>
      </c>
    </row>
    <row r="3" spans="1:8" x14ac:dyDescent="0.35">
      <c r="A3" s="21" t="s">
        <v>95</v>
      </c>
    </row>
    <row r="6" spans="1:8" ht="15" thickBot="1" x14ac:dyDescent="0.4">
      <c r="A6" t="s">
        <v>54</v>
      </c>
    </row>
    <row r="7" spans="1:8" x14ac:dyDescent="0.35">
      <c r="B7" s="89"/>
      <c r="C7" s="89"/>
      <c r="D7" s="89" t="s">
        <v>57</v>
      </c>
      <c r="E7" s="89" t="s">
        <v>59</v>
      </c>
      <c r="F7" s="89" t="s">
        <v>61</v>
      </c>
      <c r="G7" s="89" t="s">
        <v>63</v>
      </c>
      <c r="H7" s="89" t="s">
        <v>63</v>
      </c>
    </row>
    <row r="8" spans="1:8" ht="15" thickBot="1" x14ac:dyDescent="0.4">
      <c r="B8" s="90" t="s">
        <v>55</v>
      </c>
      <c r="C8" s="90" t="s">
        <v>56</v>
      </c>
      <c r="D8" s="90" t="s">
        <v>58</v>
      </c>
      <c r="E8" s="90" t="s">
        <v>60</v>
      </c>
      <c r="F8" s="90" t="s">
        <v>62</v>
      </c>
      <c r="G8" s="90" t="s">
        <v>64</v>
      </c>
      <c r="H8" s="90" t="s">
        <v>65</v>
      </c>
    </row>
    <row r="9" spans="1:8" x14ac:dyDescent="0.35">
      <c r="B9" s="87" t="s">
        <v>71</v>
      </c>
      <c r="C9" s="87" t="s">
        <v>72</v>
      </c>
      <c r="D9" s="87">
        <v>0.05</v>
      </c>
      <c r="E9" s="87">
        <v>0</v>
      </c>
      <c r="F9" s="87">
        <v>7.5264610486415195E-3</v>
      </c>
      <c r="G9" s="87">
        <v>1.3734341799593637E-2</v>
      </c>
      <c r="H9" s="87">
        <v>1.2038368443905399E-3</v>
      </c>
    </row>
    <row r="10" spans="1:8" x14ac:dyDescent="0.35">
      <c r="B10" s="87" t="s">
        <v>73</v>
      </c>
      <c r="C10" s="87" t="s">
        <v>74</v>
      </c>
      <c r="D10" s="87">
        <v>0.05</v>
      </c>
      <c r="E10" s="87">
        <v>0</v>
      </c>
      <c r="F10" s="87">
        <v>2.8582141010597816E-3</v>
      </c>
      <c r="G10" s="87">
        <v>4.6682469475817379E-3</v>
      </c>
      <c r="H10" s="87">
        <v>1.3734341799593637E-2</v>
      </c>
    </row>
    <row r="11" spans="1:8" x14ac:dyDescent="0.35">
      <c r="B11" s="87" t="s">
        <v>75</v>
      </c>
      <c r="C11" s="87" t="s">
        <v>76</v>
      </c>
      <c r="D11" s="87">
        <v>0.60000000000000009</v>
      </c>
      <c r="E11" s="87">
        <v>0</v>
      </c>
      <c r="F11" s="87">
        <v>7.6159150710625161E-3</v>
      </c>
      <c r="G11" s="87">
        <v>6.0191842219526996E-4</v>
      </c>
      <c r="H11" s="87">
        <v>1E+30</v>
      </c>
    </row>
    <row r="12" spans="1:8" x14ac:dyDescent="0.35">
      <c r="B12" s="87" t="s">
        <v>77</v>
      </c>
      <c r="C12" s="87" t="s">
        <v>78</v>
      </c>
      <c r="D12" s="87">
        <v>0.2</v>
      </c>
      <c r="E12" s="87">
        <v>0</v>
      </c>
      <c r="F12" s="87">
        <v>1.8424231050975643E-2</v>
      </c>
      <c r="G12" s="87">
        <v>1E+30</v>
      </c>
      <c r="H12" s="87">
        <v>1.0808315979913127E-2</v>
      </c>
    </row>
    <row r="13" spans="1:8" x14ac:dyDescent="0.35">
      <c r="B13" s="87" t="s">
        <v>79</v>
      </c>
      <c r="C13" s="87" t="s">
        <v>80</v>
      </c>
      <c r="D13" s="87">
        <v>0.1</v>
      </c>
      <c r="E13" s="87">
        <v>0</v>
      </c>
      <c r="F13" s="87">
        <v>8.9092059378740526E-3</v>
      </c>
      <c r="G13" s="87">
        <v>1E+30</v>
      </c>
      <c r="H13" s="87">
        <v>1.2038368443905399E-3</v>
      </c>
    </row>
    <row r="14" spans="1:8" x14ac:dyDescent="0.35">
      <c r="B14" s="87" t="s">
        <v>81</v>
      </c>
      <c r="C14" s="87" t="s">
        <v>82</v>
      </c>
      <c r="D14" s="87">
        <v>0</v>
      </c>
      <c r="E14" s="87">
        <v>0</v>
      </c>
      <c r="F14" s="87">
        <v>-9.493382809301322E-3</v>
      </c>
      <c r="G14" s="87">
        <v>1.3734341799593637E-2</v>
      </c>
      <c r="H14" s="87">
        <v>1E+30</v>
      </c>
    </row>
    <row r="15" spans="1:8" x14ac:dyDescent="0.35">
      <c r="B15" s="87" t="s">
        <v>83</v>
      </c>
      <c r="C15" s="87" t="s">
        <v>84</v>
      </c>
      <c r="D15" s="87">
        <v>0</v>
      </c>
      <c r="E15" s="87">
        <v>0</v>
      </c>
      <c r="F15" s="87">
        <v>-2.7543324850298756E-3</v>
      </c>
      <c r="G15" s="87">
        <v>1.1663538422903928E-2</v>
      </c>
      <c r="H15" s="87">
        <v>1E+30</v>
      </c>
    </row>
    <row r="16" spans="1:8" ht="15" thickBot="1" x14ac:dyDescent="0.4">
      <c r="B16" s="88" t="s">
        <v>85</v>
      </c>
      <c r="C16" s="88" t="s">
        <v>86</v>
      </c>
      <c r="D16" s="88">
        <v>0</v>
      </c>
      <c r="E16" s="88">
        <v>0</v>
      </c>
      <c r="F16" s="88">
        <v>6.0846022533467964E-3</v>
      </c>
      <c r="G16" s="88">
        <v>1.3632919664440383E-2</v>
      </c>
      <c r="H16" s="88">
        <v>1E+30</v>
      </c>
    </row>
    <row r="18" spans="1:8" ht="15" thickBot="1" x14ac:dyDescent="0.4">
      <c r="A18" t="s">
        <v>66</v>
      </c>
    </row>
    <row r="19" spans="1:8" x14ac:dyDescent="0.35">
      <c r="B19" s="89"/>
      <c r="C19" s="89"/>
      <c r="D19" s="89" t="s">
        <v>57</v>
      </c>
      <c r="E19" s="89" t="s">
        <v>67</v>
      </c>
      <c r="F19" s="89" t="s">
        <v>69</v>
      </c>
      <c r="G19" s="89" t="s">
        <v>63</v>
      </c>
      <c r="H19" s="89" t="s">
        <v>63</v>
      </c>
    </row>
    <row r="20" spans="1:8" ht="15" thickBot="1" x14ac:dyDescent="0.4">
      <c r="B20" s="90" t="s">
        <v>55</v>
      </c>
      <c r="C20" s="90" t="s">
        <v>56</v>
      </c>
      <c r="D20" s="90" t="s">
        <v>58</v>
      </c>
      <c r="E20" s="90" t="s">
        <v>68</v>
      </c>
      <c r="F20" s="90" t="s">
        <v>70</v>
      </c>
      <c r="G20" s="90" t="s">
        <v>64</v>
      </c>
      <c r="H20" s="90" t="s">
        <v>65</v>
      </c>
    </row>
    <row r="21" spans="1:8" x14ac:dyDescent="0.35">
      <c r="B21" s="87" t="s">
        <v>96</v>
      </c>
      <c r="C21" s="87" t="s">
        <v>31</v>
      </c>
      <c r="D21" s="87">
        <v>0.1</v>
      </c>
      <c r="E21" s="87">
        <v>1.2038368443905399E-3</v>
      </c>
      <c r="F21" s="87">
        <v>0.1</v>
      </c>
      <c r="G21" s="87">
        <v>0.2</v>
      </c>
      <c r="H21" s="87">
        <v>0.05</v>
      </c>
    </row>
    <row r="22" spans="1:8" x14ac:dyDescent="0.35">
      <c r="B22" s="87" t="s">
        <v>97</v>
      </c>
      <c r="C22" s="87" t="s">
        <v>31</v>
      </c>
      <c r="D22" s="87">
        <v>0.1</v>
      </c>
      <c r="E22" s="87">
        <v>-1.2932908668115365E-3</v>
      </c>
      <c r="F22" s="87">
        <v>0</v>
      </c>
      <c r="G22" s="87">
        <v>0.1</v>
      </c>
      <c r="H22" s="87">
        <v>0.2</v>
      </c>
    </row>
    <row r="23" spans="1:8" x14ac:dyDescent="0.35">
      <c r="B23" s="87" t="s">
        <v>98</v>
      </c>
      <c r="C23" s="87" t="s">
        <v>31</v>
      </c>
      <c r="D23" s="87">
        <v>0.1</v>
      </c>
      <c r="E23" s="87">
        <v>0</v>
      </c>
      <c r="F23" s="87">
        <v>0.3</v>
      </c>
      <c r="G23" s="87">
        <v>1E+30</v>
      </c>
      <c r="H23" s="87">
        <v>0.2</v>
      </c>
    </row>
    <row r="24" spans="1:8" x14ac:dyDescent="0.35">
      <c r="B24" s="87" t="s">
        <v>99</v>
      </c>
      <c r="C24" s="87" t="s">
        <v>31</v>
      </c>
      <c r="D24" s="87">
        <v>0.2</v>
      </c>
      <c r="E24" s="87">
        <v>1.0808315979913127E-2</v>
      </c>
      <c r="F24" s="87">
        <v>0.2</v>
      </c>
      <c r="G24" s="87">
        <v>0.60000000000000009</v>
      </c>
      <c r="H24" s="87">
        <v>0.2</v>
      </c>
    </row>
    <row r="25" spans="1:8" x14ac:dyDescent="0.35">
      <c r="B25" s="87" t="s">
        <v>87</v>
      </c>
      <c r="C25" s="87" t="s">
        <v>31</v>
      </c>
      <c r="D25" s="87">
        <v>0.70000000000000007</v>
      </c>
      <c r="E25" s="87">
        <v>0</v>
      </c>
      <c r="F25" s="87">
        <v>0.1</v>
      </c>
      <c r="G25" s="87">
        <v>0.60000000000000009</v>
      </c>
      <c r="H25" s="87">
        <v>1E+30</v>
      </c>
    </row>
    <row r="26" spans="1:8" x14ac:dyDescent="0.35">
      <c r="B26" s="87" t="s">
        <v>88</v>
      </c>
      <c r="C26" s="87" t="s">
        <v>31</v>
      </c>
      <c r="D26" s="87">
        <v>4.7721285636116457E-3</v>
      </c>
      <c r="E26" s="87">
        <v>0</v>
      </c>
      <c r="F26" s="87">
        <v>0</v>
      </c>
      <c r="G26" s="87">
        <v>4.7721285636116457E-3</v>
      </c>
      <c r="H26" s="87">
        <v>1E+30</v>
      </c>
    </row>
    <row r="27" spans="1:8" x14ac:dyDescent="0.35">
      <c r="B27" s="87" t="s">
        <v>89</v>
      </c>
      <c r="C27" s="87" t="s">
        <v>31</v>
      </c>
      <c r="D27" s="87">
        <v>0.05</v>
      </c>
      <c r="E27" s="87">
        <v>-4.6682469475817379E-3</v>
      </c>
      <c r="F27" s="87">
        <v>0.05</v>
      </c>
      <c r="G27" s="87">
        <v>0.05</v>
      </c>
      <c r="H27" s="87">
        <v>0.05</v>
      </c>
    </row>
    <row r="28" spans="1:8" x14ac:dyDescent="0.35">
      <c r="B28" s="87" t="s">
        <v>90</v>
      </c>
      <c r="C28" s="87" t="s">
        <v>31</v>
      </c>
      <c r="D28" s="87">
        <v>1.0000000000000002</v>
      </c>
      <c r="E28" s="87">
        <v>7.6159150710625161E-3</v>
      </c>
      <c r="F28" s="87">
        <v>1</v>
      </c>
      <c r="G28" s="87">
        <v>1E+30</v>
      </c>
      <c r="H28" s="87">
        <v>0.60000000000000009</v>
      </c>
    </row>
    <row r="29" spans="1:8" x14ac:dyDescent="0.35">
      <c r="B29" s="87" t="s">
        <v>91</v>
      </c>
      <c r="C29" s="87" t="s">
        <v>31</v>
      </c>
      <c r="D29" s="87">
        <v>0.05</v>
      </c>
      <c r="E29" s="87">
        <v>0</v>
      </c>
      <c r="F29" s="87">
        <v>0</v>
      </c>
      <c r="G29" s="87">
        <v>0.05</v>
      </c>
      <c r="H29" s="87">
        <v>1E+30</v>
      </c>
    </row>
    <row r="30" spans="1:8" x14ac:dyDescent="0.35">
      <c r="B30" s="87" t="s">
        <v>100</v>
      </c>
      <c r="C30" s="87" t="s">
        <v>31</v>
      </c>
      <c r="D30" s="87">
        <v>0.05</v>
      </c>
      <c r="E30" s="87">
        <v>0</v>
      </c>
      <c r="F30" s="87">
        <v>0</v>
      </c>
      <c r="G30" s="87">
        <v>0.05</v>
      </c>
      <c r="H30" s="87">
        <v>1E+30</v>
      </c>
    </row>
    <row r="31" spans="1:8" x14ac:dyDescent="0.35">
      <c r="B31" s="87" t="s">
        <v>101</v>
      </c>
      <c r="C31" s="87" t="s">
        <v>31</v>
      </c>
      <c r="D31" s="87">
        <v>0.60000000000000009</v>
      </c>
      <c r="E31" s="87">
        <v>0</v>
      </c>
      <c r="F31" s="87">
        <v>0</v>
      </c>
      <c r="G31" s="87">
        <v>0.60000000000000009</v>
      </c>
      <c r="H31" s="87">
        <v>1E+30</v>
      </c>
    </row>
    <row r="32" spans="1:8" x14ac:dyDescent="0.35">
      <c r="B32" s="87" t="s">
        <v>102</v>
      </c>
      <c r="C32" s="87" t="s">
        <v>31</v>
      </c>
      <c r="D32" s="87">
        <v>0.2</v>
      </c>
      <c r="E32" s="87">
        <v>0</v>
      </c>
      <c r="F32" s="87">
        <v>0</v>
      </c>
      <c r="G32" s="87">
        <v>0.2</v>
      </c>
      <c r="H32" s="87">
        <v>1E+30</v>
      </c>
    </row>
    <row r="33" spans="2:8" x14ac:dyDescent="0.35">
      <c r="B33" s="87" t="s">
        <v>103</v>
      </c>
      <c r="C33" s="87" t="s">
        <v>31</v>
      </c>
      <c r="D33" s="87">
        <v>0.1</v>
      </c>
      <c r="E33" s="87">
        <v>0</v>
      </c>
      <c r="F33" s="87">
        <v>0</v>
      </c>
      <c r="G33" s="87">
        <v>0.1</v>
      </c>
      <c r="H33" s="87">
        <v>1E+30</v>
      </c>
    </row>
    <row r="34" spans="2:8" x14ac:dyDescent="0.35">
      <c r="B34" s="87" t="s">
        <v>104</v>
      </c>
      <c r="C34" s="87" t="s">
        <v>31</v>
      </c>
      <c r="D34" s="87">
        <v>0</v>
      </c>
      <c r="E34" s="87">
        <v>-1.3734341799593637E-2</v>
      </c>
      <c r="F34" s="87">
        <v>0</v>
      </c>
      <c r="G34" s="87">
        <v>0.05</v>
      </c>
      <c r="H34" s="87">
        <v>0</v>
      </c>
    </row>
    <row r="35" spans="2:8" x14ac:dyDescent="0.35">
      <c r="B35" s="87" t="s">
        <v>105</v>
      </c>
      <c r="C35" s="87" t="s">
        <v>31</v>
      </c>
      <c r="D35" s="87">
        <v>0</v>
      </c>
      <c r="E35" s="87">
        <v>-1.1663538422903928E-2</v>
      </c>
      <c r="F35" s="87">
        <v>0</v>
      </c>
      <c r="G35" s="87">
        <v>0.1</v>
      </c>
      <c r="H35" s="87">
        <v>0</v>
      </c>
    </row>
    <row r="36" spans="2:8" ht="15" thickBot="1" x14ac:dyDescent="0.4">
      <c r="B36" s="88" t="s">
        <v>106</v>
      </c>
      <c r="C36" s="88" t="s">
        <v>31</v>
      </c>
      <c r="D36" s="88">
        <v>0</v>
      </c>
      <c r="E36" s="88">
        <v>-1.3632919664440383E-2</v>
      </c>
      <c r="F36" s="88">
        <v>0</v>
      </c>
      <c r="G36" s="88">
        <v>0.1</v>
      </c>
      <c r="H36" s="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C282-C75F-44E5-AB32-672E3AEDFC0D}">
  <dimension ref="A1:J38"/>
  <sheetViews>
    <sheetView topLeftCell="B23" zoomScale="107" workbookViewId="0">
      <selection activeCell="K7" sqref="K7"/>
    </sheetView>
  </sheetViews>
  <sheetFormatPr defaultRowHeight="14.5" x14ac:dyDescent="0.35"/>
  <cols>
    <col min="2" max="2" width="19.81640625" bestFit="1" customWidth="1"/>
    <col min="3" max="3" width="11.81640625" bestFit="1" customWidth="1"/>
  </cols>
  <sheetData>
    <row r="1" spans="1:10" x14ac:dyDescent="0.35">
      <c r="A1" s="1"/>
      <c r="B1" s="1" t="s">
        <v>45</v>
      </c>
      <c r="C1" s="1" t="s">
        <v>46</v>
      </c>
      <c r="D1" s="1" t="s">
        <v>47</v>
      </c>
      <c r="E1" s="1" t="s">
        <v>48</v>
      </c>
      <c r="F1" s="1" t="s">
        <v>44</v>
      </c>
    </row>
    <row r="2" spans="1:10" x14ac:dyDescent="0.35">
      <c r="A2" s="1" t="s">
        <v>41</v>
      </c>
      <c r="B2" s="32"/>
      <c r="C2" s="32"/>
      <c r="D2" s="32" t="s">
        <v>1</v>
      </c>
      <c r="E2" s="32" t="s">
        <v>2</v>
      </c>
      <c r="F2" s="1">
        <v>2</v>
      </c>
    </row>
    <row r="3" spans="1:10" x14ac:dyDescent="0.35">
      <c r="A3" s="1" t="s">
        <v>42</v>
      </c>
      <c r="B3" s="32" t="s">
        <v>3</v>
      </c>
      <c r="C3" s="32" t="s">
        <v>4</v>
      </c>
      <c r="D3" s="32"/>
      <c r="E3" s="32"/>
      <c r="F3" s="1">
        <v>2</v>
      </c>
    </row>
    <row r="4" spans="1:10" x14ac:dyDescent="0.35">
      <c r="A4" s="1" t="s">
        <v>43</v>
      </c>
      <c r="B4" s="32" t="s">
        <v>5</v>
      </c>
      <c r="C4" s="32" t="s">
        <v>8</v>
      </c>
      <c r="D4" s="32" t="s">
        <v>7</v>
      </c>
      <c r="E4" s="32" t="s">
        <v>6</v>
      </c>
      <c r="F4" s="1">
        <v>4</v>
      </c>
    </row>
    <row r="5" spans="1:10" x14ac:dyDescent="0.35">
      <c r="A5" s="1" t="s">
        <v>44</v>
      </c>
      <c r="B5" s="1">
        <v>2</v>
      </c>
      <c r="C5" s="1">
        <v>2</v>
      </c>
      <c r="D5" s="1">
        <v>2</v>
      </c>
      <c r="E5" s="1">
        <v>2</v>
      </c>
      <c r="F5" s="1"/>
    </row>
    <row r="7" spans="1:10" x14ac:dyDescent="0.35">
      <c r="B7" s="35" t="s">
        <v>11</v>
      </c>
      <c r="C7" s="36"/>
      <c r="D7" s="36"/>
      <c r="E7" s="36"/>
      <c r="F7" s="36"/>
      <c r="G7" s="36"/>
      <c r="H7" s="36"/>
      <c r="I7" s="36"/>
    </row>
    <row r="8" spans="1:10" x14ac:dyDescent="0.35">
      <c r="B8" s="35"/>
      <c r="C8" s="36"/>
      <c r="D8" s="36"/>
      <c r="E8" s="36"/>
      <c r="F8" s="36"/>
      <c r="G8" s="36"/>
      <c r="H8" s="36"/>
      <c r="I8" s="36"/>
    </row>
    <row r="9" spans="1:10" x14ac:dyDescent="0.35">
      <c r="B9" s="39" t="s">
        <v>12</v>
      </c>
      <c r="C9" s="28" t="str">
        <f>D2</f>
        <v>TLS</v>
      </c>
      <c r="D9" s="28" t="str">
        <f>E2</f>
        <v>CQR</v>
      </c>
      <c r="E9" s="28" t="str">
        <f>B3</f>
        <v>ORA</v>
      </c>
      <c r="F9" s="28" t="str">
        <f>C3</f>
        <v>CAR</v>
      </c>
      <c r="G9" s="28" t="str">
        <f>B4</f>
        <v>BHP</v>
      </c>
      <c r="H9" s="28" t="str">
        <f>E4</f>
        <v>LLC</v>
      </c>
      <c r="I9" s="28" t="str">
        <f>D4</f>
        <v>AGL</v>
      </c>
      <c r="J9" s="28" t="str">
        <f>E4</f>
        <v>LLC</v>
      </c>
    </row>
    <row r="10" spans="1:10" x14ac:dyDescent="0.35">
      <c r="B10" s="11" t="s">
        <v>13</v>
      </c>
      <c r="C10" s="7">
        <v>7.5264610486415195E-3</v>
      </c>
      <c r="D10" s="7">
        <v>2.8582141010597816E-3</v>
      </c>
      <c r="E10" s="7">
        <v>7.6159150710625161E-3</v>
      </c>
      <c r="F10" s="7">
        <v>1.8424231050975643E-2</v>
      </c>
      <c r="G10" s="7">
        <v>8.9092059378740526E-3</v>
      </c>
      <c r="H10" s="7">
        <v>-9.4933828093013203E-3</v>
      </c>
      <c r="I10" s="7">
        <v>-2.7543324850298743E-3</v>
      </c>
      <c r="J10" s="7">
        <v>6.0846022533467947E-3</v>
      </c>
    </row>
    <row r="11" spans="1:10" x14ac:dyDescent="0.35">
      <c r="B11" s="76"/>
      <c r="C11" s="77"/>
      <c r="D11" s="77"/>
      <c r="E11" s="77"/>
      <c r="F11" s="77"/>
      <c r="G11" s="77"/>
      <c r="H11" s="77"/>
      <c r="I11" s="77"/>
      <c r="J11" s="34"/>
    </row>
    <row r="12" spans="1:10" x14ac:dyDescent="0.35">
      <c r="B12" s="39"/>
      <c r="C12" s="33"/>
      <c r="D12" s="33"/>
      <c r="E12" s="33"/>
      <c r="F12" s="33"/>
      <c r="G12" s="33"/>
      <c r="H12" s="33"/>
      <c r="I12" s="33"/>
      <c r="J12" s="34"/>
    </row>
    <row r="14" spans="1:10" x14ac:dyDescent="0.35">
      <c r="B14" s="91" t="s">
        <v>15</v>
      </c>
      <c r="C14" s="91"/>
      <c r="D14" s="91"/>
      <c r="E14" s="36"/>
      <c r="F14" s="36"/>
      <c r="G14" s="36"/>
      <c r="H14" s="36"/>
      <c r="I14" s="36"/>
    </row>
    <row r="15" spans="1:10" x14ac:dyDescent="0.35">
      <c r="B15" s="35"/>
      <c r="D15" s="35"/>
      <c r="E15" s="36"/>
      <c r="F15" s="36"/>
      <c r="G15" s="36"/>
      <c r="H15" s="36"/>
      <c r="I15" s="36"/>
    </row>
    <row r="16" spans="1:10" x14ac:dyDescent="0.35">
      <c r="B16" s="12"/>
      <c r="C16" s="28" t="str">
        <f>D2</f>
        <v>TLS</v>
      </c>
      <c r="D16" s="28" t="str">
        <f>E2</f>
        <v>CQR</v>
      </c>
      <c r="E16" s="28" t="str">
        <f>B3</f>
        <v>ORA</v>
      </c>
      <c r="F16" s="28" t="str">
        <f>C3</f>
        <v>CAR</v>
      </c>
      <c r="G16" s="28" t="str">
        <f>B4</f>
        <v>BHP</v>
      </c>
      <c r="H16" s="28" t="str">
        <f>E4</f>
        <v>LLC</v>
      </c>
      <c r="I16" s="28" t="str">
        <f>D4</f>
        <v>AGL</v>
      </c>
      <c r="J16" s="28" t="str">
        <f>C4</f>
        <v>LNK</v>
      </c>
    </row>
    <row r="17" spans="2:10" x14ac:dyDescent="0.35">
      <c r="B17" s="14" t="s">
        <v>24</v>
      </c>
      <c r="C17" s="47">
        <v>1</v>
      </c>
      <c r="D17" s="47">
        <v>1</v>
      </c>
      <c r="E17" s="47">
        <v>1</v>
      </c>
      <c r="F17" s="47">
        <v>1</v>
      </c>
      <c r="G17" s="47">
        <v>1</v>
      </c>
      <c r="H17" s="47">
        <v>0</v>
      </c>
      <c r="I17" s="47">
        <v>0</v>
      </c>
      <c r="J17" s="47">
        <v>1</v>
      </c>
    </row>
    <row r="18" spans="2:10" x14ac:dyDescent="0.35">
      <c r="B18" s="39"/>
      <c r="C18" s="36"/>
      <c r="D18" s="36"/>
      <c r="E18" s="36"/>
      <c r="F18" s="36"/>
      <c r="G18" s="36"/>
      <c r="H18" s="36"/>
      <c r="I18" s="36"/>
    </row>
    <row r="20" spans="2:10" x14ac:dyDescent="0.35">
      <c r="B20" s="83"/>
      <c r="C20" s="83"/>
      <c r="D20" s="83"/>
      <c r="E20" s="36"/>
      <c r="F20" s="36"/>
      <c r="G20" s="36"/>
      <c r="H20" s="36"/>
      <c r="I20" s="36"/>
    </row>
    <row r="21" spans="2:10" x14ac:dyDescent="0.35">
      <c r="B21" s="84"/>
      <c r="C21" s="85"/>
      <c r="D21" s="82"/>
      <c r="E21" s="36"/>
      <c r="F21" s="36"/>
      <c r="G21" s="36"/>
    </row>
    <row r="22" spans="2:10" x14ac:dyDescent="0.35">
      <c r="B22" s="84"/>
      <c r="C22" s="85"/>
      <c r="D22" s="82"/>
      <c r="E22" s="36"/>
      <c r="F22" s="36"/>
      <c r="G22" s="36"/>
    </row>
    <row r="24" spans="2:10" x14ac:dyDescent="0.35">
      <c r="B24" s="91" t="s">
        <v>28</v>
      </c>
      <c r="C24" s="91"/>
      <c r="D24" s="91"/>
      <c r="E24" s="36"/>
      <c r="F24" s="36"/>
      <c r="G24" s="36"/>
    </row>
    <row r="25" spans="2:10" x14ac:dyDescent="0.35">
      <c r="B25" s="35"/>
      <c r="C25" s="35"/>
      <c r="D25" s="35"/>
      <c r="E25" s="36"/>
      <c r="F25" s="36"/>
      <c r="G25" s="36"/>
    </row>
    <row r="26" spans="2:10" x14ac:dyDescent="0.35">
      <c r="B26" s="39" t="s">
        <v>49</v>
      </c>
      <c r="C26" s="44">
        <f>SUMPRODUCT(C10:J10,C17:J17)</f>
        <v>5.1418629462960309E-2</v>
      </c>
      <c r="D26" s="36"/>
      <c r="E26" s="36"/>
      <c r="F26" s="36"/>
      <c r="G26" s="36"/>
    </row>
    <row r="27" spans="2:10" x14ac:dyDescent="0.35">
      <c r="B27" s="39"/>
      <c r="C27" s="36"/>
      <c r="D27" s="36"/>
      <c r="E27" s="36"/>
      <c r="F27" s="36"/>
      <c r="G27" s="36"/>
    </row>
    <row r="29" spans="2:10" x14ac:dyDescent="0.35">
      <c r="B29" s="37" t="s">
        <v>30</v>
      </c>
      <c r="C29" s="39"/>
      <c r="D29" s="39"/>
      <c r="E29" s="39"/>
      <c r="F29" s="36"/>
      <c r="G29" s="36"/>
    </row>
    <row r="30" spans="2:10" x14ac:dyDescent="0.35">
      <c r="C30" s="40" t="s">
        <v>31</v>
      </c>
      <c r="D30" s="40"/>
      <c r="E30" s="40" t="s">
        <v>32</v>
      </c>
      <c r="F30" s="36"/>
      <c r="G30" s="36"/>
    </row>
    <row r="31" spans="2:10" x14ac:dyDescent="0.35">
      <c r="B31" s="49"/>
      <c r="C31" s="46">
        <f>G17+J17+I17+H17</f>
        <v>2</v>
      </c>
      <c r="D31" s="38" t="s">
        <v>50</v>
      </c>
      <c r="E31" s="48">
        <f>2</f>
        <v>2</v>
      </c>
      <c r="F31" s="36"/>
      <c r="G31" s="39"/>
    </row>
    <row r="32" spans="2:10" x14ac:dyDescent="0.35">
      <c r="B32" s="34"/>
      <c r="C32" s="46">
        <f>C17+D17</f>
        <v>2</v>
      </c>
      <c r="D32" s="30" t="s">
        <v>50</v>
      </c>
      <c r="E32" s="45">
        <f>2</f>
        <v>2</v>
      </c>
    </row>
    <row r="33" spans="2:5" x14ac:dyDescent="0.35">
      <c r="B33" s="34"/>
      <c r="C33" s="46">
        <f>E17+F17</f>
        <v>2</v>
      </c>
      <c r="D33" s="29" t="s">
        <v>52</v>
      </c>
      <c r="E33" s="46">
        <f>1</f>
        <v>1</v>
      </c>
    </row>
    <row r="34" spans="2:5" x14ac:dyDescent="0.35">
      <c r="B34" s="34"/>
      <c r="C34" s="46">
        <f>C17+D17+E17+F17+G17+H17+I17+J17</f>
        <v>6</v>
      </c>
      <c r="D34" s="29" t="s">
        <v>35</v>
      </c>
      <c r="E34" s="46">
        <f>6</f>
        <v>6</v>
      </c>
    </row>
    <row r="35" spans="2:5" x14ac:dyDescent="0.35">
      <c r="C35" s="46">
        <f>E17+G17</f>
        <v>2</v>
      </c>
      <c r="D35" s="29" t="s">
        <v>52</v>
      </c>
      <c r="E35" s="81">
        <v>1</v>
      </c>
    </row>
    <row r="36" spans="2:5" x14ac:dyDescent="0.35">
      <c r="C36" s="46">
        <f>F17+J17</f>
        <v>2</v>
      </c>
      <c r="D36" s="29" t="s">
        <v>52</v>
      </c>
      <c r="E36" s="81">
        <v>1</v>
      </c>
    </row>
    <row r="37" spans="2:5" x14ac:dyDescent="0.35">
      <c r="C37" s="46">
        <f>C17+I17</f>
        <v>1</v>
      </c>
      <c r="D37" s="29" t="s">
        <v>52</v>
      </c>
      <c r="E37" s="46">
        <v>1</v>
      </c>
    </row>
    <row r="38" spans="2:5" x14ac:dyDescent="0.35">
      <c r="C38" s="46">
        <f>D17+H17</f>
        <v>1</v>
      </c>
      <c r="D38" s="29" t="s">
        <v>52</v>
      </c>
      <c r="E38" s="46">
        <v>1</v>
      </c>
    </row>
  </sheetData>
  <mergeCells count="2">
    <mergeCell ref="B14:D14"/>
    <mergeCell ref="B24:D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79A7-B697-409A-966B-3A3CC4648ED3}">
  <dimension ref="B1:L59"/>
  <sheetViews>
    <sheetView topLeftCell="C54" workbookViewId="0">
      <selection activeCell="N8" sqref="N8"/>
    </sheetView>
  </sheetViews>
  <sheetFormatPr defaultColWidth="7.1796875" defaultRowHeight="14.5" x14ac:dyDescent="0.35"/>
  <cols>
    <col min="1" max="1" width="3.54296875" style="12" customWidth="1"/>
    <col min="2" max="2" width="10.36328125" style="12" customWidth="1"/>
    <col min="3" max="3" width="11.7265625" style="12" customWidth="1"/>
    <col min="4" max="12" width="8" style="12" customWidth="1"/>
    <col min="13" max="16384" width="7.1796875" style="12"/>
  </cols>
  <sheetData>
    <row r="1" spans="2:12" ht="23.5" x14ac:dyDescent="0.35">
      <c r="B1" s="52" t="s">
        <v>37</v>
      </c>
    </row>
    <row r="3" spans="2:12" x14ac:dyDescent="0.35">
      <c r="C3" s="53" t="s">
        <v>11</v>
      </c>
    </row>
    <row r="5" spans="2:12" x14ac:dyDescent="0.35">
      <c r="C5" s="11" t="s">
        <v>12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61">
        <v>8</v>
      </c>
      <c r="L5" s="64"/>
    </row>
    <row r="6" spans="2:12" x14ac:dyDescent="0.35">
      <c r="C6" s="11" t="s">
        <v>13</v>
      </c>
      <c r="D6" s="54">
        <v>7.5264610486415195E-3</v>
      </c>
      <c r="E6" s="54">
        <v>2.8582141010597816E-3</v>
      </c>
      <c r="F6" s="54">
        <v>7.6159150710625161E-3</v>
      </c>
      <c r="G6" s="54">
        <v>1.8424231050975643E-2</v>
      </c>
      <c r="H6" s="54">
        <v>8.9092059378740526E-3</v>
      </c>
      <c r="I6" s="54">
        <v>-9.4933828093013203E-3</v>
      </c>
      <c r="J6" s="54">
        <v>-2.7543324850298743E-3</v>
      </c>
      <c r="K6" s="62">
        <v>6.0846022533467947E-3</v>
      </c>
      <c r="L6" s="65"/>
    </row>
    <row r="7" spans="2:12" ht="16" x14ac:dyDescent="0.4">
      <c r="G7" s="25"/>
      <c r="H7" s="25"/>
      <c r="I7" s="25"/>
      <c r="J7" s="25"/>
      <c r="K7" s="25"/>
      <c r="L7" s="66"/>
    </row>
    <row r="8" spans="2:12" x14ac:dyDescent="0.35">
      <c r="C8" s="11" t="s">
        <v>14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1">
        <v>7</v>
      </c>
      <c r="K8" s="11">
        <v>8</v>
      </c>
      <c r="L8" s="64"/>
    </row>
    <row r="9" spans="2:12" ht="15" thickBot="1" x14ac:dyDescent="0.4">
      <c r="C9" s="11">
        <v>1</v>
      </c>
      <c r="D9">
        <f>VARP(Data!$J$3:$J$38)</f>
        <v>9.3622853613940706E-4</v>
      </c>
      <c r="E9">
        <v>7.085293331726447E-4</v>
      </c>
      <c r="F9">
        <v>4.8617206987511849E-4</v>
      </c>
      <c r="G9">
        <v>2.0685006293227816E-4</v>
      </c>
      <c r="H9">
        <v>-5.4388884551925489E-5</v>
      </c>
      <c r="I9">
        <v>2.5889968219102854E-4</v>
      </c>
      <c r="J9">
        <v>1.9760681010609911E-4</v>
      </c>
      <c r="K9" s="9">
        <v>1.6175813098427243E-3</v>
      </c>
      <c r="L9" s="67"/>
    </row>
    <row r="10" spans="2:12" ht="15" thickBot="1" x14ac:dyDescent="0.4">
      <c r="C10" s="11">
        <v>2</v>
      </c>
      <c r="D10">
        <v>7.085293331726447E-4</v>
      </c>
      <c r="E10">
        <f>VARP(Data!$K$3:$K$38)</f>
        <v>3.4022881178882324E-3</v>
      </c>
      <c r="F10">
        <v>2.032325781476052E-3</v>
      </c>
      <c r="G10">
        <v>1.9030347937099212E-3</v>
      </c>
      <c r="H10">
        <v>2.1139546289116083E-4</v>
      </c>
      <c r="I10">
        <v>3.0604732495658343E-3</v>
      </c>
      <c r="J10">
        <v>2.323809700613666E-4</v>
      </c>
      <c r="K10" s="9">
        <v>5.0658278973100624E-3</v>
      </c>
      <c r="L10" s="67"/>
    </row>
    <row r="11" spans="2:12" ht="15" thickBot="1" x14ac:dyDescent="0.4">
      <c r="C11" s="11">
        <v>3</v>
      </c>
      <c r="D11">
        <v>4.8617206987511849E-4</v>
      </c>
      <c r="E11">
        <v>2.032325781476052E-3</v>
      </c>
      <c r="F11">
        <f>VARP(Data!$L$3:$L$38)</f>
        <v>5.3176369326977443E-3</v>
      </c>
      <c r="G11">
        <v>8.9766241481692584E-4</v>
      </c>
      <c r="H11">
        <v>1.5862563940495496E-3</v>
      </c>
      <c r="I11">
        <v>2.6294188198239168E-3</v>
      </c>
      <c r="J11">
        <v>3.8441790149702955E-4</v>
      </c>
      <c r="K11" s="9">
        <v>2.3127415568924303E-3</v>
      </c>
      <c r="L11" s="67"/>
    </row>
    <row r="12" spans="2:12" ht="15" thickBot="1" x14ac:dyDescent="0.4">
      <c r="C12" s="11">
        <v>4</v>
      </c>
      <c r="D12">
        <v>2.0685006293227816E-4</v>
      </c>
      <c r="E12">
        <v>1.9030347937099212E-3</v>
      </c>
      <c r="F12">
        <v>8.9766241481692584E-4</v>
      </c>
      <c r="G12">
        <f>VARP(Data!$M$3:$M$38)</f>
        <v>5.5281306469655671E-3</v>
      </c>
      <c r="H12">
        <v>3.3566979158739473E-4</v>
      </c>
      <c r="I12">
        <v>1.9771009962301152E-3</v>
      </c>
      <c r="J12">
        <v>-3.6067675040173206E-4</v>
      </c>
      <c r="K12" s="9">
        <v>3.0177527379328076E-3</v>
      </c>
      <c r="L12" s="67"/>
    </row>
    <row r="13" spans="2:12" ht="15" thickBot="1" x14ac:dyDescent="0.4">
      <c r="C13" s="11">
        <v>5</v>
      </c>
      <c r="D13">
        <v>-5.4388884551925489E-5</v>
      </c>
      <c r="E13">
        <v>2.1139546289116083E-4</v>
      </c>
      <c r="F13">
        <v>1.5862563940495496E-3</v>
      </c>
      <c r="G13">
        <v>3.3566979158739473E-4</v>
      </c>
      <c r="H13">
        <f>VARP(Data!$N$3:$N$38)</f>
        <v>6.8414678361519562E-3</v>
      </c>
      <c r="I13">
        <v>1.7168730675174982E-3</v>
      </c>
      <c r="J13">
        <v>2.3259860138478733E-3</v>
      </c>
      <c r="K13" s="9">
        <v>1.332648832733752E-3</v>
      </c>
      <c r="L13" s="67"/>
    </row>
    <row r="14" spans="2:12" ht="15" thickBot="1" x14ac:dyDescent="0.4">
      <c r="C14" s="11">
        <v>6</v>
      </c>
      <c r="D14">
        <v>2.5889968219102854E-4</v>
      </c>
      <c r="E14">
        <v>3.0604732495658343E-3</v>
      </c>
      <c r="F14">
        <v>2.6294188198239168E-3</v>
      </c>
      <c r="G14">
        <v>1.9771009962301152E-3</v>
      </c>
      <c r="H14">
        <v>1.7168730675174982E-3</v>
      </c>
      <c r="I14">
        <f>VARP(Data!$O$3:$O$38)</f>
        <v>7.7922046158996209E-3</v>
      </c>
      <c r="J14">
        <v>6.8248255349568287E-5</v>
      </c>
      <c r="K14" s="9">
        <v>5.0933410120513768E-3</v>
      </c>
      <c r="L14" s="67"/>
    </row>
    <row r="15" spans="2:12" ht="15" thickBot="1" x14ac:dyDescent="0.4">
      <c r="C15" s="11">
        <v>7</v>
      </c>
      <c r="D15">
        <v>1.9760681010609911E-4</v>
      </c>
      <c r="E15">
        <v>2.323809700613666E-4</v>
      </c>
      <c r="F15">
        <v>3.8441790149702955E-4</v>
      </c>
      <c r="G15">
        <v>-3.6067675040173206E-4</v>
      </c>
      <c r="H15">
        <v>2.3259860138478733E-3</v>
      </c>
      <c r="I15">
        <v>6.8248255349568287E-5</v>
      </c>
      <c r="J15">
        <f>VARP(Data!$P$3:$P$38)</f>
        <v>9.8414878551425569E-3</v>
      </c>
      <c r="K15" s="9">
        <v>2.7600085050532317E-4</v>
      </c>
      <c r="L15" s="67"/>
    </row>
    <row r="16" spans="2:12" ht="15" thickBot="1" x14ac:dyDescent="0.4">
      <c r="C16" s="11">
        <v>8</v>
      </c>
      <c r="D16" s="9">
        <v>1.6175813098427243E-3</v>
      </c>
      <c r="E16" s="9">
        <v>5.0658278973100624E-3</v>
      </c>
      <c r="F16" s="9">
        <v>2.3127415568924303E-3</v>
      </c>
      <c r="G16" s="9">
        <v>3.0177527379328076E-3</v>
      </c>
      <c r="H16" s="9">
        <v>1.332648832733752E-3</v>
      </c>
      <c r="I16" s="9">
        <v>5.0933410120513768E-3</v>
      </c>
      <c r="J16" s="9">
        <v>2.7600085050532317E-4</v>
      </c>
      <c r="K16" s="9">
        <f>VARP(Data!$Q$3:$Q$38)</f>
        <v>2.0645723631753182E-2</v>
      </c>
      <c r="L16" s="67"/>
    </row>
    <row r="17" spans="2:12" x14ac:dyDescent="0.35">
      <c r="C17" s="64"/>
      <c r="D17" s="67"/>
      <c r="E17" s="67"/>
      <c r="F17" s="67"/>
      <c r="G17" s="67"/>
      <c r="H17" s="67"/>
      <c r="I17" s="67"/>
      <c r="J17" s="67"/>
      <c r="K17" s="67"/>
      <c r="L17" s="67"/>
    </row>
    <row r="18" spans="2:12" ht="16" x14ac:dyDescent="0.4">
      <c r="G18" s="25"/>
      <c r="H18" s="25"/>
      <c r="I18" s="25"/>
      <c r="J18" s="25"/>
      <c r="K18" s="25"/>
      <c r="L18" s="66"/>
    </row>
    <row r="19" spans="2:12" x14ac:dyDescent="0.35">
      <c r="B19" s="21" t="s">
        <v>15</v>
      </c>
      <c r="D19" s="21"/>
      <c r="E19" s="21"/>
      <c r="H19" s="55"/>
      <c r="L19" s="66"/>
    </row>
    <row r="20" spans="2:12" x14ac:dyDescent="0.35">
      <c r="D20" s="13" t="s">
        <v>16</v>
      </c>
      <c r="E20" s="13" t="s">
        <v>17</v>
      </c>
      <c r="F20" s="13" t="s">
        <v>18</v>
      </c>
      <c r="G20" s="13" t="s">
        <v>19</v>
      </c>
      <c r="H20" s="13" t="s">
        <v>20</v>
      </c>
      <c r="I20" s="13" t="s">
        <v>21</v>
      </c>
      <c r="J20" s="13" t="s">
        <v>22</v>
      </c>
      <c r="K20" s="13" t="s">
        <v>23</v>
      </c>
      <c r="L20" s="68"/>
    </row>
    <row r="21" spans="2:12" ht="28.5" customHeight="1" x14ac:dyDescent="0.35">
      <c r="C21" s="14" t="s">
        <v>24</v>
      </c>
      <c r="D21" s="56">
        <v>0.68024040361358906</v>
      </c>
      <c r="E21" s="56">
        <v>0</v>
      </c>
      <c r="F21" s="56">
        <v>0</v>
      </c>
      <c r="G21" s="56">
        <v>0.21349245131876118</v>
      </c>
      <c r="H21" s="56">
        <v>0.10626791490395532</v>
      </c>
      <c r="I21" s="56">
        <v>0</v>
      </c>
      <c r="J21" s="56">
        <v>0</v>
      </c>
      <c r="K21" s="73">
        <v>0</v>
      </c>
      <c r="L21" s="69"/>
    </row>
    <row r="22" spans="2:12" x14ac:dyDescent="0.35">
      <c r="L22" s="66"/>
    </row>
    <row r="23" spans="2:12" x14ac:dyDescent="0.35">
      <c r="B23" s="21" t="s">
        <v>25</v>
      </c>
      <c r="C23" s="21"/>
      <c r="D23" s="21"/>
      <c r="L23" s="66"/>
    </row>
    <row r="24" spans="2:12" x14ac:dyDescent="0.35">
      <c r="L24" s="66"/>
    </row>
    <row r="25" spans="2:12" x14ac:dyDescent="0.35">
      <c r="B25" s="16"/>
      <c r="C25" s="16"/>
      <c r="D25" s="57">
        <f t="shared" ref="D25:K25" si="0">D21</f>
        <v>0.68024040361358906</v>
      </c>
      <c r="E25" s="57">
        <f t="shared" si="0"/>
        <v>0</v>
      </c>
      <c r="F25" s="57">
        <f t="shared" si="0"/>
        <v>0</v>
      </c>
      <c r="G25" s="57">
        <f t="shared" si="0"/>
        <v>0.21349245131876118</v>
      </c>
      <c r="H25" s="57">
        <f t="shared" si="0"/>
        <v>0.10626791490395532</v>
      </c>
      <c r="I25" s="57">
        <f t="shared" si="0"/>
        <v>0</v>
      </c>
      <c r="J25" s="57">
        <f t="shared" si="0"/>
        <v>0</v>
      </c>
      <c r="K25" s="74">
        <f t="shared" si="0"/>
        <v>0</v>
      </c>
      <c r="L25" s="70"/>
    </row>
    <row r="26" spans="2:12" x14ac:dyDescent="0.35">
      <c r="B26" s="16"/>
      <c r="C26" s="11" t="s">
        <v>14</v>
      </c>
      <c r="D26" s="11">
        <v>1</v>
      </c>
      <c r="E26" s="11">
        <v>2</v>
      </c>
      <c r="F26" s="11">
        <v>3</v>
      </c>
      <c r="G26" s="11">
        <v>4</v>
      </c>
      <c r="H26" s="11">
        <v>5</v>
      </c>
      <c r="I26" s="11">
        <v>6</v>
      </c>
      <c r="J26" s="11">
        <v>7</v>
      </c>
      <c r="K26" s="11">
        <v>8</v>
      </c>
      <c r="L26" s="64"/>
    </row>
    <row r="27" spans="2:12" ht="15" thickBot="1" x14ac:dyDescent="0.4">
      <c r="B27" s="17">
        <f>D21</f>
        <v>0.68024040361358906</v>
      </c>
      <c r="C27" s="11">
        <v>1</v>
      </c>
      <c r="D27">
        <f>VARP(Data!$J$3:$J$38)</f>
        <v>9.3622853613940706E-4</v>
      </c>
      <c r="E27">
        <v>7.085293331726447E-4</v>
      </c>
      <c r="F27">
        <v>4.8617206987511849E-4</v>
      </c>
      <c r="G27">
        <v>2.0685006293227816E-4</v>
      </c>
      <c r="H27">
        <v>-5.4388884551925489E-5</v>
      </c>
      <c r="I27">
        <v>2.5889968219102854E-4</v>
      </c>
      <c r="J27">
        <v>1.9760681010609911E-4</v>
      </c>
      <c r="K27" s="9">
        <v>1.6175813098427243E-3</v>
      </c>
      <c r="L27" s="67"/>
    </row>
    <row r="28" spans="2:12" ht="15" thickBot="1" x14ac:dyDescent="0.4">
      <c r="B28" s="17">
        <f>E21</f>
        <v>0</v>
      </c>
      <c r="C28" s="11">
        <v>2</v>
      </c>
      <c r="D28">
        <v>7.085293331726447E-4</v>
      </c>
      <c r="E28">
        <f>VARP(Data!$K$3:$K$38)</f>
        <v>3.4022881178882324E-3</v>
      </c>
      <c r="F28">
        <v>2.032325781476052E-3</v>
      </c>
      <c r="G28">
        <v>1.9030347937099212E-3</v>
      </c>
      <c r="H28">
        <v>2.1139546289116083E-4</v>
      </c>
      <c r="I28">
        <v>3.0604732495658343E-3</v>
      </c>
      <c r="J28">
        <v>2.323809700613666E-4</v>
      </c>
      <c r="K28" s="9">
        <v>5.0658278973100624E-3</v>
      </c>
      <c r="L28" s="67"/>
    </row>
    <row r="29" spans="2:12" ht="15" thickBot="1" x14ac:dyDescent="0.4">
      <c r="B29" s="17">
        <f>F21</f>
        <v>0</v>
      </c>
      <c r="C29" s="11">
        <v>3</v>
      </c>
      <c r="D29">
        <v>4.8617206987511849E-4</v>
      </c>
      <c r="E29">
        <v>2.032325781476052E-3</v>
      </c>
      <c r="F29">
        <f>VARP(Data!$L$3:$L$38)</f>
        <v>5.3176369326977443E-3</v>
      </c>
      <c r="G29">
        <v>8.9766241481692584E-4</v>
      </c>
      <c r="H29">
        <v>1.5862563940495496E-3</v>
      </c>
      <c r="I29">
        <v>2.6294188198239168E-3</v>
      </c>
      <c r="J29">
        <v>3.8441790149702955E-4</v>
      </c>
      <c r="K29" s="9">
        <v>2.3127415568924303E-3</v>
      </c>
      <c r="L29" s="67"/>
    </row>
    <row r="30" spans="2:12" ht="15" thickBot="1" x14ac:dyDescent="0.4">
      <c r="B30" s="17">
        <f>G21</f>
        <v>0.21349245131876118</v>
      </c>
      <c r="C30" s="11">
        <v>4</v>
      </c>
      <c r="D30">
        <v>2.0685006293227816E-4</v>
      </c>
      <c r="E30">
        <v>1.9030347937099212E-3</v>
      </c>
      <c r="F30">
        <v>8.9766241481692584E-4</v>
      </c>
      <c r="G30">
        <f>VARP(Data!$M$3:$M$38)</f>
        <v>5.5281306469655671E-3</v>
      </c>
      <c r="H30">
        <v>3.3566979158739473E-4</v>
      </c>
      <c r="I30">
        <v>1.9771009962301152E-3</v>
      </c>
      <c r="J30">
        <v>-3.6067675040173206E-4</v>
      </c>
      <c r="K30" s="9">
        <v>3.0177527379328076E-3</v>
      </c>
      <c r="L30" s="67"/>
    </row>
    <row r="31" spans="2:12" ht="15" thickBot="1" x14ac:dyDescent="0.4">
      <c r="B31" s="17">
        <f>H21</f>
        <v>0.10626791490395532</v>
      </c>
      <c r="C31" s="11">
        <v>5</v>
      </c>
      <c r="D31">
        <v>-5.4388884551925489E-5</v>
      </c>
      <c r="E31">
        <v>2.1139546289116083E-4</v>
      </c>
      <c r="F31">
        <v>1.5862563940495496E-3</v>
      </c>
      <c r="G31">
        <v>3.3566979158739473E-4</v>
      </c>
      <c r="H31">
        <f>VARP(Data!$N$3:$N$38)</f>
        <v>6.8414678361519562E-3</v>
      </c>
      <c r="I31">
        <v>1.7168730675174982E-3</v>
      </c>
      <c r="J31">
        <v>2.3259860138478733E-3</v>
      </c>
      <c r="K31" s="9">
        <v>1.332648832733752E-3</v>
      </c>
      <c r="L31" s="67"/>
    </row>
    <row r="32" spans="2:12" ht="15" thickBot="1" x14ac:dyDescent="0.4">
      <c r="B32" s="17">
        <f>I21</f>
        <v>0</v>
      </c>
      <c r="C32" s="11">
        <v>6</v>
      </c>
      <c r="D32">
        <v>2.5889968219102854E-4</v>
      </c>
      <c r="E32">
        <v>3.0604732495658343E-3</v>
      </c>
      <c r="F32">
        <v>2.6294188198239168E-3</v>
      </c>
      <c r="G32">
        <v>1.9771009962301152E-3</v>
      </c>
      <c r="H32">
        <v>1.7168730675174982E-3</v>
      </c>
      <c r="I32">
        <f>VARP(Data!$O$3:$O$38)</f>
        <v>7.7922046158996209E-3</v>
      </c>
      <c r="J32">
        <v>6.8248255349568287E-5</v>
      </c>
      <c r="K32" s="9">
        <v>5.0933410120513768E-3</v>
      </c>
      <c r="L32" s="67"/>
    </row>
    <row r="33" spans="2:12" ht="15" thickBot="1" x14ac:dyDescent="0.4">
      <c r="B33" s="17">
        <f>J21</f>
        <v>0</v>
      </c>
      <c r="C33" s="11">
        <v>7</v>
      </c>
      <c r="D33">
        <v>1.9760681010609911E-4</v>
      </c>
      <c r="E33">
        <v>2.323809700613666E-4</v>
      </c>
      <c r="F33">
        <v>3.8441790149702955E-4</v>
      </c>
      <c r="G33">
        <v>-3.6067675040173206E-4</v>
      </c>
      <c r="H33">
        <v>2.3259860138478733E-3</v>
      </c>
      <c r="I33">
        <v>6.8248255349568287E-5</v>
      </c>
      <c r="J33">
        <f>VARP(Data!$P$3:$P$38)</f>
        <v>9.8414878551425569E-3</v>
      </c>
      <c r="K33" s="9">
        <v>2.7600085050532317E-4</v>
      </c>
      <c r="L33" s="67"/>
    </row>
    <row r="34" spans="2:12" ht="15" thickBot="1" x14ac:dyDescent="0.4">
      <c r="B34" s="17">
        <f>K21</f>
        <v>0</v>
      </c>
      <c r="C34" s="11">
        <v>8</v>
      </c>
      <c r="D34" s="9">
        <v>1.6175813098427243E-3</v>
      </c>
      <c r="E34" s="9">
        <v>5.0658278973100624E-3</v>
      </c>
      <c r="F34" s="9">
        <v>2.3127415568924303E-3</v>
      </c>
      <c r="G34" s="9">
        <v>3.0177527379328076E-3</v>
      </c>
      <c r="H34" s="9">
        <v>1.332648832733752E-3</v>
      </c>
      <c r="I34" s="9">
        <v>5.0933410120513768E-3</v>
      </c>
      <c r="J34" s="9">
        <v>2.7600085050532317E-4</v>
      </c>
      <c r="K34" s="9">
        <f>VARP(Data!$Q$3:$Q$38)</f>
        <v>2.0645723631753182E-2</v>
      </c>
      <c r="L34" s="67"/>
    </row>
    <row r="35" spans="2:12" x14ac:dyDescent="0.35">
      <c r="B35" s="72"/>
      <c r="C35" s="64"/>
      <c r="D35" s="67"/>
      <c r="E35" s="67"/>
      <c r="F35" s="67"/>
      <c r="G35" s="67"/>
      <c r="H35" s="67"/>
      <c r="I35" s="67"/>
      <c r="J35" s="67"/>
      <c r="K35" s="67"/>
      <c r="L35" s="67"/>
    </row>
    <row r="36" spans="2:12" x14ac:dyDescent="0.35">
      <c r="L36" s="66"/>
    </row>
    <row r="37" spans="2:12" ht="39" x14ac:dyDescent="0.35">
      <c r="C37" s="11" t="s">
        <v>26</v>
      </c>
      <c r="D37" s="11">
        <v>1</v>
      </c>
      <c r="E37" s="11">
        <v>2</v>
      </c>
      <c r="F37" s="11">
        <v>3</v>
      </c>
      <c r="G37" s="11">
        <v>4</v>
      </c>
      <c r="H37" s="11">
        <v>5</v>
      </c>
      <c r="I37" s="11">
        <v>6</v>
      </c>
      <c r="J37" s="11">
        <v>7</v>
      </c>
      <c r="K37" s="26">
        <v>8</v>
      </c>
      <c r="L37" s="64"/>
    </row>
    <row r="38" spans="2:12" x14ac:dyDescent="0.35">
      <c r="C38" s="11">
        <v>1</v>
      </c>
      <c r="D38" s="18">
        <f>$B27*D$25*D27</f>
        <v>4.3321822812275487E-4</v>
      </c>
      <c r="E38" s="18">
        <f t="shared" ref="E38:K38" si="1">$B27*E$25*E27</f>
        <v>0</v>
      </c>
      <c r="F38" s="18">
        <f t="shared" si="1"/>
        <v>0</v>
      </c>
      <c r="G38" s="18">
        <f t="shared" si="1"/>
        <v>3.0040046800207458E-5</v>
      </c>
      <c r="H38" s="18">
        <f t="shared" si="1"/>
        <v>-3.9316489648022545E-6</v>
      </c>
      <c r="I38" s="18">
        <f t="shared" si="1"/>
        <v>0</v>
      </c>
      <c r="J38" s="18">
        <f t="shared" si="1"/>
        <v>0</v>
      </c>
      <c r="K38" s="18">
        <f t="shared" si="1"/>
        <v>0</v>
      </c>
      <c r="L38" s="71"/>
    </row>
    <row r="39" spans="2:12" x14ac:dyDescent="0.35">
      <c r="C39" s="11">
        <v>2</v>
      </c>
      <c r="D39" s="18">
        <f t="shared" ref="D39:K45" si="2">$B28*D$25*D28</f>
        <v>0</v>
      </c>
      <c r="E39" s="18">
        <f t="shared" si="2"/>
        <v>0</v>
      </c>
      <c r="F39" s="18">
        <f t="shared" si="2"/>
        <v>0</v>
      </c>
      <c r="G39" s="18">
        <f t="shared" si="2"/>
        <v>0</v>
      </c>
      <c r="H39" s="18">
        <f t="shared" si="2"/>
        <v>0</v>
      </c>
      <c r="I39" s="18">
        <f t="shared" si="2"/>
        <v>0</v>
      </c>
      <c r="J39" s="18">
        <f t="shared" si="2"/>
        <v>0</v>
      </c>
      <c r="K39" s="18">
        <f t="shared" si="2"/>
        <v>0</v>
      </c>
      <c r="L39" s="71"/>
    </row>
    <row r="40" spans="2:12" x14ac:dyDescent="0.35">
      <c r="C40" s="11">
        <v>3</v>
      </c>
      <c r="D40" s="18">
        <f t="shared" si="2"/>
        <v>0</v>
      </c>
      <c r="E40" s="18">
        <f t="shared" si="2"/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0</v>
      </c>
      <c r="J40" s="18">
        <f t="shared" si="2"/>
        <v>0</v>
      </c>
      <c r="K40" s="18">
        <f t="shared" si="2"/>
        <v>0</v>
      </c>
      <c r="L40" s="71"/>
    </row>
    <row r="41" spans="2:12" x14ac:dyDescent="0.35">
      <c r="C41" s="11">
        <v>4</v>
      </c>
      <c r="D41" s="18">
        <f t="shared" si="2"/>
        <v>3.0040046800207458E-5</v>
      </c>
      <c r="E41" s="18">
        <f t="shared" si="2"/>
        <v>0</v>
      </c>
      <c r="F41" s="18">
        <f t="shared" si="2"/>
        <v>0</v>
      </c>
      <c r="G41" s="18">
        <f t="shared" si="2"/>
        <v>2.5196681474661854E-4</v>
      </c>
      <c r="H41" s="18">
        <f t="shared" si="2"/>
        <v>7.615474040627377E-6</v>
      </c>
      <c r="I41" s="18">
        <f t="shared" si="2"/>
        <v>0</v>
      </c>
      <c r="J41" s="18">
        <f t="shared" si="2"/>
        <v>0</v>
      </c>
      <c r="K41" s="18">
        <f t="shared" si="2"/>
        <v>0</v>
      </c>
      <c r="L41" s="71"/>
    </row>
    <row r="42" spans="2:12" x14ac:dyDescent="0.35">
      <c r="C42" s="11">
        <v>5</v>
      </c>
      <c r="D42" s="18">
        <f t="shared" si="2"/>
        <v>-3.9316489648022545E-6</v>
      </c>
      <c r="E42" s="18">
        <f t="shared" si="2"/>
        <v>0</v>
      </c>
      <c r="F42" s="18">
        <f t="shared" si="2"/>
        <v>0</v>
      </c>
      <c r="G42" s="18">
        <f t="shared" si="2"/>
        <v>7.615474040627377E-6</v>
      </c>
      <c r="H42" s="18">
        <f t="shared" si="2"/>
        <v>7.725980509061535E-5</v>
      </c>
      <c r="I42" s="18">
        <f t="shared" si="2"/>
        <v>0</v>
      </c>
      <c r="J42" s="18">
        <f t="shared" si="2"/>
        <v>0</v>
      </c>
      <c r="K42" s="18">
        <f t="shared" si="2"/>
        <v>0</v>
      </c>
      <c r="L42" s="71"/>
    </row>
    <row r="43" spans="2:12" x14ac:dyDescent="0.35">
      <c r="C43" s="11">
        <v>6</v>
      </c>
      <c r="D43" s="18">
        <f t="shared" si="2"/>
        <v>0</v>
      </c>
      <c r="E43" s="18">
        <f t="shared" si="2"/>
        <v>0</v>
      </c>
      <c r="F43" s="18">
        <f t="shared" si="2"/>
        <v>0</v>
      </c>
      <c r="G43" s="18">
        <f t="shared" si="2"/>
        <v>0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0</v>
      </c>
      <c r="L43" s="71"/>
    </row>
    <row r="44" spans="2:12" x14ac:dyDescent="0.35">
      <c r="C44" s="11">
        <v>7</v>
      </c>
      <c r="D44" s="18">
        <f t="shared" si="2"/>
        <v>0</v>
      </c>
      <c r="E44" s="18">
        <f t="shared" si="2"/>
        <v>0</v>
      </c>
      <c r="F44" s="18">
        <f t="shared" si="2"/>
        <v>0</v>
      </c>
      <c r="G44" s="18">
        <f t="shared" si="2"/>
        <v>0</v>
      </c>
      <c r="H44" s="18">
        <f t="shared" si="2"/>
        <v>0</v>
      </c>
      <c r="I44" s="18">
        <f t="shared" si="2"/>
        <v>0</v>
      </c>
      <c r="J44" s="18">
        <f t="shared" si="2"/>
        <v>0</v>
      </c>
      <c r="K44" s="18">
        <f t="shared" si="2"/>
        <v>0</v>
      </c>
      <c r="L44" s="71"/>
    </row>
    <row r="45" spans="2:12" x14ac:dyDescent="0.35">
      <c r="C45" s="11">
        <v>8</v>
      </c>
      <c r="D45" s="18">
        <f t="shared" si="2"/>
        <v>0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71"/>
    </row>
    <row r="46" spans="2:12" x14ac:dyDescent="0.35">
      <c r="C46" s="64"/>
      <c r="D46" s="71"/>
      <c r="E46" s="71"/>
      <c r="F46" s="71"/>
      <c r="G46" s="71"/>
      <c r="H46" s="71"/>
      <c r="I46" s="71"/>
      <c r="J46" s="71"/>
      <c r="K46" s="71"/>
      <c r="L46" s="71"/>
    </row>
    <row r="48" spans="2:12" x14ac:dyDescent="0.35">
      <c r="C48" s="19" t="s">
        <v>27</v>
      </c>
      <c r="D48" s="20">
        <f>SUMPRODUCT(D6:K6,D21:K21)</f>
        <v>9.9999998907137032E-3</v>
      </c>
    </row>
    <row r="50" spans="2:6" x14ac:dyDescent="0.35">
      <c r="B50" s="21" t="s">
        <v>28</v>
      </c>
    </row>
    <row r="52" spans="2:6" ht="14.5" customHeight="1" x14ac:dyDescent="0.35">
      <c r="B52" s="92" t="s">
        <v>29</v>
      </c>
      <c r="C52" s="92"/>
      <c r="D52" s="58">
        <f>SQRT(SUM(D38:K45))</f>
        <v>2.8807856423414324E-2</v>
      </c>
    </row>
    <row r="53" spans="2:6" x14ac:dyDescent="0.35">
      <c r="B53" s="92"/>
      <c r="C53" s="92"/>
    </row>
    <row r="55" spans="2:6" x14ac:dyDescent="0.35">
      <c r="B55" s="21" t="s">
        <v>30</v>
      </c>
    </row>
    <row r="56" spans="2:6" x14ac:dyDescent="0.35">
      <c r="B56" s="13" t="s">
        <v>31</v>
      </c>
      <c r="C56" s="13"/>
      <c r="D56" s="13" t="s">
        <v>32</v>
      </c>
    </row>
    <row r="57" spans="2:6" x14ac:dyDescent="0.35">
      <c r="B57" s="59">
        <f>D48</f>
        <v>9.9999998907137032E-3</v>
      </c>
      <c r="C57" s="22" t="s">
        <v>33</v>
      </c>
      <c r="D57" s="60">
        <v>0.01</v>
      </c>
      <c r="F57" s="21" t="s">
        <v>34</v>
      </c>
    </row>
    <row r="58" spans="2:6" x14ac:dyDescent="0.35">
      <c r="F58" s="21"/>
    </row>
    <row r="59" spans="2:6" x14ac:dyDescent="0.35">
      <c r="B59" s="23">
        <f>SUM(D21:K21)</f>
        <v>1.0000007698363056</v>
      </c>
      <c r="C59" s="24" t="s">
        <v>35</v>
      </c>
      <c r="D59" s="60">
        <v>1</v>
      </c>
      <c r="F59" s="21" t="s">
        <v>36</v>
      </c>
    </row>
  </sheetData>
  <mergeCells count="1">
    <mergeCell ref="B52:C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F62-2D99-4449-8FA4-C8D75544B7E8}">
  <dimension ref="B1:L59"/>
  <sheetViews>
    <sheetView topLeftCell="A51" zoomScale="112" workbookViewId="0">
      <selection activeCell="W24" sqref="W24"/>
    </sheetView>
  </sheetViews>
  <sheetFormatPr defaultColWidth="7.1796875" defaultRowHeight="14.5" x14ac:dyDescent="0.35"/>
  <cols>
    <col min="1" max="1" width="3.54296875" style="12" customWidth="1"/>
    <col min="2" max="2" width="10.36328125" style="12" customWidth="1"/>
    <col min="3" max="3" width="10.6328125" style="12" customWidth="1"/>
    <col min="4" max="12" width="8" style="12" customWidth="1"/>
    <col min="13" max="16384" width="7.1796875" style="12"/>
  </cols>
  <sheetData>
    <row r="1" spans="2:12" ht="23.5" x14ac:dyDescent="0.35">
      <c r="B1" s="52" t="s">
        <v>37</v>
      </c>
    </row>
    <row r="3" spans="2:12" x14ac:dyDescent="0.35">
      <c r="C3" s="53" t="s">
        <v>11</v>
      </c>
    </row>
    <row r="5" spans="2:12" x14ac:dyDescent="0.35">
      <c r="C5" s="11" t="s">
        <v>12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64"/>
    </row>
    <row r="6" spans="2:12" x14ac:dyDescent="0.35">
      <c r="C6" s="11" t="s">
        <v>13</v>
      </c>
      <c r="D6" s="54">
        <v>7.5264610486415195E-3</v>
      </c>
      <c r="E6" s="54">
        <v>2.8582141010597816E-3</v>
      </c>
      <c r="F6" s="54">
        <v>7.6159150710625161E-3</v>
      </c>
      <c r="G6" s="54">
        <v>1.8424231050975643E-2</v>
      </c>
      <c r="H6" s="54">
        <v>8.9092059378740526E-3</v>
      </c>
      <c r="I6" s="54">
        <v>-9.4933828093013203E-3</v>
      </c>
      <c r="J6" s="54">
        <v>-2.7543324850298743E-3</v>
      </c>
      <c r="K6" s="54">
        <v>6.0846022533467947E-3</v>
      </c>
      <c r="L6" s="65"/>
    </row>
    <row r="7" spans="2:12" ht="16" x14ac:dyDescent="0.4">
      <c r="G7" s="25"/>
      <c r="H7" s="25"/>
      <c r="I7" s="25"/>
      <c r="J7" s="25"/>
      <c r="K7" s="25"/>
      <c r="L7" s="66"/>
    </row>
    <row r="8" spans="2:12" x14ac:dyDescent="0.35">
      <c r="C8" s="11" t="s">
        <v>14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1">
        <v>7</v>
      </c>
      <c r="K8" s="11">
        <v>8</v>
      </c>
      <c r="L8" s="64"/>
    </row>
    <row r="9" spans="2:12" ht="15" thickBot="1" x14ac:dyDescent="0.4">
      <c r="C9" s="11">
        <v>1</v>
      </c>
      <c r="D9">
        <f>VARP(Data!$J$3:$J$38)</f>
        <v>9.3622853613940706E-4</v>
      </c>
      <c r="E9">
        <v>7.085293331726447E-4</v>
      </c>
      <c r="F9">
        <v>4.8617206987511849E-4</v>
      </c>
      <c r="G9">
        <v>2.0685006293227816E-4</v>
      </c>
      <c r="H9">
        <v>-5.4388884551925489E-5</v>
      </c>
      <c r="I9">
        <v>2.5889968219102854E-4</v>
      </c>
      <c r="J9">
        <v>1.9760681010609911E-4</v>
      </c>
      <c r="K9" s="9">
        <v>1.6175813098427243E-3</v>
      </c>
      <c r="L9" s="67"/>
    </row>
    <row r="10" spans="2:12" ht="15" thickBot="1" x14ac:dyDescent="0.4">
      <c r="C10" s="11">
        <v>2</v>
      </c>
      <c r="D10">
        <v>7.085293331726447E-4</v>
      </c>
      <c r="E10">
        <f>VARP(Data!$K$3:$K$38)</f>
        <v>3.4022881178882324E-3</v>
      </c>
      <c r="F10">
        <v>2.032325781476052E-3</v>
      </c>
      <c r="G10">
        <v>1.9030347937099212E-3</v>
      </c>
      <c r="H10">
        <v>2.1139546289116083E-4</v>
      </c>
      <c r="I10">
        <v>3.0604732495658343E-3</v>
      </c>
      <c r="J10">
        <v>2.323809700613666E-4</v>
      </c>
      <c r="K10" s="9">
        <v>5.0658278973100624E-3</v>
      </c>
      <c r="L10" s="67"/>
    </row>
    <row r="11" spans="2:12" ht="15" thickBot="1" x14ac:dyDescent="0.4">
      <c r="C11" s="11">
        <v>3</v>
      </c>
      <c r="D11">
        <v>4.8617206987511849E-4</v>
      </c>
      <c r="E11">
        <v>2.032325781476052E-3</v>
      </c>
      <c r="F11">
        <f>VARP(Data!$L$3:$L$38)</f>
        <v>5.3176369326977443E-3</v>
      </c>
      <c r="G11">
        <v>8.9766241481692584E-4</v>
      </c>
      <c r="H11">
        <v>1.5862563940495496E-3</v>
      </c>
      <c r="I11">
        <v>2.6294188198239168E-3</v>
      </c>
      <c r="J11">
        <v>3.8441790149702955E-4</v>
      </c>
      <c r="K11" s="9">
        <v>2.3127415568924303E-3</v>
      </c>
      <c r="L11" s="67"/>
    </row>
    <row r="12" spans="2:12" ht="15" thickBot="1" x14ac:dyDescent="0.4">
      <c r="C12" s="11">
        <v>4</v>
      </c>
      <c r="D12">
        <v>2.0685006293227816E-4</v>
      </c>
      <c r="E12">
        <v>1.9030347937099212E-3</v>
      </c>
      <c r="F12">
        <v>8.9766241481692584E-4</v>
      </c>
      <c r="G12">
        <f>VARP(Data!$M$3:$M$38)</f>
        <v>5.5281306469655671E-3</v>
      </c>
      <c r="H12">
        <v>3.3566979158739473E-4</v>
      </c>
      <c r="I12">
        <v>1.9771009962301152E-3</v>
      </c>
      <c r="J12">
        <v>-3.6067675040173206E-4</v>
      </c>
      <c r="K12" s="9">
        <v>3.0177527379328076E-3</v>
      </c>
      <c r="L12" s="67"/>
    </row>
    <row r="13" spans="2:12" ht="15" thickBot="1" x14ac:dyDescent="0.4">
      <c r="C13" s="11">
        <v>5</v>
      </c>
      <c r="D13">
        <v>-5.4388884551925489E-5</v>
      </c>
      <c r="E13">
        <v>2.1139546289116083E-4</v>
      </c>
      <c r="F13">
        <v>1.5862563940495496E-3</v>
      </c>
      <c r="G13">
        <v>3.3566979158739473E-4</v>
      </c>
      <c r="H13">
        <f>VARP(Data!$N$3:$N$38)</f>
        <v>6.8414678361519562E-3</v>
      </c>
      <c r="I13">
        <v>1.7168730675174982E-3</v>
      </c>
      <c r="J13">
        <v>2.3259860138478733E-3</v>
      </c>
      <c r="K13" s="9">
        <v>1.332648832733752E-3</v>
      </c>
      <c r="L13" s="67"/>
    </row>
    <row r="14" spans="2:12" ht="15" thickBot="1" x14ac:dyDescent="0.4">
      <c r="C14" s="11">
        <v>6</v>
      </c>
      <c r="D14">
        <v>2.5889968219102854E-4</v>
      </c>
      <c r="E14">
        <v>3.0604732495658343E-3</v>
      </c>
      <c r="F14">
        <v>2.6294188198239168E-3</v>
      </c>
      <c r="G14">
        <v>1.9771009962301152E-3</v>
      </c>
      <c r="H14">
        <v>1.7168730675174982E-3</v>
      </c>
      <c r="I14">
        <f>VARP(Data!$O$3:$O$38)</f>
        <v>7.7922046158996209E-3</v>
      </c>
      <c r="J14">
        <v>6.8248255349568287E-5</v>
      </c>
      <c r="K14" s="9">
        <v>5.0933410120513768E-3</v>
      </c>
      <c r="L14" s="67"/>
    </row>
    <row r="15" spans="2:12" ht="15" thickBot="1" x14ac:dyDescent="0.4">
      <c r="C15" s="11">
        <v>7</v>
      </c>
      <c r="D15">
        <v>1.9760681010609911E-4</v>
      </c>
      <c r="E15">
        <v>2.323809700613666E-4</v>
      </c>
      <c r="F15">
        <v>3.8441790149702955E-4</v>
      </c>
      <c r="G15">
        <v>-3.6067675040173206E-4</v>
      </c>
      <c r="H15">
        <v>2.3259860138478733E-3</v>
      </c>
      <c r="I15">
        <v>6.8248255349568287E-5</v>
      </c>
      <c r="J15">
        <f>VARP(Data!$P$3:$P$38)</f>
        <v>9.8414878551425569E-3</v>
      </c>
      <c r="K15" s="9">
        <v>2.7600085050532317E-4</v>
      </c>
      <c r="L15" s="67"/>
    </row>
    <row r="16" spans="2:12" ht="15" thickBot="1" x14ac:dyDescent="0.4">
      <c r="C16" s="11">
        <v>8</v>
      </c>
      <c r="D16" s="9">
        <v>1.6175813098427243E-3</v>
      </c>
      <c r="E16" s="9">
        <v>5.0658278973100624E-3</v>
      </c>
      <c r="F16" s="9">
        <v>2.3127415568924303E-3</v>
      </c>
      <c r="G16" s="9">
        <v>3.0177527379328076E-3</v>
      </c>
      <c r="H16" s="9">
        <v>1.332648832733752E-3</v>
      </c>
      <c r="I16" s="9">
        <v>5.0933410120513768E-3</v>
      </c>
      <c r="J16" s="9">
        <v>2.7600085050532317E-4</v>
      </c>
      <c r="K16" s="9">
        <f>VARP(Data!$Q$3:$Q$38)</f>
        <v>2.0645723631753182E-2</v>
      </c>
      <c r="L16" s="67"/>
    </row>
    <row r="17" spans="2:12" x14ac:dyDescent="0.35">
      <c r="C17" s="64"/>
      <c r="D17" s="67"/>
      <c r="E17" s="67"/>
      <c r="F17" s="67"/>
      <c r="G17" s="67"/>
      <c r="H17" s="67"/>
      <c r="I17" s="67"/>
      <c r="J17" s="67"/>
      <c r="K17" s="67"/>
      <c r="L17" s="67"/>
    </row>
    <row r="18" spans="2:12" ht="16" x14ac:dyDescent="0.4">
      <c r="G18" s="25"/>
      <c r="H18" s="25"/>
      <c r="I18" s="25"/>
      <c r="J18" s="25"/>
      <c r="K18" s="25"/>
      <c r="L18" s="66"/>
    </row>
    <row r="19" spans="2:12" x14ac:dyDescent="0.35">
      <c r="B19" s="21" t="s">
        <v>15</v>
      </c>
      <c r="D19" s="21"/>
      <c r="E19" s="21"/>
      <c r="H19" s="55"/>
      <c r="L19" s="66"/>
    </row>
    <row r="20" spans="2:12" x14ac:dyDescent="0.35">
      <c r="D20" s="13" t="s">
        <v>16</v>
      </c>
      <c r="E20" s="13" t="s">
        <v>17</v>
      </c>
      <c r="F20" s="13" t="s">
        <v>18</v>
      </c>
      <c r="G20" s="13" t="s">
        <v>19</v>
      </c>
      <c r="H20" s="13" t="s">
        <v>20</v>
      </c>
      <c r="I20" s="13" t="s">
        <v>21</v>
      </c>
      <c r="J20" s="13" t="s">
        <v>22</v>
      </c>
      <c r="K20" s="13" t="s">
        <v>23</v>
      </c>
      <c r="L20" s="68"/>
    </row>
    <row r="21" spans="2:12" ht="29" x14ac:dyDescent="0.35">
      <c r="C21" s="14" t="s">
        <v>24</v>
      </c>
      <c r="D21" s="56">
        <v>0.63881551735993569</v>
      </c>
      <c r="E21" s="56">
        <v>0</v>
      </c>
      <c r="F21" s="56">
        <v>0</v>
      </c>
      <c r="G21" s="56">
        <v>0.25693769374897274</v>
      </c>
      <c r="H21" s="56">
        <v>0.10424678888872647</v>
      </c>
      <c r="I21" s="56">
        <v>0</v>
      </c>
      <c r="J21" s="56">
        <v>0</v>
      </c>
      <c r="K21" s="63">
        <v>0</v>
      </c>
      <c r="L21" s="69"/>
    </row>
    <row r="22" spans="2:12" x14ac:dyDescent="0.35">
      <c r="L22" s="66"/>
    </row>
    <row r="23" spans="2:12" x14ac:dyDescent="0.35">
      <c r="B23" s="21" t="s">
        <v>25</v>
      </c>
      <c r="C23" s="21"/>
      <c r="D23" s="21"/>
      <c r="L23" s="66"/>
    </row>
    <row r="24" spans="2:12" x14ac:dyDescent="0.35">
      <c r="L24" s="66"/>
    </row>
    <row r="25" spans="2:12" x14ac:dyDescent="0.35">
      <c r="B25" s="16"/>
      <c r="C25" s="16"/>
      <c r="D25" s="57">
        <f t="shared" ref="D25:K25" si="0">D21</f>
        <v>0.63881551735993569</v>
      </c>
      <c r="E25" s="57">
        <f t="shared" si="0"/>
        <v>0</v>
      </c>
      <c r="F25" s="57">
        <f t="shared" si="0"/>
        <v>0</v>
      </c>
      <c r="G25" s="57">
        <f t="shared" si="0"/>
        <v>0.25693769374897274</v>
      </c>
      <c r="H25" s="57">
        <f t="shared" si="0"/>
        <v>0.10424678888872647</v>
      </c>
      <c r="I25" s="57">
        <f t="shared" si="0"/>
        <v>0</v>
      </c>
      <c r="J25" s="57">
        <f t="shared" si="0"/>
        <v>0</v>
      </c>
      <c r="K25" s="57">
        <f t="shared" si="0"/>
        <v>0</v>
      </c>
      <c r="L25" s="70"/>
    </row>
    <row r="26" spans="2:12" x14ac:dyDescent="0.35">
      <c r="B26" s="16"/>
      <c r="C26" s="11" t="s">
        <v>14</v>
      </c>
      <c r="D26" s="11">
        <v>1</v>
      </c>
      <c r="E26" s="11">
        <v>2</v>
      </c>
      <c r="F26" s="11">
        <v>3</v>
      </c>
      <c r="G26" s="11">
        <v>4</v>
      </c>
      <c r="H26" s="11">
        <v>5</v>
      </c>
      <c r="I26" s="11">
        <v>6</v>
      </c>
      <c r="J26" s="11">
        <v>7</v>
      </c>
      <c r="K26" s="11">
        <v>8</v>
      </c>
      <c r="L26" s="64"/>
    </row>
    <row r="27" spans="2:12" ht="15" thickBot="1" x14ac:dyDescent="0.4">
      <c r="B27" s="17">
        <f>D21</f>
        <v>0.63881551735993569</v>
      </c>
      <c r="C27" s="11">
        <v>1</v>
      </c>
      <c r="D27">
        <f>VARP(Data!$J$3:$J$38)</f>
        <v>9.3622853613940706E-4</v>
      </c>
      <c r="E27">
        <v>7.085293331726447E-4</v>
      </c>
      <c r="F27">
        <v>4.8617206987511849E-4</v>
      </c>
      <c r="G27">
        <v>2.0685006293227816E-4</v>
      </c>
      <c r="H27">
        <v>-5.4388884551925489E-5</v>
      </c>
      <c r="I27">
        <v>2.5889968219102854E-4</v>
      </c>
      <c r="J27">
        <v>1.9760681010609911E-4</v>
      </c>
      <c r="K27" s="9">
        <v>1.6175813098427243E-3</v>
      </c>
      <c r="L27" s="67"/>
    </row>
    <row r="28" spans="2:12" ht="15" thickBot="1" x14ac:dyDescent="0.4">
      <c r="B28" s="17">
        <f>E21</f>
        <v>0</v>
      </c>
      <c r="C28" s="11">
        <v>2</v>
      </c>
      <c r="D28">
        <v>7.085293331726447E-4</v>
      </c>
      <c r="E28">
        <f>VARP(Data!$K$3:$K$38)</f>
        <v>3.4022881178882324E-3</v>
      </c>
      <c r="F28">
        <v>2.032325781476052E-3</v>
      </c>
      <c r="G28">
        <v>1.9030347937099212E-3</v>
      </c>
      <c r="H28">
        <v>2.1139546289116083E-4</v>
      </c>
      <c r="I28">
        <v>3.0604732495658343E-3</v>
      </c>
      <c r="J28">
        <v>2.323809700613666E-4</v>
      </c>
      <c r="K28" s="9">
        <v>5.0658278973100624E-3</v>
      </c>
      <c r="L28" s="67"/>
    </row>
    <row r="29" spans="2:12" ht="15" thickBot="1" x14ac:dyDescent="0.4">
      <c r="B29" s="17">
        <f>F21</f>
        <v>0</v>
      </c>
      <c r="C29" s="11">
        <v>3</v>
      </c>
      <c r="D29">
        <v>4.8617206987511849E-4</v>
      </c>
      <c r="E29">
        <v>2.032325781476052E-3</v>
      </c>
      <c r="F29">
        <f>VARP(Data!$L$3:$L$38)</f>
        <v>5.3176369326977443E-3</v>
      </c>
      <c r="G29">
        <v>8.9766241481692584E-4</v>
      </c>
      <c r="H29">
        <v>1.5862563940495496E-3</v>
      </c>
      <c r="I29">
        <v>2.6294188198239168E-3</v>
      </c>
      <c r="J29">
        <v>3.8441790149702955E-4</v>
      </c>
      <c r="K29" s="9">
        <v>2.3127415568924303E-3</v>
      </c>
      <c r="L29" s="67"/>
    </row>
    <row r="30" spans="2:12" ht="15" thickBot="1" x14ac:dyDescent="0.4">
      <c r="B30" s="17">
        <f>G21</f>
        <v>0.25693769374897274</v>
      </c>
      <c r="C30" s="11">
        <v>4</v>
      </c>
      <c r="D30">
        <v>2.0685006293227816E-4</v>
      </c>
      <c r="E30">
        <v>1.9030347937099212E-3</v>
      </c>
      <c r="F30">
        <v>8.9766241481692584E-4</v>
      </c>
      <c r="G30">
        <f>VARP(Data!$M$3:$M$38)</f>
        <v>5.5281306469655671E-3</v>
      </c>
      <c r="H30">
        <v>3.3566979158739473E-4</v>
      </c>
      <c r="I30">
        <v>1.9771009962301152E-3</v>
      </c>
      <c r="J30">
        <v>-3.6067675040173206E-4</v>
      </c>
      <c r="K30" s="9">
        <v>3.0177527379328076E-3</v>
      </c>
      <c r="L30" s="67"/>
    </row>
    <row r="31" spans="2:12" ht="15" thickBot="1" x14ac:dyDescent="0.4">
      <c r="B31" s="17">
        <f>H21</f>
        <v>0.10424678888872647</v>
      </c>
      <c r="C31" s="11">
        <v>5</v>
      </c>
      <c r="D31">
        <v>-5.4388884551925489E-5</v>
      </c>
      <c r="E31">
        <v>2.1139546289116083E-4</v>
      </c>
      <c r="F31">
        <v>1.5862563940495496E-3</v>
      </c>
      <c r="G31">
        <v>3.3566979158739473E-4</v>
      </c>
      <c r="H31">
        <f>VARP(Data!$N$3:$N$38)</f>
        <v>6.8414678361519562E-3</v>
      </c>
      <c r="I31">
        <v>1.7168730675174982E-3</v>
      </c>
      <c r="J31">
        <v>2.3259860138478733E-3</v>
      </c>
      <c r="K31" s="9">
        <v>1.332648832733752E-3</v>
      </c>
      <c r="L31" s="67"/>
    </row>
    <row r="32" spans="2:12" ht="15" thickBot="1" x14ac:dyDescent="0.4">
      <c r="B32" s="17">
        <f>I21</f>
        <v>0</v>
      </c>
      <c r="C32" s="11">
        <v>6</v>
      </c>
      <c r="D32">
        <v>2.5889968219102854E-4</v>
      </c>
      <c r="E32">
        <v>3.0604732495658343E-3</v>
      </c>
      <c r="F32">
        <v>2.6294188198239168E-3</v>
      </c>
      <c r="G32">
        <v>1.9771009962301152E-3</v>
      </c>
      <c r="H32">
        <v>1.7168730675174982E-3</v>
      </c>
      <c r="I32">
        <f>VARP(Data!$O$3:$O$38)</f>
        <v>7.7922046158996209E-3</v>
      </c>
      <c r="J32">
        <v>6.8248255349568287E-5</v>
      </c>
      <c r="K32" s="9">
        <v>5.0933410120513768E-3</v>
      </c>
      <c r="L32" s="67"/>
    </row>
    <row r="33" spans="2:12" ht="15" thickBot="1" x14ac:dyDescent="0.4">
      <c r="B33" s="17">
        <f>J21</f>
        <v>0</v>
      </c>
      <c r="C33" s="11">
        <v>7</v>
      </c>
      <c r="D33">
        <v>1.9760681010609911E-4</v>
      </c>
      <c r="E33">
        <v>2.323809700613666E-4</v>
      </c>
      <c r="F33">
        <v>3.8441790149702955E-4</v>
      </c>
      <c r="G33">
        <v>-3.6067675040173206E-4</v>
      </c>
      <c r="H33">
        <v>2.3259860138478733E-3</v>
      </c>
      <c r="I33">
        <v>6.8248255349568287E-5</v>
      </c>
      <c r="J33">
        <f>VARP(Data!$P$3:$P$38)</f>
        <v>9.8414878551425569E-3</v>
      </c>
      <c r="K33" s="9">
        <v>2.7600085050532317E-4</v>
      </c>
      <c r="L33" s="67"/>
    </row>
    <row r="34" spans="2:12" ht="15" thickBot="1" x14ac:dyDescent="0.4">
      <c r="B34" s="17">
        <f>K21</f>
        <v>0</v>
      </c>
      <c r="C34" s="11">
        <v>8</v>
      </c>
      <c r="D34" s="9">
        <v>1.6175813098427243E-3</v>
      </c>
      <c r="E34" s="9">
        <v>5.0658278973100624E-3</v>
      </c>
      <c r="F34" s="9">
        <v>2.3127415568924303E-3</v>
      </c>
      <c r="G34" s="9">
        <v>3.0177527379328076E-3</v>
      </c>
      <c r="H34" s="9">
        <v>1.332648832733752E-3</v>
      </c>
      <c r="I34" s="9">
        <v>5.0933410120513768E-3</v>
      </c>
      <c r="J34" s="9">
        <v>2.7600085050532317E-4</v>
      </c>
      <c r="K34" s="9">
        <f>VARP(Data!$Q$3:$Q$38)</f>
        <v>2.0645723631753182E-2</v>
      </c>
      <c r="L34" s="67"/>
    </row>
    <row r="35" spans="2:12" x14ac:dyDescent="0.35">
      <c r="B35" s="72"/>
      <c r="C35" s="64"/>
      <c r="D35" s="67"/>
      <c r="E35" s="67"/>
      <c r="F35" s="67"/>
      <c r="G35" s="67"/>
      <c r="H35" s="67"/>
      <c r="I35" s="67"/>
      <c r="J35" s="67"/>
      <c r="K35" s="67"/>
      <c r="L35" s="67"/>
    </row>
    <row r="36" spans="2:12" x14ac:dyDescent="0.35">
      <c r="L36" s="66"/>
    </row>
    <row r="37" spans="2:12" ht="39" x14ac:dyDescent="0.35">
      <c r="C37" s="11" t="s">
        <v>26</v>
      </c>
      <c r="D37" s="11">
        <v>1</v>
      </c>
      <c r="E37" s="11">
        <v>2</v>
      </c>
      <c r="F37" s="11">
        <v>3</v>
      </c>
      <c r="G37" s="11">
        <v>4</v>
      </c>
      <c r="H37" s="11">
        <v>5</v>
      </c>
      <c r="I37" s="11">
        <v>6</v>
      </c>
      <c r="J37" s="11">
        <v>7</v>
      </c>
      <c r="K37" s="11">
        <v>8</v>
      </c>
      <c r="L37" s="64"/>
    </row>
    <row r="38" spans="2:12" x14ac:dyDescent="0.35">
      <c r="C38" s="11">
        <v>1</v>
      </c>
      <c r="D38" s="18">
        <f>$B27*D$25*D27</f>
        <v>3.8206107047683465E-4</v>
      </c>
      <c r="E38" s="18">
        <f t="shared" ref="E38:K38" si="1">$B27*E$25*E27</f>
        <v>0</v>
      </c>
      <c r="F38" s="18">
        <f t="shared" si="1"/>
        <v>0</v>
      </c>
      <c r="G38" s="18">
        <f t="shared" si="1"/>
        <v>3.3951497614209076E-5</v>
      </c>
      <c r="H38" s="18">
        <f t="shared" si="1"/>
        <v>-3.6219987435792066E-6</v>
      </c>
      <c r="I38" s="18">
        <f t="shared" si="1"/>
        <v>0</v>
      </c>
      <c r="J38" s="18">
        <f t="shared" si="1"/>
        <v>0</v>
      </c>
      <c r="K38" s="18">
        <f t="shared" si="1"/>
        <v>0</v>
      </c>
      <c r="L38" s="71"/>
    </row>
    <row r="39" spans="2:12" x14ac:dyDescent="0.35">
      <c r="C39" s="11">
        <v>2</v>
      </c>
      <c r="D39" s="18">
        <f t="shared" ref="D39:K45" si="2">$B28*D$25*D28</f>
        <v>0</v>
      </c>
      <c r="E39" s="18">
        <f t="shared" si="2"/>
        <v>0</v>
      </c>
      <c r="F39" s="18">
        <f t="shared" si="2"/>
        <v>0</v>
      </c>
      <c r="G39" s="18">
        <f t="shared" si="2"/>
        <v>0</v>
      </c>
      <c r="H39" s="18">
        <f t="shared" si="2"/>
        <v>0</v>
      </c>
      <c r="I39" s="18">
        <f t="shared" si="2"/>
        <v>0</v>
      </c>
      <c r="J39" s="18">
        <f t="shared" si="2"/>
        <v>0</v>
      </c>
      <c r="K39" s="18">
        <f t="shared" si="2"/>
        <v>0</v>
      </c>
      <c r="L39" s="71"/>
    </row>
    <row r="40" spans="2:12" x14ac:dyDescent="0.35">
      <c r="C40" s="11">
        <v>3</v>
      </c>
      <c r="D40" s="18">
        <f t="shared" si="2"/>
        <v>0</v>
      </c>
      <c r="E40" s="18">
        <f t="shared" si="2"/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0</v>
      </c>
      <c r="J40" s="18">
        <f t="shared" si="2"/>
        <v>0</v>
      </c>
      <c r="K40" s="18">
        <f t="shared" si="2"/>
        <v>0</v>
      </c>
      <c r="L40" s="71"/>
    </row>
    <row r="41" spans="2:12" x14ac:dyDescent="0.35">
      <c r="C41" s="11">
        <v>4</v>
      </c>
      <c r="D41" s="18">
        <f t="shared" si="2"/>
        <v>3.3951497614209076E-5</v>
      </c>
      <c r="E41" s="18">
        <f t="shared" si="2"/>
        <v>0</v>
      </c>
      <c r="F41" s="18">
        <f t="shared" si="2"/>
        <v>0</v>
      </c>
      <c r="G41" s="18">
        <f t="shared" si="2"/>
        <v>3.64950481894771E-4</v>
      </c>
      <c r="H41" s="18">
        <f t="shared" si="2"/>
        <v>8.9908917089248005E-6</v>
      </c>
      <c r="I41" s="18">
        <f t="shared" si="2"/>
        <v>0</v>
      </c>
      <c r="J41" s="18">
        <f t="shared" si="2"/>
        <v>0</v>
      </c>
      <c r="K41" s="18">
        <f t="shared" si="2"/>
        <v>0</v>
      </c>
      <c r="L41" s="71"/>
    </row>
    <row r="42" spans="2:12" x14ac:dyDescent="0.35">
      <c r="C42" s="11">
        <v>5</v>
      </c>
      <c r="D42" s="18">
        <f t="shared" si="2"/>
        <v>-3.6219987435792066E-6</v>
      </c>
      <c r="E42" s="18">
        <f t="shared" si="2"/>
        <v>0</v>
      </c>
      <c r="F42" s="18">
        <f t="shared" si="2"/>
        <v>0</v>
      </c>
      <c r="G42" s="18">
        <f t="shared" si="2"/>
        <v>8.9908917089248005E-6</v>
      </c>
      <c r="H42" s="18">
        <f t="shared" si="2"/>
        <v>7.4348919628610771E-5</v>
      </c>
      <c r="I42" s="18">
        <f t="shared" si="2"/>
        <v>0</v>
      </c>
      <c r="J42" s="18">
        <f t="shared" si="2"/>
        <v>0</v>
      </c>
      <c r="K42" s="18">
        <f t="shared" si="2"/>
        <v>0</v>
      </c>
      <c r="L42" s="71"/>
    </row>
    <row r="43" spans="2:12" x14ac:dyDescent="0.35">
      <c r="C43" s="11">
        <v>6</v>
      </c>
      <c r="D43" s="18">
        <f t="shared" si="2"/>
        <v>0</v>
      </c>
      <c r="E43" s="18">
        <f t="shared" si="2"/>
        <v>0</v>
      </c>
      <c r="F43" s="18">
        <f t="shared" si="2"/>
        <v>0</v>
      </c>
      <c r="G43" s="18">
        <f t="shared" si="2"/>
        <v>0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0</v>
      </c>
      <c r="L43" s="71"/>
    </row>
    <row r="44" spans="2:12" x14ac:dyDescent="0.35">
      <c r="C44" s="11">
        <v>7</v>
      </c>
      <c r="D44" s="18">
        <f t="shared" si="2"/>
        <v>0</v>
      </c>
      <c r="E44" s="18">
        <f t="shared" si="2"/>
        <v>0</v>
      </c>
      <c r="F44" s="18">
        <f t="shared" si="2"/>
        <v>0</v>
      </c>
      <c r="G44" s="18">
        <f t="shared" si="2"/>
        <v>0</v>
      </c>
      <c r="H44" s="18">
        <f t="shared" si="2"/>
        <v>0</v>
      </c>
      <c r="I44" s="18">
        <f t="shared" si="2"/>
        <v>0</v>
      </c>
      <c r="J44" s="18">
        <f t="shared" si="2"/>
        <v>0</v>
      </c>
      <c r="K44" s="18">
        <f t="shared" si="2"/>
        <v>0</v>
      </c>
      <c r="L44" s="71"/>
    </row>
    <row r="45" spans="2:12" x14ac:dyDescent="0.35">
      <c r="C45" s="11">
        <v>8</v>
      </c>
      <c r="D45" s="18">
        <f t="shared" si="2"/>
        <v>0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71"/>
    </row>
    <row r="46" spans="2:12" x14ac:dyDescent="0.35">
      <c r="C46" s="64"/>
      <c r="D46" s="71"/>
      <c r="E46" s="71"/>
      <c r="F46" s="71"/>
      <c r="G46" s="71"/>
      <c r="H46" s="71"/>
      <c r="I46" s="71"/>
      <c r="J46" s="71"/>
      <c r="K46" s="71"/>
      <c r="L46" s="71"/>
    </row>
    <row r="48" spans="2:12" x14ac:dyDescent="0.35">
      <c r="B48" s="92" t="s">
        <v>29</v>
      </c>
      <c r="C48" s="92"/>
      <c r="D48" s="58">
        <f>SQRT(SUM(D38:K45))</f>
        <v>3.0000020885981492E-2</v>
      </c>
    </row>
    <row r="49" spans="2:6" x14ac:dyDescent="0.35">
      <c r="B49" s="92"/>
      <c r="C49" s="92"/>
    </row>
    <row r="51" spans="2:6" x14ac:dyDescent="0.35">
      <c r="B51" s="21" t="s">
        <v>28</v>
      </c>
    </row>
    <row r="52" spans="2:6" ht="14.5" customHeight="1" x14ac:dyDescent="0.35"/>
    <row r="53" spans="2:6" x14ac:dyDescent="0.35">
      <c r="C53" s="19" t="s">
        <v>27</v>
      </c>
      <c r="D53" s="20">
        <f>SUMPRODUCT(D6:K6,D21:K21)</f>
        <v>1.0470655654584975E-2</v>
      </c>
    </row>
    <row r="55" spans="2:6" x14ac:dyDescent="0.35">
      <c r="B55" s="21" t="s">
        <v>30</v>
      </c>
    </row>
    <row r="56" spans="2:6" x14ac:dyDescent="0.35">
      <c r="B56" s="13" t="s">
        <v>31</v>
      </c>
      <c r="C56" s="13"/>
      <c r="D56" s="13" t="s">
        <v>32</v>
      </c>
    </row>
    <row r="57" spans="2:6" x14ac:dyDescent="0.35">
      <c r="B57" s="59">
        <f>D48</f>
        <v>3.0000020885981492E-2</v>
      </c>
      <c r="C57" s="22" t="s">
        <v>38</v>
      </c>
      <c r="D57" s="60">
        <v>0.03</v>
      </c>
      <c r="F57" s="21" t="s">
        <v>39</v>
      </c>
    </row>
    <row r="58" spans="2:6" x14ac:dyDescent="0.35">
      <c r="F58" s="21"/>
    </row>
    <row r="59" spans="2:6" x14ac:dyDescent="0.35">
      <c r="B59" s="23">
        <f>SUM(D21:K21)</f>
        <v>0.99999999999763489</v>
      </c>
      <c r="C59" s="24" t="s">
        <v>35</v>
      </c>
      <c r="D59" s="60">
        <v>1</v>
      </c>
      <c r="F59" s="21" t="s">
        <v>36</v>
      </c>
    </row>
  </sheetData>
  <mergeCells count="1">
    <mergeCell ref="B48:C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0E96-0E5A-4BC9-ABE8-17B957C3E8FC}">
  <dimension ref="B1:L59"/>
  <sheetViews>
    <sheetView tabSelected="1" topLeftCell="A21" workbookViewId="0">
      <selection activeCell="AA29" sqref="AA29"/>
    </sheetView>
  </sheetViews>
  <sheetFormatPr defaultColWidth="7.1796875" defaultRowHeight="14.5" x14ac:dyDescent="0.35"/>
  <cols>
    <col min="1" max="1" width="3.54296875" style="12" customWidth="1"/>
    <col min="2" max="2" width="7.1796875" style="12"/>
    <col min="3" max="3" width="11.7265625" style="12" customWidth="1"/>
    <col min="4" max="4" width="20.7265625" style="12" bestFit="1" customWidth="1"/>
    <col min="5" max="10" width="7.6328125" style="12" customWidth="1"/>
    <col min="11" max="11" width="11.81640625" style="12" bestFit="1" customWidth="1"/>
    <col min="12" max="12" width="7.6328125" style="12" customWidth="1"/>
    <col min="13" max="16384" width="7.1796875" style="12"/>
  </cols>
  <sheetData>
    <row r="1" spans="2:12" ht="23.5" x14ac:dyDescent="0.35">
      <c r="B1" s="52" t="s">
        <v>37</v>
      </c>
    </row>
    <row r="3" spans="2:12" x14ac:dyDescent="0.35">
      <c r="C3" s="53" t="s">
        <v>11</v>
      </c>
    </row>
    <row r="5" spans="2:12" x14ac:dyDescent="0.35">
      <c r="C5" s="11" t="s">
        <v>12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64"/>
    </row>
    <row r="6" spans="2:12" x14ac:dyDescent="0.35">
      <c r="C6" s="11" t="s">
        <v>13</v>
      </c>
      <c r="D6" s="54">
        <v>7.5264610486415195E-3</v>
      </c>
      <c r="E6" s="54">
        <v>2.8582141010597816E-3</v>
      </c>
      <c r="F6" s="54">
        <v>7.6159150710625161E-3</v>
      </c>
      <c r="G6" s="54">
        <v>1.8424231050975643E-2</v>
      </c>
      <c r="H6" s="54">
        <v>8.9092059378740526E-3</v>
      </c>
      <c r="I6" s="54">
        <v>-9.4933828093013203E-3</v>
      </c>
      <c r="J6" s="54">
        <v>-2.7543324850298743E-3</v>
      </c>
      <c r="K6" s="54">
        <v>6.0846022533467947E-3</v>
      </c>
      <c r="L6" s="65"/>
    </row>
    <row r="7" spans="2:12" ht="15.25" customHeight="1" x14ac:dyDescent="0.4">
      <c r="G7" s="25"/>
      <c r="H7" s="25"/>
      <c r="I7" s="25"/>
      <c r="J7" s="25"/>
      <c r="K7" s="25"/>
      <c r="L7" s="66"/>
    </row>
    <row r="8" spans="2:12" ht="15.25" customHeight="1" x14ac:dyDescent="0.35">
      <c r="C8" s="11" t="s">
        <v>14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1">
        <v>7</v>
      </c>
      <c r="K8" s="11">
        <v>8</v>
      </c>
      <c r="L8" s="64"/>
    </row>
    <row r="9" spans="2:12" ht="15.25" customHeight="1" thickBot="1" x14ac:dyDescent="0.4">
      <c r="C9" s="11">
        <v>1</v>
      </c>
      <c r="D9">
        <f>VARP(Data!$J$3:$J$38)</f>
        <v>9.3622853613940706E-4</v>
      </c>
      <c r="E9">
        <v>7.085293331726447E-4</v>
      </c>
      <c r="F9">
        <v>4.8617206987511849E-4</v>
      </c>
      <c r="G9">
        <v>2.0685006293227816E-4</v>
      </c>
      <c r="H9">
        <v>-5.4388884551925489E-5</v>
      </c>
      <c r="I9">
        <v>2.5889968219102854E-4</v>
      </c>
      <c r="J9">
        <v>1.9760681010609911E-4</v>
      </c>
      <c r="K9" s="9">
        <v>1.6175813098427243E-3</v>
      </c>
      <c r="L9" s="67"/>
    </row>
    <row r="10" spans="2:12" ht="15.25" customHeight="1" thickBot="1" x14ac:dyDescent="0.4">
      <c r="C10" s="11">
        <v>2</v>
      </c>
      <c r="D10">
        <v>7.085293331726447E-4</v>
      </c>
      <c r="E10">
        <f>VARP(Data!$K$3:$K$38)</f>
        <v>3.4022881178882324E-3</v>
      </c>
      <c r="F10">
        <v>2.032325781476052E-3</v>
      </c>
      <c r="G10">
        <v>1.9030347937099212E-3</v>
      </c>
      <c r="H10">
        <v>2.1139546289116083E-4</v>
      </c>
      <c r="I10">
        <v>3.0604732495658343E-3</v>
      </c>
      <c r="J10">
        <v>2.323809700613666E-4</v>
      </c>
      <c r="K10" s="9">
        <v>5.0658278973100624E-3</v>
      </c>
      <c r="L10" s="67"/>
    </row>
    <row r="11" spans="2:12" ht="15.25" customHeight="1" thickBot="1" x14ac:dyDescent="0.4">
      <c r="C11" s="11">
        <v>3</v>
      </c>
      <c r="D11">
        <v>4.8617206987511849E-4</v>
      </c>
      <c r="E11">
        <v>2.032325781476052E-3</v>
      </c>
      <c r="F11">
        <f>VARP(Data!$L$3:$L$38)</f>
        <v>5.3176369326977443E-3</v>
      </c>
      <c r="G11">
        <v>8.9766241481692584E-4</v>
      </c>
      <c r="H11">
        <v>1.5862563940495496E-3</v>
      </c>
      <c r="I11">
        <v>2.6294188198239168E-3</v>
      </c>
      <c r="J11">
        <v>3.8441790149702955E-4</v>
      </c>
      <c r="K11" s="9">
        <v>2.3127415568924303E-3</v>
      </c>
      <c r="L11" s="67"/>
    </row>
    <row r="12" spans="2:12" ht="15.25" customHeight="1" thickBot="1" x14ac:dyDescent="0.4">
      <c r="C12" s="11">
        <v>4</v>
      </c>
      <c r="D12">
        <v>2.0685006293227816E-4</v>
      </c>
      <c r="E12">
        <v>1.9030347937099212E-3</v>
      </c>
      <c r="F12">
        <v>8.9766241481692584E-4</v>
      </c>
      <c r="G12">
        <f>VARP(Data!$M$3:$M$38)</f>
        <v>5.5281306469655671E-3</v>
      </c>
      <c r="H12">
        <v>3.3566979158739473E-4</v>
      </c>
      <c r="I12">
        <v>1.9771009962301152E-3</v>
      </c>
      <c r="J12">
        <v>-3.6067675040173206E-4</v>
      </c>
      <c r="K12" s="9">
        <v>3.0177527379328076E-3</v>
      </c>
      <c r="L12" s="67"/>
    </row>
    <row r="13" spans="2:12" ht="15" thickBot="1" x14ac:dyDescent="0.4">
      <c r="C13" s="11">
        <v>5</v>
      </c>
      <c r="D13">
        <v>-5.4388884551925489E-5</v>
      </c>
      <c r="E13">
        <v>2.1139546289116083E-4</v>
      </c>
      <c r="F13">
        <v>1.5862563940495496E-3</v>
      </c>
      <c r="G13">
        <v>3.3566979158739473E-4</v>
      </c>
      <c r="H13">
        <f>VARP(Data!$N$3:$N$38)</f>
        <v>6.8414678361519562E-3</v>
      </c>
      <c r="I13">
        <v>1.7168730675174982E-3</v>
      </c>
      <c r="J13">
        <v>2.3259860138478733E-3</v>
      </c>
      <c r="K13" s="9">
        <v>1.332648832733752E-3</v>
      </c>
      <c r="L13" s="67"/>
    </row>
    <row r="14" spans="2:12" ht="15.25" customHeight="1" thickBot="1" x14ac:dyDescent="0.4">
      <c r="C14" s="11">
        <v>6</v>
      </c>
      <c r="D14">
        <v>2.5889968219102854E-4</v>
      </c>
      <c r="E14">
        <v>3.0604732495658343E-3</v>
      </c>
      <c r="F14">
        <v>2.6294188198239168E-3</v>
      </c>
      <c r="G14">
        <v>1.9771009962301152E-3</v>
      </c>
      <c r="H14">
        <v>1.7168730675174982E-3</v>
      </c>
      <c r="I14">
        <f>VARP(Data!$O$3:$O$38)</f>
        <v>7.7922046158996209E-3</v>
      </c>
      <c r="J14">
        <v>6.8248255349568287E-5</v>
      </c>
      <c r="K14" s="9">
        <v>5.0933410120513768E-3</v>
      </c>
      <c r="L14" s="67"/>
    </row>
    <row r="15" spans="2:12" ht="15.25" customHeight="1" thickBot="1" x14ac:dyDescent="0.4">
      <c r="C15" s="11">
        <v>7</v>
      </c>
      <c r="D15">
        <v>1.9760681010609911E-4</v>
      </c>
      <c r="E15">
        <v>2.323809700613666E-4</v>
      </c>
      <c r="F15">
        <v>3.8441790149702955E-4</v>
      </c>
      <c r="G15">
        <v>-3.6067675040173206E-4</v>
      </c>
      <c r="H15">
        <v>2.3259860138478733E-3</v>
      </c>
      <c r="I15">
        <v>6.8248255349568287E-5</v>
      </c>
      <c r="J15">
        <f>VARP(Data!$P$3:$P$38)</f>
        <v>9.8414878551425569E-3</v>
      </c>
      <c r="K15" s="9">
        <v>2.7600085050532317E-4</v>
      </c>
      <c r="L15" s="67"/>
    </row>
    <row r="16" spans="2:12" ht="15.25" customHeight="1" thickBot="1" x14ac:dyDescent="0.4">
      <c r="C16" s="11">
        <v>8</v>
      </c>
      <c r="D16" s="9">
        <v>1.6175813098427243E-3</v>
      </c>
      <c r="E16" s="9">
        <v>5.0658278973100624E-3</v>
      </c>
      <c r="F16" s="9">
        <v>2.3127415568924303E-3</v>
      </c>
      <c r="G16" s="9">
        <v>3.0177527379328076E-3</v>
      </c>
      <c r="H16" s="9">
        <v>1.332648832733752E-3</v>
      </c>
      <c r="I16" s="9">
        <v>5.0933410120513768E-3</v>
      </c>
      <c r="J16" s="9">
        <v>2.7600085050532317E-4</v>
      </c>
      <c r="K16" s="9">
        <f>VARP(Data!$Q$3:$Q$38)</f>
        <v>2.0645723631753182E-2</v>
      </c>
      <c r="L16" s="67"/>
    </row>
    <row r="17" spans="2:12" ht="15.25" customHeight="1" x14ac:dyDescent="0.35">
      <c r="C17" s="64"/>
      <c r="D17" s="67"/>
      <c r="E17" s="67"/>
      <c r="F17" s="67"/>
      <c r="G17" s="67"/>
      <c r="H17" s="67"/>
      <c r="I17" s="67"/>
      <c r="J17" s="67"/>
      <c r="K17" s="67"/>
      <c r="L17" s="67"/>
    </row>
    <row r="18" spans="2:12" ht="15.25" customHeight="1" x14ac:dyDescent="0.4">
      <c r="G18" s="25"/>
      <c r="H18" s="25"/>
      <c r="I18" s="25"/>
      <c r="J18" s="25"/>
      <c r="K18" s="25"/>
      <c r="L18" s="66"/>
    </row>
    <row r="19" spans="2:12" ht="15.25" customHeight="1" x14ac:dyDescent="0.35">
      <c r="B19" s="21" t="s">
        <v>15</v>
      </c>
      <c r="D19" s="21"/>
      <c r="E19" s="21"/>
      <c r="H19" s="55"/>
      <c r="L19" s="66"/>
    </row>
    <row r="20" spans="2:12" x14ac:dyDescent="0.35">
      <c r="D20" s="13" t="s">
        <v>16</v>
      </c>
      <c r="E20" s="13" t="s">
        <v>17</v>
      </c>
      <c r="F20" s="13" t="s">
        <v>18</v>
      </c>
      <c r="G20" s="13" t="s">
        <v>19</v>
      </c>
      <c r="H20" s="13" t="s">
        <v>20</v>
      </c>
      <c r="I20" s="13" t="s">
        <v>21</v>
      </c>
      <c r="J20" s="13" t="s">
        <v>22</v>
      </c>
      <c r="K20" s="13" t="s">
        <v>23</v>
      </c>
      <c r="L20" s="68"/>
    </row>
    <row r="21" spans="2:12" ht="29" x14ac:dyDescent="0.35">
      <c r="C21" s="14" t="s">
        <v>24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0.99999999999999978</v>
      </c>
      <c r="L21" s="69"/>
    </row>
    <row r="22" spans="2:12" x14ac:dyDescent="0.35">
      <c r="L22" s="66"/>
    </row>
    <row r="23" spans="2:12" x14ac:dyDescent="0.35">
      <c r="B23" s="21" t="s">
        <v>25</v>
      </c>
      <c r="C23" s="21"/>
      <c r="D23" s="21"/>
      <c r="L23" s="66"/>
    </row>
    <row r="24" spans="2:12" x14ac:dyDescent="0.35">
      <c r="L24" s="66"/>
    </row>
    <row r="25" spans="2:12" x14ac:dyDescent="0.35">
      <c r="B25" s="16"/>
      <c r="C25" s="16"/>
      <c r="D25" s="57">
        <f t="shared" ref="D25:K25" si="0">D21</f>
        <v>0</v>
      </c>
      <c r="E25" s="57">
        <f t="shared" si="0"/>
        <v>0</v>
      </c>
      <c r="F25" s="57">
        <f t="shared" si="0"/>
        <v>0</v>
      </c>
      <c r="G25" s="57">
        <f t="shared" si="0"/>
        <v>0</v>
      </c>
      <c r="H25" s="57">
        <f t="shared" si="0"/>
        <v>0</v>
      </c>
      <c r="I25" s="57">
        <f t="shared" si="0"/>
        <v>0</v>
      </c>
      <c r="J25" s="57">
        <f t="shared" si="0"/>
        <v>0</v>
      </c>
      <c r="K25" s="57">
        <f t="shared" si="0"/>
        <v>0.99999999999999978</v>
      </c>
      <c r="L25" s="70"/>
    </row>
    <row r="26" spans="2:12" x14ac:dyDescent="0.35">
      <c r="B26" s="16"/>
      <c r="C26" s="11" t="s">
        <v>14</v>
      </c>
      <c r="D26" s="11">
        <v>1</v>
      </c>
      <c r="E26" s="11">
        <v>2</v>
      </c>
      <c r="F26" s="11">
        <v>3</v>
      </c>
      <c r="G26" s="11">
        <v>4</v>
      </c>
      <c r="H26" s="11">
        <v>5</v>
      </c>
      <c r="I26" s="11">
        <v>6</v>
      </c>
      <c r="J26" s="11">
        <v>7</v>
      </c>
      <c r="K26" s="11">
        <v>8</v>
      </c>
      <c r="L26" s="64"/>
    </row>
    <row r="27" spans="2:12" ht="15" thickBot="1" x14ac:dyDescent="0.4">
      <c r="B27" s="17">
        <f>D21</f>
        <v>0</v>
      </c>
      <c r="C27" s="11">
        <v>1</v>
      </c>
      <c r="D27">
        <f>VARP(Data!$J$3:$J$38)</f>
        <v>9.3622853613940706E-4</v>
      </c>
      <c r="E27">
        <v>7.085293331726447E-4</v>
      </c>
      <c r="F27">
        <v>4.8617206987511849E-4</v>
      </c>
      <c r="G27">
        <v>2.0685006293227816E-4</v>
      </c>
      <c r="H27">
        <v>-5.4388884551925489E-5</v>
      </c>
      <c r="I27">
        <v>2.5889968219102854E-4</v>
      </c>
      <c r="J27">
        <v>1.9760681010609911E-4</v>
      </c>
      <c r="K27" s="9">
        <v>1.6175813098427243E-3</v>
      </c>
      <c r="L27" s="67"/>
    </row>
    <row r="28" spans="2:12" ht="15" thickBot="1" x14ac:dyDescent="0.4">
      <c r="B28" s="17">
        <f>E21</f>
        <v>0</v>
      </c>
      <c r="C28" s="11">
        <v>2</v>
      </c>
      <c r="D28">
        <v>7.085293331726447E-4</v>
      </c>
      <c r="E28">
        <f>VARP(Data!$K$3:$K$38)</f>
        <v>3.4022881178882324E-3</v>
      </c>
      <c r="F28">
        <v>2.032325781476052E-3</v>
      </c>
      <c r="G28">
        <v>1.9030347937099212E-3</v>
      </c>
      <c r="H28">
        <v>2.1139546289116083E-4</v>
      </c>
      <c r="I28">
        <v>3.0604732495658343E-3</v>
      </c>
      <c r="J28">
        <v>2.323809700613666E-4</v>
      </c>
      <c r="K28" s="9">
        <v>5.0658278973100624E-3</v>
      </c>
      <c r="L28" s="67"/>
    </row>
    <row r="29" spans="2:12" ht="15" thickBot="1" x14ac:dyDescent="0.4">
      <c r="B29" s="17">
        <f>F21</f>
        <v>0</v>
      </c>
      <c r="C29" s="11">
        <v>3</v>
      </c>
      <c r="D29">
        <v>4.8617206987511849E-4</v>
      </c>
      <c r="E29">
        <v>2.032325781476052E-3</v>
      </c>
      <c r="F29">
        <f>VARP(Data!$L$3:$L$38)</f>
        <v>5.3176369326977443E-3</v>
      </c>
      <c r="G29">
        <v>8.9766241481692584E-4</v>
      </c>
      <c r="H29">
        <v>1.5862563940495496E-3</v>
      </c>
      <c r="I29">
        <v>2.6294188198239168E-3</v>
      </c>
      <c r="J29">
        <v>3.8441790149702955E-4</v>
      </c>
      <c r="K29" s="9">
        <v>2.3127415568924303E-3</v>
      </c>
      <c r="L29" s="67"/>
    </row>
    <row r="30" spans="2:12" ht="15" thickBot="1" x14ac:dyDescent="0.4">
      <c r="B30" s="17">
        <f>G21</f>
        <v>0</v>
      </c>
      <c r="C30" s="11">
        <v>4</v>
      </c>
      <c r="D30">
        <v>2.0685006293227816E-4</v>
      </c>
      <c r="E30">
        <v>1.9030347937099212E-3</v>
      </c>
      <c r="F30">
        <v>8.9766241481692584E-4</v>
      </c>
      <c r="G30">
        <f>VARP(Data!$M$3:$M$38)</f>
        <v>5.5281306469655671E-3</v>
      </c>
      <c r="H30">
        <v>3.3566979158739473E-4</v>
      </c>
      <c r="I30">
        <v>1.9771009962301152E-3</v>
      </c>
      <c r="J30">
        <v>-3.6067675040173206E-4</v>
      </c>
      <c r="K30" s="9">
        <v>3.0177527379328076E-3</v>
      </c>
      <c r="L30" s="67"/>
    </row>
    <row r="31" spans="2:12" ht="15" thickBot="1" x14ac:dyDescent="0.4">
      <c r="B31" s="17">
        <f>H21</f>
        <v>0</v>
      </c>
      <c r="C31" s="11">
        <v>5</v>
      </c>
      <c r="D31">
        <v>-5.4388884551925489E-5</v>
      </c>
      <c r="E31">
        <v>2.1139546289116083E-4</v>
      </c>
      <c r="F31">
        <v>1.5862563940495496E-3</v>
      </c>
      <c r="G31">
        <v>3.3566979158739473E-4</v>
      </c>
      <c r="H31">
        <f>VARP(Data!$N$3:$N$38)</f>
        <v>6.8414678361519562E-3</v>
      </c>
      <c r="I31">
        <v>1.7168730675174982E-3</v>
      </c>
      <c r="J31">
        <v>2.3259860138478733E-3</v>
      </c>
      <c r="K31" s="9">
        <v>1.332648832733752E-3</v>
      </c>
      <c r="L31" s="67"/>
    </row>
    <row r="32" spans="2:12" ht="15" thickBot="1" x14ac:dyDescent="0.4">
      <c r="B32" s="17">
        <f>I21</f>
        <v>0</v>
      </c>
      <c r="C32" s="11">
        <v>6</v>
      </c>
      <c r="D32">
        <v>2.5889968219102854E-4</v>
      </c>
      <c r="E32">
        <v>3.0604732495658343E-3</v>
      </c>
      <c r="F32">
        <v>2.6294188198239168E-3</v>
      </c>
      <c r="G32">
        <v>1.9771009962301152E-3</v>
      </c>
      <c r="H32">
        <v>1.7168730675174982E-3</v>
      </c>
      <c r="I32">
        <f>VARP(Data!$O$3:$O$38)</f>
        <v>7.7922046158996209E-3</v>
      </c>
      <c r="J32">
        <v>6.8248255349568287E-5</v>
      </c>
      <c r="K32" s="9">
        <v>5.0933410120513768E-3</v>
      </c>
      <c r="L32" s="67"/>
    </row>
    <row r="33" spans="2:12" ht="15" thickBot="1" x14ac:dyDescent="0.4">
      <c r="B33" s="17">
        <f>J21</f>
        <v>0</v>
      </c>
      <c r="C33" s="11">
        <v>7</v>
      </c>
      <c r="D33">
        <v>1.9760681010609911E-4</v>
      </c>
      <c r="E33">
        <v>2.323809700613666E-4</v>
      </c>
      <c r="F33">
        <v>3.8441790149702955E-4</v>
      </c>
      <c r="G33">
        <v>-3.6067675040173206E-4</v>
      </c>
      <c r="H33">
        <v>2.3259860138478733E-3</v>
      </c>
      <c r="I33">
        <v>6.8248255349568287E-5</v>
      </c>
      <c r="J33">
        <f>VARP(Data!$P$3:$P$38)</f>
        <v>9.8414878551425569E-3</v>
      </c>
      <c r="K33" s="9">
        <v>2.7600085050532317E-4</v>
      </c>
      <c r="L33" s="67"/>
    </row>
    <row r="34" spans="2:12" ht="15" thickBot="1" x14ac:dyDescent="0.4">
      <c r="B34" s="17">
        <f>K21</f>
        <v>0.99999999999999978</v>
      </c>
      <c r="C34" s="11">
        <v>8</v>
      </c>
      <c r="D34" s="9">
        <v>1.6175813098427243E-3</v>
      </c>
      <c r="E34" s="9">
        <v>5.0658278973100624E-3</v>
      </c>
      <c r="F34" s="9">
        <v>2.3127415568924303E-3</v>
      </c>
      <c r="G34" s="9">
        <v>3.0177527379328076E-3</v>
      </c>
      <c r="H34" s="9">
        <v>1.332648832733752E-3</v>
      </c>
      <c r="I34" s="9">
        <v>5.0933410120513768E-3</v>
      </c>
      <c r="J34" s="9">
        <v>2.7600085050532317E-4</v>
      </c>
      <c r="K34" s="9">
        <f>VARP(Data!$Q$3:$Q$38)</f>
        <v>2.0645723631753182E-2</v>
      </c>
      <c r="L34" s="67"/>
    </row>
    <row r="35" spans="2:12" x14ac:dyDescent="0.35">
      <c r="B35" s="72"/>
      <c r="C35" s="64"/>
      <c r="D35" s="67"/>
      <c r="E35" s="67"/>
      <c r="F35" s="67"/>
      <c r="G35" s="67"/>
      <c r="H35" s="67"/>
      <c r="I35" s="67"/>
      <c r="J35" s="67"/>
      <c r="K35" s="67"/>
      <c r="L35" s="67"/>
    </row>
    <row r="36" spans="2:12" x14ac:dyDescent="0.35">
      <c r="L36" s="66"/>
    </row>
    <row r="37" spans="2:12" ht="39" x14ac:dyDescent="0.35">
      <c r="C37" s="11" t="s">
        <v>26</v>
      </c>
      <c r="D37" s="11">
        <v>1</v>
      </c>
      <c r="E37" s="11">
        <v>2</v>
      </c>
      <c r="F37" s="11">
        <v>3</v>
      </c>
      <c r="G37" s="11">
        <v>4</v>
      </c>
      <c r="H37" s="11">
        <v>5</v>
      </c>
      <c r="I37" s="11">
        <v>6</v>
      </c>
      <c r="J37" s="11">
        <v>7</v>
      </c>
      <c r="K37" s="11">
        <v>8</v>
      </c>
      <c r="L37" s="64"/>
    </row>
    <row r="38" spans="2:12" x14ac:dyDescent="0.35">
      <c r="C38" s="11">
        <v>1</v>
      </c>
      <c r="D38" s="18">
        <f>$B27*D$25*D27</f>
        <v>0</v>
      </c>
      <c r="E38" s="18">
        <f t="shared" ref="E38:K38" si="1">$B27*E$25*E27</f>
        <v>0</v>
      </c>
      <c r="F38" s="18">
        <f t="shared" si="1"/>
        <v>0</v>
      </c>
      <c r="G38" s="18">
        <f t="shared" si="1"/>
        <v>0</v>
      </c>
      <c r="H38" s="18">
        <f t="shared" si="1"/>
        <v>0</v>
      </c>
      <c r="I38" s="18">
        <f t="shared" si="1"/>
        <v>0</v>
      </c>
      <c r="J38" s="18">
        <f t="shared" si="1"/>
        <v>0</v>
      </c>
      <c r="K38" s="18">
        <f t="shared" si="1"/>
        <v>0</v>
      </c>
      <c r="L38" s="71"/>
    </row>
    <row r="39" spans="2:12" x14ac:dyDescent="0.35">
      <c r="C39" s="11">
        <v>2</v>
      </c>
      <c r="D39" s="18">
        <f t="shared" ref="D39:K45" si="2">$B28*D$25*D28</f>
        <v>0</v>
      </c>
      <c r="E39" s="18">
        <f t="shared" si="2"/>
        <v>0</v>
      </c>
      <c r="F39" s="18">
        <f t="shared" si="2"/>
        <v>0</v>
      </c>
      <c r="G39" s="18">
        <f t="shared" si="2"/>
        <v>0</v>
      </c>
      <c r="H39" s="18">
        <f t="shared" si="2"/>
        <v>0</v>
      </c>
      <c r="I39" s="18">
        <f t="shared" si="2"/>
        <v>0</v>
      </c>
      <c r="J39" s="18">
        <f t="shared" si="2"/>
        <v>0</v>
      </c>
      <c r="K39" s="18">
        <f t="shared" si="2"/>
        <v>0</v>
      </c>
      <c r="L39" s="71"/>
    </row>
    <row r="40" spans="2:12" x14ac:dyDescent="0.35">
      <c r="C40" s="11">
        <v>3</v>
      </c>
      <c r="D40" s="18">
        <f t="shared" si="2"/>
        <v>0</v>
      </c>
      <c r="E40" s="18">
        <f t="shared" si="2"/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0</v>
      </c>
      <c r="J40" s="18">
        <f t="shared" si="2"/>
        <v>0</v>
      </c>
      <c r="K40" s="18">
        <f t="shared" si="2"/>
        <v>0</v>
      </c>
      <c r="L40" s="71"/>
    </row>
    <row r="41" spans="2:12" x14ac:dyDescent="0.35">
      <c r="C41" s="11">
        <v>4</v>
      </c>
      <c r="D41" s="18">
        <f t="shared" si="2"/>
        <v>0</v>
      </c>
      <c r="E41" s="18">
        <f t="shared" si="2"/>
        <v>0</v>
      </c>
      <c r="F41" s="18">
        <f t="shared" si="2"/>
        <v>0</v>
      </c>
      <c r="G41" s="18">
        <f t="shared" si="2"/>
        <v>0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0</v>
      </c>
      <c r="L41" s="71"/>
    </row>
    <row r="42" spans="2:12" x14ac:dyDescent="0.35">
      <c r="C42" s="11">
        <v>5</v>
      </c>
      <c r="D42" s="18">
        <f t="shared" si="2"/>
        <v>0</v>
      </c>
      <c r="E42" s="18">
        <f t="shared" si="2"/>
        <v>0</v>
      </c>
      <c r="F42" s="18">
        <f t="shared" si="2"/>
        <v>0</v>
      </c>
      <c r="G42" s="18">
        <f t="shared" si="2"/>
        <v>0</v>
      </c>
      <c r="H42" s="18">
        <f t="shared" si="2"/>
        <v>0</v>
      </c>
      <c r="I42" s="18">
        <f t="shared" si="2"/>
        <v>0</v>
      </c>
      <c r="J42" s="18">
        <f t="shared" si="2"/>
        <v>0</v>
      </c>
      <c r="K42" s="18">
        <f t="shared" si="2"/>
        <v>0</v>
      </c>
      <c r="L42" s="71"/>
    </row>
    <row r="43" spans="2:12" x14ac:dyDescent="0.35">
      <c r="C43" s="11">
        <v>6</v>
      </c>
      <c r="D43" s="18">
        <f t="shared" si="2"/>
        <v>0</v>
      </c>
      <c r="E43" s="18">
        <f t="shared" si="2"/>
        <v>0</v>
      </c>
      <c r="F43" s="18">
        <f t="shared" si="2"/>
        <v>0</v>
      </c>
      <c r="G43" s="18">
        <f t="shared" si="2"/>
        <v>0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0</v>
      </c>
      <c r="L43" s="71"/>
    </row>
    <row r="44" spans="2:12" x14ac:dyDescent="0.35">
      <c r="C44" s="11">
        <v>7</v>
      </c>
      <c r="D44" s="18">
        <f t="shared" si="2"/>
        <v>0</v>
      </c>
      <c r="E44" s="18">
        <f t="shared" si="2"/>
        <v>0</v>
      </c>
      <c r="F44" s="18">
        <f t="shared" si="2"/>
        <v>0</v>
      </c>
      <c r="G44" s="18">
        <f t="shared" si="2"/>
        <v>0</v>
      </c>
      <c r="H44" s="18">
        <f t="shared" si="2"/>
        <v>0</v>
      </c>
      <c r="I44" s="18">
        <f t="shared" si="2"/>
        <v>0</v>
      </c>
      <c r="J44" s="18">
        <f t="shared" si="2"/>
        <v>0</v>
      </c>
      <c r="K44" s="18">
        <f t="shared" si="2"/>
        <v>0</v>
      </c>
      <c r="L44" s="71"/>
    </row>
    <row r="45" spans="2:12" x14ac:dyDescent="0.35">
      <c r="C45" s="11">
        <v>8</v>
      </c>
      <c r="D45" s="18">
        <f t="shared" si="2"/>
        <v>0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2.0645723631753172E-2</v>
      </c>
      <c r="L45" s="71"/>
    </row>
    <row r="46" spans="2:12" x14ac:dyDescent="0.35">
      <c r="C46" s="64"/>
      <c r="D46" s="71"/>
      <c r="E46" s="71"/>
      <c r="F46" s="71"/>
      <c r="G46" s="71"/>
      <c r="H46" s="71"/>
      <c r="I46" s="71"/>
      <c r="J46" s="71"/>
      <c r="K46" s="71"/>
      <c r="L46" s="71"/>
    </row>
    <row r="48" spans="2:12" x14ac:dyDescent="0.35">
      <c r="B48" s="92" t="s">
        <v>29</v>
      </c>
      <c r="C48" s="92"/>
      <c r="D48" s="58">
        <f>SQRT(SUM(D38:K45))</f>
        <v>0.14368619847345523</v>
      </c>
    </row>
    <row r="49" spans="2:6" x14ac:dyDescent="0.35">
      <c r="B49" s="92"/>
      <c r="C49" s="92"/>
    </row>
    <row r="51" spans="2:6" x14ac:dyDescent="0.35">
      <c r="C51" s="19" t="s">
        <v>27</v>
      </c>
      <c r="D51" s="20">
        <f>SUMPRODUCT(D6:K6,D21:K21)</f>
        <v>6.0846022533467929E-3</v>
      </c>
    </row>
    <row r="53" spans="2:6" x14ac:dyDescent="0.35">
      <c r="B53" s="21" t="s">
        <v>28</v>
      </c>
    </row>
    <row r="54" spans="2:6" x14ac:dyDescent="0.35">
      <c r="B54" s="21"/>
    </row>
    <row r="55" spans="2:6" x14ac:dyDescent="0.35">
      <c r="C55" s="21" t="s">
        <v>40</v>
      </c>
      <c r="D55" s="75">
        <f>(D51-(4.35/12)%)/D48</f>
        <v>1.7117874085875989E-2</v>
      </c>
    </row>
    <row r="57" spans="2:6" x14ac:dyDescent="0.35">
      <c r="B57" s="21" t="s">
        <v>30</v>
      </c>
    </row>
    <row r="58" spans="2:6" x14ac:dyDescent="0.35">
      <c r="B58" s="13" t="s">
        <v>31</v>
      </c>
      <c r="C58" s="13"/>
      <c r="D58" s="13" t="s">
        <v>32</v>
      </c>
    </row>
    <row r="59" spans="2:6" x14ac:dyDescent="0.35">
      <c r="B59" s="23">
        <f>SUM(D21:K21)</f>
        <v>0.99999999999999978</v>
      </c>
      <c r="C59" s="24" t="s">
        <v>35</v>
      </c>
      <c r="D59" s="60">
        <v>1</v>
      </c>
      <c r="F59" s="21" t="s">
        <v>36</v>
      </c>
    </row>
  </sheetData>
  <mergeCells count="1">
    <mergeCell ref="B48:C4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7578de-4c3a-4177-ba1a-080f8e5ae9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D070CE77BCE49B742B5F1C5866168" ma:contentTypeVersion="8" ma:contentTypeDescription="Create a new document." ma:contentTypeScope="" ma:versionID="ae74379d06e054f11edc21b332335f3d">
  <xsd:schema xmlns:xsd="http://www.w3.org/2001/XMLSchema" xmlns:xs="http://www.w3.org/2001/XMLSchema" xmlns:p="http://schemas.microsoft.com/office/2006/metadata/properties" xmlns:ns3="f17578de-4c3a-4177-ba1a-080f8e5ae9fa" xmlns:ns4="40aa30e1-1693-4211-a9f2-9785abd9074a" targetNamespace="http://schemas.microsoft.com/office/2006/metadata/properties" ma:root="true" ma:fieldsID="c6f3cce10cb5bac3df7f8026a8a482b2" ns3:_="" ns4:_="">
    <xsd:import namespace="f17578de-4c3a-4177-ba1a-080f8e5ae9fa"/>
    <xsd:import namespace="40aa30e1-1693-4211-a9f2-9785abd907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7578de-4c3a-4177-ba1a-080f8e5ae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a30e1-1693-4211-a9f2-9785abd9074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AEEEEB-DD68-4036-9120-A56B8A69CC8E}">
  <ds:schemaRefs>
    <ds:schemaRef ds:uri="http://purl.org/dc/elements/1.1/"/>
    <ds:schemaRef ds:uri="40aa30e1-1693-4211-a9f2-9785abd9074a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17578de-4c3a-4177-ba1a-080f8e5ae9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DC86B7-8866-4CDE-AA76-0AF45B3209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AE95F-159C-47E6-8110-5BD4FA11B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7578de-4c3a-4177-ba1a-080f8e5ae9fa"/>
    <ds:schemaRef ds:uri="40aa30e1-1693-4211-a9f2-9785abd90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LP </vt:lpstr>
      <vt:lpstr>Sensitivity Report 1</vt:lpstr>
      <vt:lpstr>ILP</vt:lpstr>
      <vt:lpstr>Minimize Risk</vt:lpstr>
      <vt:lpstr>Maximise return</vt:lpstr>
      <vt:lpstr>Maximise sharpe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peter</dc:creator>
  <cp:lastModifiedBy>JEREMIYAH MATHEW PETER</cp:lastModifiedBy>
  <dcterms:created xsi:type="dcterms:W3CDTF">2024-03-27T12:56:45Z</dcterms:created>
  <dcterms:modified xsi:type="dcterms:W3CDTF">2024-04-10T03:07:27Z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0x010100447D070CE77BCE49B742B5F1C5866168</vt:lpwstr>
  </property>
</Properties>
</file>