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0D3D5F33-92CF-451D-91DE-78549A99A99D}" xr6:coauthVersionLast="47" xr6:coauthVersionMax="47" xr10:uidLastSave="{00000000-0000-0000-0000-000000000000}"/>
  <bookViews>
    <workbookView xWindow="2304" yWindow="720" windowWidth="15804" windowHeight="12240" xr2:uid="{6A444D21-604A-461A-88FC-41268DD68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6" i="1"/>
  <c r="J995" i="1"/>
  <c r="J994" i="1"/>
  <c r="J993" i="1"/>
  <c r="J992" i="1"/>
  <c r="J991" i="1"/>
  <c r="J990" i="1"/>
  <c r="J989" i="1"/>
  <c r="J988" i="1"/>
  <c r="J987" i="1"/>
  <c r="J986" i="1"/>
  <c r="J984" i="1"/>
  <c r="J982" i="1"/>
  <c r="J981" i="1"/>
  <c r="J980" i="1"/>
  <c r="J979" i="1"/>
  <c r="J978" i="1"/>
  <c r="J977" i="1"/>
  <c r="J976" i="1"/>
  <c r="J975" i="1"/>
  <c r="J970" i="1"/>
  <c r="J969" i="1"/>
  <c r="J968" i="1"/>
  <c r="J967" i="1"/>
  <c r="J966" i="1"/>
  <c r="J965" i="1"/>
  <c r="J963" i="1"/>
  <c r="J962" i="1"/>
  <c r="J961" i="1"/>
  <c r="J958" i="1"/>
  <c r="J957" i="1"/>
  <c r="J956" i="1"/>
  <c r="J955" i="1"/>
  <c r="J953" i="1"/>
  <c r="J952" i="1"/>
  <c r="J951" i="1"/>
  <c r="J950" i="1"/>
  <c r="J949" i="1"/>
  <c r="J948" i="1"/>
  <c r="J946" i="1"/>
  <c r="J944" i="1"/>
  <c r="J943" i="1"/>
  <c r="J942" i="1"/>
  <c r="J941" i="1"/>
  <c r="J940" i="1"/>
  <c r="J939" i="1"/>
  <c r="J938" i="1"/>
  <c r="J937" i="1"/>
  <c r="J936" i="1"/>
  <c r="J935" i="1"/>
  <c r="J933" i="1"/>
  <c r="J932" i="1"/>
  <c r="J931" i="1"/>
  <c r="J930" i="1"/>
  <c r="J929" i="1"/>
  <c r="J928" i="1"/>
  <c r="J927" i="1"/>
  <c r="J926" i="1"/>
  <c r="J925" i="1"/>
  <c r="J924" i="1"/>
  <c r="J921" i="1"/>
  <c r="J920" i="1"/>
  <c r="J919" i="1"/>
  <c r="J917" i="1"/>
  <c r="J916" i="1"/>
  <c r="J914" i="1"/>
  <c r="J913" i="1"/>
  <c r="J912" i="1"/>
  <c r="J911" i="1"/>
  <c r="J910" i="1"/>
  <c r="J909" i="1"/>
  <c r="J908" i="1"/>
  <c r="J905" i="1"/>
  <c r="J904" i="1"/>
  <c r="J903" i="1"/>
  <c r="J902" i="1"/>
  <c r="J900" i="1"/>
  <c r="J899" i="1"/>
  <c r="J898" i="1"/>
  <c r="J897" i="1"/>
  <c r="J896" i="1"/>
  <c r="J895" i="1"/>
  <c r="J894" i="1"/>
  <c r="J893" i="1"/>
  <c r="J892" i="1"/>
  <c r="J889" i="1"/>
  <c r="J888" i="1"/>
  <c r="J887" i="1"/>
  <c r="J886" i="1"/>
  <c r="J884" i="1"/>
  <c r="J883" i="1"/>
  <c r="J882" i="1"/>
  <c r="J881" i="1"/>
  <c r="J879" i="1"/>
  <c r="J878" i="1"/>
  <c r="J877" i="1"/>
  <c r="J876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0" i="1"/>
  <c r="J859" i="1"/>
  <c r="J858" i="1"/>
  <c r="J857" i="1"/>
  <c r="J856" i="1"/>
  <c r="J855" i="1"/>
  <c r="J854" i="1"/>
  <c r="J851" i="1"/>
  <c r="J850" i="1"/>
  <c r="J849" i="1"/>
  <c r="J848" i="1"/>
  <c r="J847" i="1"/>
  <c r="J846" i="1"/>
  <c r="J845" i="1"/>
  <c r="J844" i="1"/>
  <c r="J842" i="1"/>
  <c r="J841" i="1"/>
  <c r="J840" i="1"/>
  <c r="J839" i="1"/>
  <c r="J838" i="1"/>
  <c r="J837" i="1"/>
  <c r="J836" i="1"/>
  <c r="J835" i="1"/>
  <c r="J834" i="1"/>
  <c r="J833" i="1"/>
  <c r="J832" i="1"/>
  <c r="J830" i="1"/>
  <c r="J828" i="1"/>
  <c r="J826" i="1"/>
  <c r="J825" i="1"/>
  <c r="J824" i="1"/>
  <c r="J823" i="1"/>
  <c r="J822" i="1"/>
  <c r="J821" i="1"/>
  <c r="J820" i="1"/>
  <c r="J819" i="1"/>
  <c r="J818" i="1"/>
  <c r="J817" i="1"/>
  <c r="J814" i="1"/>
  <c r="J813" i="1"/>
  <c r="J812" i="1"/>
  <c r="J811" i="1"/>
  <c r="J810" i="1"/>
  <c r="J808" i="1"/>
  <c r="J807" i="1"/>
  <c r="J805" i="1"/>
  <c r="J804" i="1"/>
  <c r="J803" i="1"/>
  <c r="J802" i="1"/>
  <c r="J801" i="1"/>
  <c r="J800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2" i="1"/>
  <c r="J780" i="1"/>
  <c r="J779" i="1"/>
  <c r="J778" i="1"/>
  <c r="J777" i="1"/>
  <c r="J776" i="1"/>
  <c r="J775" i="1"/>
  <c r="J774" i="1"/>
  <c r="J773" i="1"/>
  <c r="J772" i="1"/>
  <c r="J771" i="1"/>
  <c r="J770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2" i="1"/>
  <c r="J751" i="1"/>
  <c r="J750" i="1"/>
  <c r="J749" i="1"/>
  <c r="J747" i="1"/>
  <c r="J746" i="1"/>
  <c r="J745" i="1"/>
  <c r="J743" i="1"/>
  <c r="J742" i="1"/>
  <c r="J741" i="1"/>
  <c r="J740" i="1"/>
  <c r="J739" i="1"/>
  <c r="J738" i="1"/>
  <c r="J737" i="1"/>
  <c r="J736" i="1"/>
  <c r="J734" i="1"/>
  <c r="J732" i="1"/>
  <c r="J730" i="1"/>
  <c r="J729" i="1"/>
  <c r="J728" i="1"/>
  <c r="J726" i="1"/>
  <c r="J725" i="1"/>
  <c r="J724" i="1"/>
  <c r="J723" i="1"/>
  <c r="J722" i="1"/>
  <c r="J721" i="1"/>
  <c r="J720" i="1"/>
  <c r="J718" i="1"/>
  <c r="J717" i="1"/>
  <c r="J716" i="1"/>
  <c r="J715" i="1"/>
  <c r="J714" i="1"/>
  <c r="J713" i="1"/>
  <c r="J712" i="1"/>
  <c r="J710" i="1"/>
  <c r="J709" i="1"/>
  <c r="J708" i="1"/>
  <c r="J707" i="1"/>
  <c r="J706" i="1"/>
  <c r="J705" i="1"/>
  <c r="J704" i="1"/>
  <c r="J703" i="1"/>
  <c r="J702" i="1"/>
  <c r="J701" i="1"/>
  <c r="J699" i="1"/>
  <c r="J696" i="1"/>
  <c r="J695" i="1"/>
  <c r="J694" i="1"/>
  <c r="J693" i="1"/>
  <c r="J692" i="1"/>
  <c r="J691" i="1"/>
  <c r="J690" i="1"/>
  <c r="J688" i="1"/>
  <c r="J687" i="1"/>
  <c r="J686" i="1"/>
  <c r="J685" i="1"/>
  <c r="J684" i="1"/>
  <c r="J682" i="1"/>
  <c r="J681" i="1"/>
  <c r="J680" i="1"/>
  <c r="J678" i="1"/>
  <c r="J677" i="1"/>
  <c r="J676" i="1"/>
  <c r="J675" i="1"/>
  <c r="J673" i="1"/>
  <c r="J672" i="1"/>
  <c r="J670" i="1"/>
  <c r="J669" i="1"/>
  <c r="J668" i="1"/>
  <c r="J667" i="1"/>
  <c r="J666" i="1"/>
  <c r="J665" i="1"/>
  <c r="J664" i="1"/>
  <c r="J663" i="1"/>
  <c r="J662" i="1"/>
  <c r="J661" i="1"/>
  <c r="J659" i="1"/>
  <c r="J657" i="1"/>
  <c r="J656" i="1"/>
  <c r="J655" i="1"/>
  <c r="J653" i="1"/>
  <c r="J652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1" i="1"/>
  <c r="J629" i="1"/>
  <c r="J627" i="1"/>
  <c r="J626" i="1"/>
  <c r="J624" i="1"/>
  <c r="J623" i="1"/>
  <c r="J621" i="1"/>
  <c r="J620" i="1"/>
  <c r="J619" i="1"/>
  <c r="J618" i="1"/>
  <c r="J617" i="1"/>
  <c r="J616" i="1"/>
  <c r="J615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0" i="1"/>
  <c r="J579" i="1"/>
  <c r="J577" i="1"/>
  <c r="J576" i="1"/>
  <c r="J575" i="1"/>
  <c r="J574" i="1"/>
  <c r="J572" i="1"/>
  <c r="J571" i="1"/>
  <c r="J570" i="1"/>
  <c r="J569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2" i="1"/>
  <c r="J551" i="1"/>
  <c r="J550" i="1"/>
  <c r="J549" i="1"/>
  <c r="J547" i="1"/>
  <c r="J544" i="1"/>
  <c r="J543" i="1"/>
  <c r="J542" i="1"/>
  <c r="J540" i="1"/>
  <c r="J539" i="1"/>
  <c r="J538" i="1"/>
  <c r="J537" i="1"/>
  <c r="J536" i="1"/>
  <c r="J535" i="1"/>
  <c r="J534" i="1"/>
  <c r="J532" i="1"/>
  <c r="J531" i="1"/>
  <c r="J530" i="1"/>
  <c r="J529" i="1"/>
  <c r="J528" i="1"/>
  <c r="J527" i="1"/>
  <c r="J525" i="1"/>
  <c r="J524" i="1"/>
  <c r="J523" i="1"/>
  <c r="J522" i="1"/>
  <c r="J521" i="1"/>
  <c r="J520" i="1"/>
  <c r="J519" i="1"/>
  <c r="J518" i="1"/>
  <c r="J517" i="1"/>
  <c r="J516" i="1"/>
  <c r="J515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8" i="1"/>
  <c r="J496" i="1"/>
  <c r="J495" i="1"/>
  <c r="J494" i="1"/>
  <c r="J491" i="1"/>
  <c r="J490" i="1"/>
  <c r="J489" i="1"/>
  <c r="J488" i="1"/>
  <c r="J487" i="1"/>
  <c r="J486" i="1"/>
  <c r="J485" i="1"/>
  <c r="J484" i="1"/>
  <c r="J483" i="1"/>
  <c r="J482" i="1"/>
  <c r="J481" i="1"/>
  <c r="J479" i="1"/>
  <c r="J478" i="1"/>
  <c r="J477" i="1"/>
  <c r="J475" i="1"/>
  <c r="J474" i="1"/>
  <c r="J473" i="1"/>
  <c r="J471" i="1"/>
  <c r="J469" i="1"/>
  <c r="J468" i="1"/>
  <c r="J467" i="1"/>
  <c r="J466" i="1"/>
  <c r="J465" i="1"/>
  <c r="J464" i="1"/>
  <c r="J463" i="1"/>
  <c r="J461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4" i="1"/>
  <c r="J443" i="1"/>
  <c r="J442" i="1"/>
  <c r="J441" i="1"/>
  <c r="J440" i="1"/>
  <c r="J439" i="1"/>
  <c r="J438" i="1"/>
  <c r="J437" i="1"/>
  <c r="J435" i="1"/>
  <c r="J434" i="1"/>
  <c r="J433" i="1"/>
  <c r="J432" i="1"/>
  <c r="J430" i="1"/>
  <c r="J429" i="1"/>
  <c r="J428" i="1"/>
  <c r="J427" i="1"/>
  <c r="J425" i="1"/>
  <c r="J424" i="1"/>
  <c r="J422" i="1"/>
  <c r="J421" i="1"/>
  <c r="J420" i="1"/>
  <c r="J419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0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3" i="1"/>
  <c r="J382" i="1"/>
  <c r="J381" i="1"/>
  <c r="J380" i="1"/>
  <c r="J378" i="1"/>
  <c r="J377" i="1"/>
  <c r="J376" i="1"/>
  <c r="J375" i="1"/>
  <c r="J373" i="1"/>
  <c r="J372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7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2" i="1"/>
  <c r="J340" i="1"/>
  <c r="J339" i="1"/>
  <c r="J337" i="1"/>
  <c r="J336" i="1"/>
  <c r="J335" i="1"/>
  <c r="J334" i="1"/>
  <c r="J333" i="1"/>
  <c r="J332" i="1"/>
  <c r="J331" i="1"/>
  <c r="J330" i="1"/>
  <c r="J329" i="1"/>
  <c r="J327" i="1"/>
  <c r="J326" i="1"/>
  <c r="J325" i="1"/>
  <c r="J324" i="1"/>
  <c r="J323" i="1"/>
  <c r="J322" i="1"/>
  <c r="J321" i="1"/>
  <c r="J320" i="1"/>
  <c r="J319" i="1"/>
  <c r="J317" i="1"/>
  <c r="J316" i="1"/>
  <c r="J315" i="1"/>
  <c r="J314" i="1"/>
  <c r="J313" i="1"/>
  <c r="J312" i="1"/>
  <c r="J311" i="1"/>
  <c r="J310" i="1"/>
  <c r="J309" i="1"/>
  <c r="J307" i="1"/>
  <c r="J306" i="1"/>
  <c r="J304" i="1"/>
  <c r="J303" i="1"/>
  <c r="J301" i="1"/>
  <c r="J299" i="1"/>
  <c r="J298" i="1"/>
  <c r="J297" i="1"/>
  <c r="J295" i="1"/>
  <c r="J294" i="1"/>
  <c r="J293" i="1"/>
  <c r="J292" i="1"/>
  <c r="J291" i="1"/>
  <c r="J290" i="1"/>
  <c r="J287" i="1"/>
  <c r="J284" i="1"/>
  <c r="J283" i="1"/>
  <c r="J282" i="1"/>
  <c r="J278" i="1"/>
  <c r="J277" i="1"/>
  <c r="J275" i="1"/>
  <c r="J274" i="1"/>
  <c r="J273" i="1"/>
  <c r="J272" i="1"/>
  <c r="J271" i="1"/>
  <c r="J269" i="1"/>
  <c r="J267" i="1"/>
  <c r="J265" i="1"/>
  <c r="J264" i="1"/>
  <c r="J262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5" i="1"/>
  <c r="J244" i="1"/>
  <c r="J242" i="1"/>
  <c r="J241" i="1"/>
  <c r="J240" i="1"/>
  <c r="J238" i="1"/>
  <c r="J237" i="1"/>
  <c r="J236" i="1"/>
  <c r="J235" i="1"/>
  <c r="J234" i="1"/>
  <c r="J233" i="1"/>
  <c r="J232" i="1"/>
  <c r="J230" i="1"/>
  <c r="J229" i="1"/>
  <c r="J228" i="1"/>
  <c r="J227" i="1"/>
  <c r="J226" i="1"/>
  <c r="J224" i="1"/>
  <c r="J223" i="1"/>
  <c r="J222" i="1"/>
  <c r="J221" i="1"/>
  <c r="J219" i="1"/>
  <c r="J218" i="1"/>
  <c r="J217" i="1"/>
  <c r="J216" i="1"/>
  <c r="J215" i="1"/>
  <c r="J213" i="1"/>
  <c r="J212" i="1"/>
  <c r="J210" i="1"/>
  <c r="J209" i="1"/>
  <c r="J208" i="1"/>
  <c r="J207" i="1"/>
  <c r="J206" i="1"/>
  <c r="J205" i="1"/>
  <c r="J204" i="1"/>
  <c r="J203" i="1"/>
  <c r="J202" i="1"/>
  <c r="J201" i="1"/>
  <c r="J199" i="1"/>
  <c r="J197" i="1"/>
  <c r="J196" i="1"/>
  <c r="J195" i="1"/>
  <c r="J194" i="1"/>
  <c r="J193" i="1"/>
  <c r="J192" i="1"/>
  <c r="J191" i="1"/>
  <c r="J189" i="1"/>
  <c r="J188" i="1"/>
  <c r="J187" i="1"/>
  <c r="J186" i="1"/>
  <c r="J184" i="1"/>
  <c r="J182" i="1"/>
  <c r="J181" i="1"/>
  <c r="J180" i="1"/>
  <c r="J179" i="1"/>
  <c r="J177" i="1"/>
  <c r="J176" i="1"/>
  <c r="J175" i="1"/>
  <c r="J174" i="1"/>
  <c r="J173" i="1"/>
  <c r="J172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4" i="1"/>
  <c r="J153" i="1"/>
  <c r="J151" i="1"/>
  <c r="J150" i="1"/>
  <c r="J149" i="1"/>
  <c r="J148" i="1"/>
  <c r="J147" i="1"/>
  <c r="J145" i="1"/>
  <c r="J144" i="1"/>
  <c r="J143" i="1"/>
  <c r="J142" i="1"/>
  <c r="J140" i="1"/>
  <c r="J138" i="1"/>
  <c r="J137" i="1"/>
  <c r="J135" i="1"/>
  <c r="J134" i="1"/>
  <c r="J133" i="1"/>
  <c r="J132" i="1"/>
  <c r="J131" i="1"/>
  <c r="J130" i="1"/>
  <c r="J129" i="1"/>
  <c r="J128" i="1"/>
  <c r="J127" i="1"/>
  <c r="J126" i="1"/>
  <c r="J123" i="1"/>
  <c r="J122" i="1"/>
  <c r="J121" i="1"/>
  <c r="J120" i="1"/>
  <c r="J119" i="1"/>
  <c r="J118" i="1"/>
  <c r="J117" i="1"/>
  <c r="J116" i="1"/>
  <c r="J114" i="1"/>
  <c r="J113" i="1"/>
  <c r="J112" i="1"/>
  <c r="J110" i="1"/>
  <c r="J109" i="1"/>
  <c r="J107" i="1"/>
  <c r="J105" i="1"/>
  <c r="J104" i="1"/>
  <c r="J103" i="1"/>
  <c r="J101" i="1"/>
  <c r="J100" i="1"/>
  <c r="J99" i="1"/>
  <c r="J97" i="1"/>
  <c r="J96" i="1"/>
  <c r="J95" i="1"/>
  <c r="J94" i="1"/>
  <c r="J93" i="1"/>
  <c r="J92" i="1"/>
  <c r="J90" i="1"/>
  <c r="J88" i="1"/>
  <c r="J87" i="1"/>
  <c r="J86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6" i="1"/>
  <c r="J65" i="1"/>
  <c r="J64" i="1"/>
  <c r="J63" i="1"/>
  <c r="J61" i="1"/>
  <c r="J60" i="1"/>
  <c r="J59" i="1"/>
  <c r="J57" i="1"/>
  <c r="J56" i="1"/>
  <c r="J55" i="1"/>
  <c r="J54" i="1"/>
  <c r="J53" i="1"/>
  <c r="J52" i="1"/>
  <c r="J51" i="1"/>
  <c r="J47" i="1"/>
  <c r="J46" i="1"/>
  <c r="J45" i="1"/>
  <c r="J44" i="1"/>
  <c r="J42" i="1"/>
  <c r="J40" i="1"/>
  <c r="J39" i="1"/>
  <c r="J38" i="1"/>
  <c r="J37" i="1"/>
  <c r="J36" i="1"/>
  <c r="J35" i="1"/>
  <c r="J34" i="1"/>
  <c r="J32" i="1"/>
  <c r="J31" i="1"/>
  <c r="J30" i="1"/>
  <c r="J29" i="1"/>
  <c r="J28" i="1"/>
  <c r="J27" i="1"/>
  <c r="J25" i="1"/>
  <c r="J24" i="1"/>
  <c r="J23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</calcChain>
</file>

<file path=xl/sharedStrings.xml><?xml version="1.0" encoding="utf-8"?>
<sst xmlns="http://schemas.openxmlformats.org/spreadsheetml/2006/main" count="2205" uniqueCount="2205">
  <si>
    <t>index</t>
  </si>
  <si>
    <t>totalviews/channelelapsedtime</t>
  </si>
  <si>
    <t>channelId</t>
  </si>
  <si>
    <t>videoCategoryId</t>
  </si>
  <si>
    <t>channelViewCount</t>
  </si>
  <si>
    <t>likes/subscriber</t>
  </si>
  <si>
    <t>views/subscribers</t>
  </si>
  <si>
    <t>videoCount</t>
  </si>
  <si>
    <t>subscriberCount</t>
  </si>
  <si>
    <t>videoId</t>
  </si>
  <si>
    <t>dislikes/views</t>
  </si>
  <si>
    <t>channelelapsedtime</t>
  </si>
  <si>
    <t>comments/subscriber</t>
  </si>
  <si>
    <t>likes/views</t>
  </si>
  <si>
    <t>channelCommentCount</t>
  </si>
  <si>
    <t>videoViewCount</t>
  </si>
  <si>
    <t>likes/dislikes</t>
  </si>
  <si>
    <t>comments/views</t>
  </si>
  <si>
    <t>totvideos/videocount</t>
  </si>
  <si>
    <t>elapsedtime</t>
  </si>
  <si>
    <t>videoLikeCount</t>
  </si>
  <si>
    <t>videoDislikeCount</t>
  </si>
  <si>
    <t>dislikes/subscriber</t>
  </si>
  <si>
    <t>totviews/totsubs</t>
  </si>
  <si>
    <t>views/elapsedtime</t>
  </si>
  <si>
    <t>videoPublished</t>
  </si>
  <si>
    <t>VideoCommentCount</t>
  </si>
  <si>
    <t>UCdzU3DSGzyWzN2118yd9X9g</t>
  </si>
  <si>
    <t>--DwgB78t-c</t>
  </si>
  <si>
    <t>2012-01-19T18:38:28.000Z</t>
  </si>
  <si>
    <t>UC0UnhAG47DRyVZGVcbhAXhQ</t>
  </si>
  <si>
    <t>2015-03-30T04:04:40.000Z</t>
  </si>
  <si>
    <t>UCXjtAvK5P3wXBGh0vbGylzg</t>
  </si>
  <si>
    <t>2009-08-07T06:51:10.000Z</t>
  </si>
  <si>
    <t>UCeKHMeUlcLNPLCLUfZUQI2w</t>
  </si>
  <si>
    <t>2011-08-04T01:07:38.000Z</t>
  </si>
  <si>
    <t>UCNWPDyaWf2eAHnofFLSnEMg</t>
  </si>
  <si>
    <t>--7h1S4neDM</t>
  </si>
  <si>
    <t>2014-04-29T15:44:44.000Z</t>
  </si>
  <si>
    <t>UCdo4nsIhLYABKSnU9IMBvcw</t>
  </si>
  <si>
    <t>2009-02-24T02:06:10.000Z</t>
  </si>
  <si>
    <t>UCZNDDbxNipTnfrSH4NpuoOw</t>
  </si>
  <si>
    <t>2010-03-09T20:34:05.000Z</t>
  </si>
  <si>
    <t>UCgg5HS1oVuMSoGRPuHo-b_A</t>
  </si>
  <si>
    <t>2010-06-26T14:48:04.000Z</t>
  </si>
  <si>
    <t>UCCNZDSGjG6xEoz2lv4FThMQ</t>
  </si>
  <si>
    <t>2012-06-05T12:37:29.000Z</t>
  </si>
  <si>
    <t>UCW0Dk2N7209dicPGgYNcnGg</t>
  </si>
  <si>
    <t>2013-06-01T18:40:56.000Z</t>
  </si>
  <si>
    <t>UCq-di9ylxEtA-MAcrvwFrEw</t>
  </si>
  <si>
    <t>2009-09-10T03:38:51.000Z</t>
  </si>
  <si>
    <t>UCDUi7yW7tJ7QWJZgK8sRLLQ</t>
  </si>
  <si>
    <t>2009-03-14T13:14:06.000Z</t>
  </si>
  <si>
    <t>UCKMDuwPLGjt-nGHgNPOk5PQ</t>
  </si>
  <si>
    <t>2013-09-14T15:38:30.000Z</t>
  </si>
  <si>
    <t>UC3pvtaMQ2b74u2dwUjhYMoA</t>
  </si>
  <si>
    <t>2011-10-20T19:36:26.000Z</t>
  </si>
  <si>
    <t>UCaBmj7srjEN8hpcq2lcYQJA</t>
  </si>
  <si>
    <t>2012-04-01T07:32:27.000Z</t>
  </si>
  <si>
    <t>UCpjYH_3HgCYCBEj5kOZ250A</t>
  </si>
  <si>
    <t>2013-06-27T03:09:09.000Z</t>
  </si>
  <si>
    <t>UCBFF3y6p-LqzD9bQSDgipgA</t>
  </si>
  <si>
    <t>--5iMsHNuDE</t>
  </si>
  <si>
    <t>2012-09-26T15:10:52.000Z</t>
  </si>
  <si>
    <t>UCVjfxCDKw_1bfH9GzhfmuMQ</t>
  </si>
  <si>
    <t>2015-02-13T19:11:14.000Z</t>
  </si>
  <si>
    <t>UCIqxsYQqmf-1rP7w18cDAkg</t>
  </si>
  <si>
    <t>2012-10-01T19:38:57.000Z</t>
  </si>
  <si>
    <t>UCqDbufe6xLQvj0ylR1B9FTA</t>
  </si>
  <si>
    <t>--0soWyo5gQ</t>
  </si>
  <si>
    <t>2011-11-13T06:24:32.000Z</t>
  </si>
  <si>
    <t>UC7gA_qnevZEg033B3fFfrKg</t>
  </si>
  <si>
    <t>--8MxffdH9k</t>
  </si>
  <si>
    <t>2015-02-05T16:48:32.000Z</t>
  </si>
  <si>
    <t>UCpJ-kuYqO3-FmecU4hViajw</t>
  </si>
  <si>
    <t>2010-07-22T08:40:52.000Z</t>
  </si>
  <si>
    <t>UC9fwbix0hNiFQ-nhU209UXw</t>
  </si>
  <si>
    <t>2006-10-25T16:25:25.000Z</t>
  </si>
  <si>
    <t>UCuFlctNwFfnzjDC5UzB6fFQ</t>
  </si>
  <si>
    <t>2015-08-22T16:00:01.000Z</t>
  </si>
  <si>
    <t>UCQowROOeb9i2uh3TBCKjsEg</t>
  </si>
  <si>
    <t>--0pQywa6OM</t>
  </si>
  <si>
    <t>2012-10-17T18:17:28.000Z</t>
  </si>
  <si>
    <t>UC5rEKljNZfKS14WhkZ9o_oA</t>
  </si>
  <si>
    <t>2012-08-28T03:30:06.000Z</t>
  </si>
  <si>
    <t>UCMxVXcnKrXzE9MH61GwjFzg</t>
  </si>
  <si>
    <t>2008-10-05T09:04:08.000Z</t>
  </si>
  <si>
    <t>UC_6j2h3N5jNjx-IVWhIeXhQ</t>
  </si>
  <si>
    <t>2014-08-06T20:38:41.000Z</t>
  </si>
  <si>
    <t>UCjZ6Ay7M4-4k8rTiKpRJJUg</t>
  </si>
  <si>
    <t>2010-06-14T08:33:51.000Z</t>
  </si>
  <si>
    <t>UCSfdh8cOnTt4qoyilCKVrgQ</t>
  </si>
  <si>
    <t>2014-08-16T17:36:01.000Z</t>
  </si>
  <si>
    <t>UCfeHOn4Xgf6ZxQQBZ_Jzw_w</t>
  </si>
  <si>
    <t>2011-02-26T09:46:43.000Z</t>
  </si>
  <si>
    <t>UC_kbaOT64kspWcXIRrnmP2g</t>
  </si>
  <si>
    <t>--2GJzwr4w8</t>
  </si>
  <si>
    <t>2011-05-11T20:36:57.000Z</t>
  </si>
  <si>
    <t>UCkYIV-GhZvKyrUyPetZpdwQ</t>
  </si>
  <si>
    <t>2007-12-25T05:18:37.000Z</t>
  </si>
  <si>
    <t>UCtH1zjiEXG7pK_n30LXGpSQ</t>
  </si>
  <si>
    <t>2012-04-06T15:59:52.000Z</t>
  </si>
  <si>
    <t>UCDJEz4SBUw0alJrd-G8r4Yg</t>
  </si>
  <si>
    <t>2011-10-15T09:49:08.000Z</t>
  </si>
  <si>
    <t>UCj2BnNGuhrB_BXLoIMhkxiA</t>
  </si>
  <si>
    <t>2011-07-05T23:39:39.000Z</t>
  </si>
  <si>
    <t>UC--kMyYobbRpKDLzlGkwo6w</t>
  </si>
  <si>
    <t>2015-05-19T23:31:35.000Z</t>
  </si>
  <si>
    <t>UCEM28LrpZS6qvC5re-hbTjQ</t>
  </si>
  <si>
    <t>2009-11-27T20:51:42.000Z</t>
  </si>
  <si>
    <t>UC1lBNgO-iUWIzJdelqXKAvw</t>
  </si>
  <si>
    <t>2012-03-21T20:42:10.000Z</t>
  </si>
  <si>
    <t>UCMiOdQQZ2CnQGwucXtV-trg</t>
  </si>
  <si>
    <t>--1sLRyc7xc</t>
  </si>
  <si>
    <t>2013-09-22T01:12:16.000Z</t>
  </si>
  <si>
    <t>UCMTadap4VoHJjwRq91-59UQ</t>
  </si>
  <si>
    <t>2011-06-27T08:29:45.000Z</t>
  </si>
  <si>
    <t>UChmj5_aVSCk8DJZTGCJe8rg</t>
  </si>
  <si>
    <t>--7brUsSjvQ</t>
  </si>
  <si>
    <t>2010-04-06T02:30:52.000Z</t>
  </si>
  <si>
    <t>UCl3nQ5f-O8iWmICHinAoh6Q</t>
  </si>
  <si>
    <t>2009-09-11T23:21:07.000Z</t>
  </si>
  <si>
    <t>UCEIBdGrIkorV7EXW1e0GCqg</t>
  </si>
  <si>
    <t>2012-02-02T20:08:44.000Z</t>
  </si>
  <si>
    <t>UCWYdaRNoeOWfS5s6GYaXLzg</t>
  </si>
  <si>
    <t>2011-12-12T10:35:52.000Z</t>
  </si>
  <si>
    <t>UCrNdw9pjfStYU_10jkU9Fwg</t>
  </si>
  <si>
    <t>2011-03-23T11:07:29.000Z</t>
  </si>
  <si>
    <t>UC37bdEiP-uJreI5wtMwZAVw</t>
  </si>
  <si>
    <t>--184FYx0fY</t>
  </si>
  <si>
    <t>2013-05-14T09:38:53.000Z</t>
  </si>
  <si>
    <t>UCEsrx2HdQshx7LaoPINvrPg</t>
  </si>
  <si>
    <t>--9OtNpZzEQ</t>
  </si>
  <si>
    <t>2012-07-04T13:17:56.000Z</t>
  </si>
  <si>
    <t>UCyNzS_6-B9hnZWemuBpQgEg</t>
  </si>
  <si>
    <t>--mhuht-0tE</t>
  </si>
  <si>
    <t>2009-08-13T14:33:38.000Z</t>
  </si>
  <si>
    <t>UC1XKoUVhwJIAiCzDw6avCAg</t>
  </si>
  <si>
    <t>2007-09-16T04:25:03.000Z</t>
  </si>
  <si>
    <t>UC-UEnvqjaf-7fcLJSCVspXg</t>
  </si>
  <si>
    <t>2006-09-17T22:37:09.000Z</t>
  </si>
  <si>
    <t>UCnnbro6IhJ6kfjV3xw5KZtA</t>
  </si>
  <si>
    <t>2010-06-11T05:35:05.000Z</t>
  </si>
  <si>
    <t>UCORTeEEMFRKQTePwQJGZfUw</t>
  </si>
  <si>
    <t>2010-04-20T05:08:55.000Z</t>
  </si>
  <si>
    <t>UC-VolW1nwETh9Ll1y2h1ueQ</t>
  </si>
  <si>
    <t>2008-05-01T08:30:22.000Z</t>
  </si>
  <si>
    <t>UCK_k08qLykhW03fPP5P1kWA</t>
  </si>
  <si>
    <t>2013-03-21T03:33:13.000Z</t>
  </si>
  <si>
    <t>UCrfnNPLMIHZI-wDupFVPcBA</t>
  </si>
  <si>
    <t>2014-01-22T23:05:18.000Z</t>
  </si>
  <si>
    <t>UC1cfEMDmx1gpLHsvU9mg_9w</t>
  </si>
  <si>
    <t>--7X0qSZ12k</t>
  </si>
  <si>
    <t>2012-01-24T21:04:19.000Z</t>
  </si>
  <si>
    <t>UC6USZimMmwjrbDGKjyaVwVA</t>
  </si>
  <si>
    <t>2014-03-15T05:12:04.000Z</t>
  </si>
  <si>
    <t>UCSZUXGdzweAuksqVrrbj2Iw</t>
  </si>
  <si>
    <t>2012-01-06T10:07:49.000Z</t>
  </si>
  <si>
    <t>UC8FJ1dhYn4LuLWPv1TBZOoA</t>
  </si>
  <si>
    <t>2007-12-11T14:05:07.000Z</t>
  </si>
  <si>
    <t>UC-ofUgXWCeaMSfjX8mBCbBw</t>
  </si>
  <si>
    <t>--0iB-BW0lo</t>
  </si>
  <si>
    <t>2014-09-03T14:17:05.000Z</t>
  </si>
  <si>
    <t>UCrANDreLc7mG5mP66J6admw</t>
  </si>
  <si>
    <t>2014-04-13T01:37:01.000Z</t>
  </si>
  <si>
    <t>UCRNgihmjtQNhn_egg0Y6KDA</t>
  </si>
  <si>
    <t>2014-05-04T22:05:57.000Z</t>
  </si>
  <si>
    <t>UCq9E3PxrK42EO-a8-uwmgNA</t>
  </si>
  <si>
    <t>2010-04-04T12:02:43.000Z</t>
  </si>
  <si>
    <t>UCp9CMBa8SvcnldY6CUl7tww</t>
  </si>
  <si>
    <t>2011-01-27T14:30:43.000Z</t>
  </si>
  <si>
    <t>UCz48GslYrQBCAzmSDvXTJXQ</t>
  </si>
  <si>
    <t>--2nyEmQmFE</t>
  </si>
  <si>
    <t>2010-11-05T17:21:49.000Z</t>
  </si>
  <si>
    <t>UCtfJaQB08iPTc5GcTwaMqtw</t>
  </si>
  <si>
    <t>2012-04-17T19:48:19.000Z</t>
  </si>
  <si>
    <t>UCcb0muJBVxIUeOsyDr0u7Ig</t>
  </si>
  <si>
    <t>--3wADItxuU</t>
  </si>
  <si>
    <t>2010-01-21T04:23:37.000Z</t>
  </si>
  <si>
    <t>UCdt_4stK3iBBbzPtZfqMufw</t>
  </si>
  <si>
    <t>2013-12-24T08:07:00.000Z</t>
  </si>
  <si>
    <t>UCWPmknLYJuVSKV4Bqv04a1A</t>
  </si>
  <si>
    <t>2013-09-25T02:30:07.000Z</t>
  </si>
  <si>
    <t>UCxKqLvgx_iMIbpyaBfr7rIQ</t>
  </si>
  <si>
    <t>2014-09-18T18:09:48.000Z</t>
  </si>
  <si>
    <t>UCZ0mqihIUZbQV6D06TGaNiQ</t>
  </si>
  <si>
    <t>2006-10-03T21:41:31.000Z</t>
  </si>
  <si>
    <t>UC5JS3820CHv1cwcyEN70lgQ</t>
  </si>
  <si>
    <t>2011-08-31T23:02:38.000Z</t>
  </si>
  <si>
    <t>UCT6LaAC9VckZYJUzutUW3PQ</t>
  </si>
  <si>
    <t>2013-11-18T20:37:27.000Z</t>
  </si>
  <si>
    <t>UCQQKMcjzoGsTQGVHwwR_HZA</t>
  </si>
  <si>
    <t>2012-10-18T17:54:41.000Z</t>
  </si>
  <si>
    <t>UCbL8uzrp-nGAIhfuNcl7WzA</t>
  </si>
  <si>
    <t>2008-08-17T08:49:13.000Z</t>
  </si>
  <si>
    <t>UCvkuzmjHdWmMdJLGFFSt5mg</t>
  </si>
  <si>
    <t>2013-05-15T23:21:47.000Z</t>
  </si>
  <si>
    <t>UCWgK_4f2rYzU9jUru8-RxTA</t>
  </si>
  <si>
    <t>2014-05-29T15:37:09.000Z</t>
  </si>
  <si>
    <t>UC_1ZXxjRTcY5wX1MQ81rEdQ</t>
  </si>
  <si>
    <t>2011-11-26T19:05:17.000Z</t>
  </si>
  <si>
    <t>UCNWE19wwZt6R6LoVk4gtlRQ</t>
  </si>
  <si>
    <t>2011-03-12T16:08:26.000Z</t>
  </si>
  <si>
    <t>UCgX2EaVuwi0jstpTXrWQGyQ</t>
  </si>
  <si>
    <t>2011-11-22T21:29:07.000Z</t>
  </si>
  <si>
    <t>UCCabTk9Qskbbi2nAgSy0MNw</t>
  </si>
  <si>
    <t>2012-04-02T10:48:24.000Z</t>
  </si>
  <si>
    <t>UCRhrB3agtA3afGvCx9DN6GA</t>
  </si>
  <si>
    <t>2011-01-15T02:09:34.000Z</t>
  </si>
  <si>
    <t>UCuE1Ed6JqKgCZrF1PKRD9yw</t>
  </si>
  <si>
    <t>--96wAntQdk</t>
  </si>
  <si>
    <t>2012-08-26T18:14:55.000Z</t>
  </si>
  <si>
    <t>UC5ljOmJyDE1JrGMkruvWCrg</t>
  </si>
  <si>
    <t>2009-05-18T18:38:11.000Z</t>
  </si>
  <si>
    <t>UCoDkamsmzvrvxmZT9JdpONQ</t>
  </si>
  <si>
    <t>2010-09-18T18:13:40.000Z</t>
  </si>
  <si>
    <t>UCgquFDyfTt6SWG1xXUKGiqA</t>
  </si>
  <si>
    <t>2010-02-24T18:41:21.000Z</t>
  </si>
  <si>
    <t>UC31zdvJk5Sr2w5n4hklJX1w</t>
  </si>
  <si>
    <t>--4koYkASoY</t>
  </si>
  <si>
    <t>2015-03-16T06:17:32.000Z</t>
  </si>
  <si>
    <t>UCJWrsIZjGI3aOgtoqD09x3g</t>
  </si>
  <si>
    <t>2013-05-10T01:53:47.000Z</t>
  </si>
  <si>
    <t>UCny_hcFKMhkFjVcJZwWRrFg</t>
  </si>
  <si>
    <t>--r47EBJ_5s</t>
  </si>
  <si>
    <t>2013-04-01T08:01:42.000Z</t>
  </si>
  <si>
    <t>UC56-92630x0A7w_HrjK8AsQ</t>
  </si>
  <si>
    <t>2011-10-11T03:49:40.000Z</t>
  </si>
  <si>
    <t>UCgRz5nuL14LD246x7HllIqw</t>
  </si>
  <si>
    <t>2011-04-18T20:21:02.000Z</t>
  </si>
  <si>
    <t>UCeBNABt4ejGeuaLz8QJK6Yg</t>
  </si>
  <si>
    <t>2013-08-14T11:22:47.000Z</t>
  </si>
  <si>
    <t>UCC5qXYhDHV1TY43_DWVvv1w</t>
  </si>
  <si>
    <t>2015-03-04T20:00:01.000Z</t>
  </si>
  <si>
    <t>UC02sVouxIghy3nLOm_RzvDw</t>
  </si>
  <si>
    <t>2013-11-08T15:36:58.000Z</t>
  </si>
  <si>
    <t>UCOXTmmhdne0ehxsOAV_lEZw</t>
  </si>
  <si>
    <t>2014-03-08T09:43:30.000Z</t>
  </si>
  <si>
    <t>UC9E14Vftpl9xZY6cbTEs2LA</t>
  </si>
  <si>
    <t>--3s4-25iLw</t>
  </si>
  <si>
    <t>2009-04-19T22:19:30.000Z</t>
  </si>
  <si>
    <t>UCoMYvfLxUfajoBTLm-nvlAw</t>
  </si>
  <si>
    <t>2013-03-08T14:15:45.000Z</t>
  </si>
  <si>
    <t>UCgSDoVw1IaChd8mVsT6st7A</t>
  </si>
  <si>
    <t>2012-12-18T02:44:11.000Z</t>
  </si>
  <si>
    <t>UCWIGwT2BhhCpjWjRgchiY5g</t>
  </si>
  <si>
    <t>2014-05-20T16:24:06.000Z</t>
  </si>
  <si>
    <t>UCnjnz6SAho-BFuOCk3lB_xA</t>
  </si>
  <si>
    <t>--R7rZjf3ZY</t>
  </si>
  <si>
    <t>2014-01-11T21:33:25.000Z</t>
  </si>
  <si>
    <t>UCWIw8jZ8WuGzJkfNBhzoPFQ</t>
  </si>
  <si>
    <t>2012-08-23T00:47:51.000Z</t>
  </si>
  <si>
    <t>UC0qq90ZhYD2AA61Fp4RKBrw</t>
  </si>
  <si>
    <t>2012-11-09T16:46:21.000Z</t>
  </si>
  <si>
    <t>UCLJE1cvF9a___wz3h-U2EYA</t>
  </si>
  <si>
    <t>2008-07-12T11:37:26.000Z</t>
  </si>
  <si>
    <t>UCBNP3TVxHxtJJTWQfyC1ctw</t>
  </si>
  <si>
    <t>--9CPT4pDlA</t>
  </si>
  <si>
    <t>2015-03-09T10:28:59.000Z</t>
  </si>
  <si>
    <t>UC8G8kqkWlL6qIMDZG8DMPcw</t>
  </si>
  <si>
    <t>2013-12-26T21:19:43.000Z</t>
  </si>
  <si>
    <t>UCXHZkk84LkX7pdsagGCA-eQ</t>
  </si>
  <si>
    <t>--41pTqleTg</t>
  </si>
  <si>
    <t>2008-09-25T18:51:32.000Z</t>
  </si>
  <si>
    <t>UCRdDXp3LihrgoXg_wPO0Thw</t>
  </si>
  <si>
    <t>2010-05-30T05:32:05.000Z</t>
  </si>
  <si>
    <t>UCdSrV3OGGXu6ZsE-mF9l7aA</t>
  </si>
  <si>
    <t>2008-10-30T00:07:46.000Z</t>
  </si>
  <si>
    <t>UC0Wg1TUmlxj6ihalJPxHyqg</t>
  </si>
  <si>
    <t>--6kQuiAEjI</t>
  </si>
  <si>
    <t>2015-06-20T18:28:00.000Z</t>
  </si>
  <si>
    <t>UCy5Q86oJOrho-eZbc22DJSA</t>
  </si>
  <si>
    <t>2009-07-23T16:49:39.000Z</t>
  </si>
  <si>
    <t>UCy4DstXG8Sxx-gqVOtY_pMg</t>
  </si>
  <si>
    <t>2011-02-23T00:47:54.000Z</t>
  </si>
  <si>
    <t>UCy1F61QvUUQXAXi2Voa_fUw</t>
  </si>
  <si>
    <t>2015-03-18T13:52:54.000Z</t>
  </si>
  <si>
    <t>UC58k_P0vo3pibDwW-Zna68Q</t>
  </si>
  <si>
    <t>--4hTF8SPs0</t>
  </si>
  <si>
    <t>2008-10-15T20:08:03.000Z</t>
  </si>
  <si>
    <t>UCq5STAGBJGgTfSVk30T5yWQ</t>
  </si>
  <si>
    <t>2011-10-10T00:27:40.000Z</t>
  </si>
  <si>
    <t>UCU8NCah8lbB_e6mY8CqhDRA</t>
  </si>
  <si>
    <t>2008-05-12T14:26:42.000Z</t>
  </si>
  <si>
    <t>UC-gUD1u77R_fCYU5VJoe7zg</t>
  </si>
  <si>
    <t>2011-07-15T10:28:40.000Z</t>
  </si>
  <si>
    <t>UCR4DZnk4TP-WYtf8wB55h5g</t>
  </si>
  <si>
    <t>2014-01-29T01:36:14.000Z</t>
  </si>
  <si>
    <t>UCqBNcBqhybw0vfqtpDgJ-Pw</t>
  </si>
  <si>
    <t>2009-10-11T07:14:09.000Z</t>
  </si>
  <si>
    <t>UC0Ec7aNF-i67aWHH6-BKQwg</t>
  </si>
  <si>
    <t>2009-07-29T17:36:14.000Z</t>
  </si>
  <si>
    <t>UCTn9b_cuSTtsDVNOo4EWKzg</t>
  </si>
  <si>
    <t>2013-04-04T13:36:17.000Z</t>
  </si>
  <si>
    <t>UCbiPCnUx3WWb2h4H1R4uLBQ</t>
  </si>
  <si>
    <t>2007-01-28T15:36:58.000Z</t>
  </si>
  <si>
    <t>UCn9atqScyXLGnjNQ_DEXQ5w</t>
  </si>
  <si>
    <t>--7vTIVcMuM</t>
  </si>
  <si>
    <t>2013-02-10T17:14:16.000Z</t>
  </si>
  <si>
    <t>UCwyZMvRDBleBvllMYN2EoGQ</t>
  </si>
  <si>
    <t>--4mBqTvZ_Q</t>
  </si>
  <si>
    <t>2015-02-13T19:58:13.000Z</t>
  </si>
  <si>
    <t>UCr4caF0n0P5kExMR8uWERJQ</t>
  </si>
  <si>
    <t>2013-08-27T10:58:29.000Z</t>
  </si>
  <si>
    <t>UCCVLeCM2GmwjDg2elXqojcg</t>
  </si>
  <si>
    <t>2012-10-27T00:34:52.000Z</t>
  </si>
  <si>
    <t>UCfMnYQQtNI-jRwX1LSp4QXA</t>
  </si>
  <si>
    <t>2011-09-13T08:29:02.000Z</t>
  </si>
  <si>
    <t>UCfUuMpX38c9_7jaCEYiDdkA</t>
  </si>
  <si>
    <t>2012-10-03T18:06:48.000Z</t>
  </si>
  <si>
    <t>UCxhns6nPe8EeAM1yD1tJgBA</t>
  </si>
  <si>
    <t>2013-03-11T20:35:16.000Z</t>
  </si>
  <si>
    <t>UCCkPbbLX7JCnEhnknohzT1w</t>
  </si>
  <si>
    <t>2010-03-10T19:18:49.000Z</t>
  </si>
  <si>
    <t>UCmI-YXEUHMu0ao7kKjuTAgQ</t>
  </si>
  <si>
    <t>2008-01-04T20:25:11.000Z</t>
  </si>
  <si>
    <t>UC9PILq9AJuk2ZYkD69Qo9nA</t>
  </si>
  <si>
    <t>2012-07-24T22:27:41.000Z</t>
  </si>
  <si>
    <t>UCnJutVTtn3ZXyapoGUmuRTA</t>
  </si>
  <si>
    <t>2015-03-12T20:05:25.000Z</t>
  </si>
  <si>
    <t>UCOeIQDlcWZk7n6S4-soaAGg</t>
  </si>
  <si>
    <t>2008-12-14T06:08:40.000Z</t>
  </si>
  <si>
    <t>UCpa-hho2NHxC47LYmGixGEw</t>
  </si>
  <si>
    <t>--2KX_5vtCU</t>
  </si>
  <si>
    <t>2010-10-09T13:47:18.000Z</t>
  </si>
  <si>
    <t>UCeXY-D7RTVIIOuKP9HB35Ig</t>
  </si>
  <si>
    <t>2012-07-16T09:21:07.000Z</t>
  </si>
  <si>
    <t>UCe0eBOd5v3GOWTCFX-HxKsw</t>
  </si>
  <si>
    <t>2012-04-23T03:46:32.000Z</t>
  </si>
  <si>
    <t>UC9Yi_hWXTZlMVZSAvTBLBnw</t>
  </si>
  <si>
    <t>--72CLjb8XI</t>
  </si>
  <si>
    <t>2011-02-22T20:28:23.000Z</t>
  </si>
  <si>
    <t>UCEioe55oIi8WGww0S9HtpzA</t>
  </si>
  <si>
    <t>2011-02-08T07:09:55.000Z</t>
  </si>
  <si>
    <t>UCttWHTSCu8IRnxZQ7SB6n0A</t>
  </si>
  <si>
    <t>--863AfwUCc</t>
  </si>
  <si>
    <t>2009-09-05T19:46:32.000Z</t>
  </si>
  <si>
    <t>UCpiK1YCS2GnYUVN_UCrT5Ng</t>
  </si>
  <si>
    <t>2009-04-27T09:56:41.000Z</t>
  </si>
  <si>
    <t>UCJlKhBw4YLmG5gy6OYuOl_A</t>
  </si>
  <si>
    <t>2009-06-07T10:06:27.000Z</t>
  </si>
  <si>
    <t>UC-H-A3Uwh1p0yz-ZBocFK7Q</t>
  </si>
  <si>
    <t>2013-02-07T12:45:44.000Z</t>
  </si>
  <si>
    <t>UCsWWKbPsXvPm6gbc8NDLZLA</t>
  </si>
  <si>
    <t>2014-02-26T18:37:34.000Z</t>
  </si>
  <si>
    <t>UCHVLKtu4iaKfBUscsxb510w</t>
  </si>
  <si>
    <t>--5JPBJjFmU</t>
  </si>
  <si>
    <t>2009-11-30T12:53:24.000Z</t>
  </si>
  <si>
    <t>UCHIwQiZhIn6fm5b_IilqBbQ</t>
  </si>
  <si>
    <t>2015-04-08T14:30:01.000Z</t>
  </si>
  <si>
    <t>UCAQsSq6zk_RLaYIfRPrqE3w</t>
  </si>
  <si>
    <t>2007-02-16T11:19:20.000Z</t>
  </si>
  <si>
    <t>UCcw1Qs2-_gZA4s51BkCdseQ</t>
  </si>
  <si>
    <t>2013-02-25T00:26:10.000Z</t>
  </si>
  <si>
    <t>UCRxDTCmIjgli-Xgh2KPE9dA</t>
  </si>
  <si>
    <t>2012-08-07T10:32:51.000Z</t>
  </si>
  <si>
    <t>UCt4uUPXTEgGwEZbchC1VAYA</t>
  </si>
  <si>
    <t>2011-05-26T21:44:04.000Z</t>
  </si>
  <si>
    <t>UCUtZaxDF3hD5VK4xRYFBePQ</t>
  </si>
  <si>
    <t>--79vjNYR6k</t>
  </si>
  <si>
    <t>2012-05-06T19:30:42.000Z</t>
  </si>
  <si>
    <t>UCtnboZiB_Nqif-YNtp4aB7A</t>
  </si>
  <si>
    <t>2013-05-16T19:37:43.000Z</t>
  </si>
  <si>
    <t>UC7W4SLNcEGIb9iq4-XtaNng</t>
  </si>
  <si>
    <t>2012-09-07T04:44:01.000Z</t>
  </si>
  <si>
    <t>UCMATRiSVZ2ISwBHQiNkFWrw</t>
  </si>
  <si>
    <t>--3QSHn-RZU</t>
  </si>
  <si>
    <t>2010-03-24T20:48:18.000Z</t>
  </si>
  <si>
    <t>UCm68FLDkrkxJ7SdoDSMnJpg</t>
  </si>
  <si>
    <t>2010-01-17T12:02:05.000Z</t>
  </si>
  <si>
    <t>UCnwgxNhrMK4CxQxgDuE3zvw</t>
  </si>
  <si>
    <t>2012-04-28T19:42:42.000Z</t>
  </si>
  <si>
    <t>UC_BaxRhNREI_V0DVXjXDALA</t>
  </si>
  <si>
    <t>2015-06-25T10:19:52.000Z</t>
  </si>
  <si>
    <t>UCl9wrgGC2MAEfl6PqbFfR_A</t>
  </si>
  <si>
    <t>2007-07-21T04:03:32.000Z</t>
  </si>
  <si>
    <t>UCnUU48FFRDsyTC6R90Jvqwg</t>
  </si>
  <si>
    <t>2014-04-09T10:25:27.000Z</t>
  </si>
  <si>
    <t>UCeR4TZywTWya4zo38b_8hdg</t>
  </si>
  <si>
    <t>2009-12-03T22:28:13.000Z</t>
  </si>
  <si>
    <t>UCNW-XFAFkHcLmD_PhY8O9hA</t>
  </si>
  <si>
    <t>2007-05-19T09:51:22.000Z</t>
  </si>
  <si>
    <t>UCp1b_STYnVuWnn4YRJ9Cbhw</t>
  </si>
  <si>
    <t>2013-02-20T21:21:01.000Z</t>
  </si>
  <si>
    <t>UColGCeicDD7itc3NZ71qeYA</t>
  </si>
  <si>
    <t>2008-08-14T18:22:30.000Z</t>
  </si>
  <si>
    <t>UCWONS8Rwe3-5Y6h0S5kdyyg</t>
  </si>
  <si>
    <t>2011-09-09T16:10:10.000Z</t>
  </si>
  <si>
    <t>UCPeACP9gjNLMPnSH8vk81PA</t>
  </si>
  <si>
    <t>2008-08-08T08:23:07.000Z</t>
  </si>
  <si>
    <t>UC3g5hdo7-s_dkMuw_QaQBCA</t>
  </si>
  <si>
    <t>2013-06-15T23:54:23.000Z</t>
  </si>
  <si>
    <t>UCchiov_1kNqpRaOl_o-DiFA</t>
  </si>
  <si>
    <t>2014-08-26T18:29:05.000Z</t>
  </si>
  <si>
    <t>UCzsVtOHj1BU1kFVhzcm2Zgg</t>
  </si>
  <si>
    <t>2015-01-25T17:30:00.000Z</t>
  </si>
  <si>
    <t>UCKpjCjPe_-4G8Tp6x_NCOAw</t>
  </si>
  <si>
    <t>2012-01-08T18:53:59.000Z</t>
  </si>
  <si>
    <t>UCROGAM2vq9kCLmQ6j4y1xdA</t>
  </si>
  <si>
    <t>--4XVyzxBos</t>
  </si>
  <si>
    <t>2014-12-31T14:21:11.000Z</t>
  </si>
  <si>
    <t>UC6-o4kl8D4P1HtouVnWf5tA</t>
  </si>
  <si>
    <t>2010-06-10T18:15:54.000Z</t>
  </si>
  <si>
    <t>UCQbXvTBkjb0h0QuRS9l7vNA</t>
  </si>
  <si>
    <t>2008-11-19T18:33:20.000Z</t>
  </si>
  <si>
    <t>UC7w8GnTF2Sp3wldDMtCCtVw</t>
  </si>
  <si>
    <t>2014-10-26T20:01:39.000Z</t>
  </si>
  <si>
    <t>UCl3soA3A1-Rvx0vdoCtBXiA</t>
  </si>
  <si>
    <t>2007-05-04T23:19:58.000Z</t>
  </si>
  <si>
    <t>UCdRQubBW_YEY9tDFXxqZk7g</t>
  </si>
  <si>
    <t>2012-10-20T20:05:39.000Z</t>
  </si>
  <si>
    <t>UCju1iuBcl-Jb_di_KQ7CyRg</t>
  </si>
  <si>
    <t>2015-01-23T12:34:03.000Z</t>
  </si>
  <si>
    <t>UCltLGEyRxWAoMLGzB9wYlQw</t>
  </si>
  <si>
    <t>--5x-j8MZKA</t>
  </si>
  <si>
    <t>2013-08-16T01:47:11.000Z</t>
  </si>
  <si>
    <t>UCjrTCHHo6ArJrszI72J6mtw</t>
  </si>
  <si>
    <t>2008-08-09T10:02:53.000Z</t>
  </si>
  <si>
    <t>UCQXI4dGbasH2nMOzZRB2Heg</t>
  </si>
  <si>
    <t>2009-10-18T05:27:57.000Z</t>
  </si>
  <si>
    <t>UCy_nPhSXxHnihL-9Phug0AA</t>
  </si>
  <si>
    <t>2014-03-25T00:59:14.000Z</t>
  </si>
  <si>
    <t>UC46hk4nW8LZ4ciCrLJpLxdw</t>
  </si>
  <si>
    <t>2011-10-03T17:02:03.000Z</t>
  </si>
  <si>
    <t>UCDGmIjVK68ULRQnyUAoGgAw</t>
  </si>
  <si>
    <t>--3AJJyAVkI</t>
  </si>
  <si>
    <t>2009-11-04T20:39:37.000Z</t>
  </si>
  <si>
    <t>UCzhdUe_X8bCbFvNSeQUIFng</t>
  </si>
  <si>
    <t>2013-07-20T21:25:50.000Z</t>
  </si>
  <si>
    <t>UCrJDNlUPWtPSu6kmDPnTyJQ</t>
  </si>
  <si>
    <t>--1B7YRLcws</t>
  </si>
  <si>
    <t>2013-08-19T09:44:18.000Z</t>
  </si>
  <si>
    <t>UCj0QsxcE_JRu1YstIIF76og</t>
  </si>
  <si>
    <t>2009-05-24T21:14:10.000Z</t>
  </si>
  <si>
    <t>UCy9HnNMLyRz_MiO_nOhhijw</t>
  </si>
  <si>
    <t>2011-06-16T22:19:02.000Z</t>
  </si>
  <si>
    <t>UCqheS9rd4_nojHk3H-FR2XQ</t>
  </si>
  <si>
    <t>2015-05-10T16:59:46.000Z</t>
  </si>
  <si>
    <t>UCu4CLugrCWnpB7iDHDR3akw</t>
  </si>
  <si>
    <t>2006-12-27T16:03:12.000Z</t>
  </si>
  <si>
    <t>UCVqctw_4onzfN_wnOgQKYXw</t>
  </si>
  <si>
    <t>--5AWzgF2fU</t>
  </si>
  <si>
    <t>2014-03-07T04:22:18.000Z</t>
  </si>
  <si>
    <t>UCOjw-GX9DMmEPn43eprY5gw</t>
  </si>
  <si>
    <t>2015-03-27T12:00:24.000Z</t>
  </si>
  <si>
    <t>UCRz0xsWzleLU3EOyKu7L-lg</t>
  </si>
  <si>
    <t>2010-07-23T13:58:27.000Z</t>
  </si>
  <si>
    <t>UCJnc3w9sBoozXP5RQ15CBRg</t>
  </si>
  <si>
    <t>2009-02-26T20:29:23.000Z</t>
  </si>
  <si>
    <t>UC98Hk0dfZPYiZUPJY3IVUMA</t>
  </si>
  <si>
    <t>2009-02-16T04:26:38.000Z</t>
  </si>
  <si>
    <t>UCixInvC05-KR6pvhqg_sZSQ</t>
  </si>
  <si>
    <t>2011-05-09T05:52:53.000Z</t>
  </si>
  <si>
    <t>UC6OQnvhRoWwMZGscP-XUYCA</t>
  </si>
  <si>
    <t>2013-08-01T20:21:31.000Z</t>
  </si>
  <si>
    <t>UCDZyIwZMkRtb8IP3Mbwl8zw</t>
  </si>
  <si>
    <t>2013-11-20T20:16:28.000Z</t>
  </si>
  <si>
    <t>UC8P_gJ6aCVv51J75v-JA27g</t>
  </si>
  <si>
    <t>--7SOy1PWak</t>
  </si>
  <si>
    <t>2009-06-07T22:01:31.000Z</t>
  </si>
  <si>
    <t>UCgjMHGQ2asROtNWhAu5MBuQ</t>
  </si>
  <si>
    <t>2009-05-11T18:14:47.000Z</t>
  </si>
  <si>
    <t>UCbKhummQreunNafJALxRp5g</t>
  </si>
  <si>
    <t>--1ugOAh8Ro</t>
  </si>
  <si>
    <t>2010-07-27T22:06:35.000Z</t>
  </si>
  <si>
    <t>UC41lvjrDswwUc7X4d80bA2w</t>
  </si>
  <si>
    <t>2007-08-30T02:01:09.000Z</t>
  </si>
  <si>
    <t>UCgqx_CBOTiv8U_mk56DrEig</t>
  </si>
  <si>
    <t>2011-07-08T19:05:09.000Z</t>
  </si>
  <si>
    <t>UC2gzLahvy-zwTV9AwNdhZgw</t>
  </si>
  <si>
    <t>2013-11-05T19:42:55.000Z</t>
  </si>
  <si>
    <t>UCfQKqzsyvHYiajiyrgpzSqQ</t>
  </si>
  <si>
    <t>2012-02-04T11:42:26.000Z</t>
  </si>
  <si>
    <t>UCbzEcb-FnsprBRyYuuWDaEA</t>
  </si>
  <si>
    <t>2013-08-06T00:01:45.000Z</t>
  </si>
  <si>
    <t>UCteJOOR438YLzNCNBnEYBLg</t>
  </si>
  <si>
    <t>2013-08-27T05:06:22.000Z</t>
  </si>
  <si>
    <t>UCL7L9Dl__Pr32JFU7V4u5hw</t>
  </si>
  <si>
    <t>2007-11-30T14:14:16.000Z</t>
  </si>
  <si>
    <t>UCrgoTjEg8Ig9uqzZBXkUcpw</t>
  </si>
  <si>
    <t>2015-03-01T15:07:01.000Z</t>
  </si>
  <si>
    <t>UCoNKUzSql4qUXaMa0qwwWIA</t>
  </si>
  <si>
    <t>2010-08-16T01:48:16.000Z</t>
  </si>
  <si>
    <t>UCxoBONIH2g_i4NKZIiyoPJw</t>
  </si>
  <si>
    <t>2013-03-15T09:26:24.000Z</t>
  </si>
  <si>
    <t>UCxYzDgQE1KxmU0lpPNnC0gw</t>
  </si>
  <si>
    <t>--1TKQV0M3Y</t>
  </si>
  <si>
    <t>2010-08-01T16:35:46.000Z</t>
  </si>
  <si>
    <t>UCPJgYyZfwCBkv222WYCN3Qw</t>
  </si>
  <si>
    <t>2009-08-18T15:15:24.000Z</t>
  </si>
  <si>
    <t>UCK9-jd6Vv_f5xgoLE31e12g</t>
  </si>
  <si>
    <t>2015-03-31T07:32:04.000Z</t>
  </si>
  <si>
    <t>UC6ciUUMRms4L-LLz9LKfdrQ</t>
  </si>
  <si>
    <t>--8cd9zKsLE</t>
  </si>
  <si>
    <t>2012-11-12T13:26:00.000Z</t>
  </si>
  <si>
    <t>UCGXROVmHl6iJtO67vv8TS4A</t>
  </si>
  <si>
    <t>2010-07-31T18:28:55.000Z</t>
  </si>
  <si>
    <t>UCj_YB3cKoTAWwXWj_HikxQw</t>
  </si>
  <si>
    <t>2014-07-03T07:26:36.000Z</t>
  </si>
  <si>
    <t>UCJRMOYY6Tf_w2yQ_6jGZXmg</t>
  </si>
  <si>
    <t>2015-08-03T22:19:30.000Z</t>
  </si>
  <si>
    <t>UCkENYw0PRQdwo6mV2nMDONQ</t>
  </si>
  <si>
    <t>2014-04-05T22:19:20.000Z</t>
  </si>
  <si>
    <t>UCl2nBtaD20xnQhSoGmD25WQ</t>
  </si>
  <si>
    <t>2011-12-24T15:51:08.000Z</t>
  </si>
  <si>
    <t>UCh_K4-2-Quf55BA8aMoDQ_w</t>
  </si>
  <si>
    <t>--8LtgbgzfI</t>
  </si>
  <si>
    <t>2013-12-13T18:34:06.000Z</t>
  </si>
  <si>
    <t>UCbu2SsF-Or3Rsn3NxqODImw</t>
  </si>
  <si>
    <t>2013-11-12T20:00:04.000Z</t>
  </si>
  <si>
    <t>UC6ffr2IsErZIv03eqp4V_Zw</t>
  </si>
  <si>
    <t>2009-07-27T06:01:37.000Z</t>
  </si>
  <si>
    <t>UCiEx-V0EAgaR6EGcMe9TSDA</t>
  </si>
  <si>
    <t>2009-02-18T07:38:00.000Z</t>
  </si>
  <si>
    <t>UCT1XviyXCuYgG2D6m97Pa0A</t>
  </si>
  <si>
    <t>2008-05-27T14:55:23.000Z</t>
  </si>
  <si>
    <t>UCJo3iU_2Ji6Q6aTieypJOnQ</t>
  </si>
  <si>
    <t>--9GWWoC5XU</t>
  </si>
  <si>
    <t>2010-02-02T17:48:40.000Z</t>
  </si>
  <si>
    <t>UCRlNuNXnK8W6i9wkb6Da1WA</t>
  </si>
  <si>
    <t>2011-09-28T04:13:39.000Z</t>
  </si>
  <si>
    <t>UCFh-pzkzGa200ZkEHmNQPxA</t>
  </si>
  <si>
    <t>2008-09-06T10:39:37.000Z</t>
  </si>
  <si>
    <t>UCBqoK_z14RmvqEU-Jo_VicA</t>
  </si>
  <si>
    <t>2009-03-30T16:01:21.000Z</t>
  </si>
  <si>
    <t>UC5ikmAX8WAoIdPgB9OrSrzw</t>
  </si>
  <si>
    <t>2014-05-25T13:32:38.000Z</t>
  </si>
  <si>
    <t>UC6EuztGj-iEgpPx3XaTrFPg</t>
  </si>
  <si>
    <t>2013-07-03T17:11:16.000Z</t>
  </si>
  <si>
    <t>UC6W76RWijOhx3dY9Ja2UigA</t>
  </si>
  <si>
    <t>--C2fgwf0vg</t>
  </si>
  <si>
    <t>2012-05-17T01:17:25.000Z</t>
  </si>
  <si>
    <t>UCedDv5zYKS5naBCRuv3M_ag</t>
  </si>
  <si>
    <t>2012-07-14T21:27:31.000Z</t>
  </si>
  <si>
    <t>UCk1OsvdPasZXHL56x-oBIwg</t>
  </si>
  <si>
    <t>2011-07-09T05:16:56.000Z</t>
  </si>
  <si>
    <t>UCRABCYIg89ns2-FIEzRIldQ</t>
  </si>
  <si>
    <t>2010-07-02T01:37:00.000Z</t>
  </si>
  <si>
    <t>UCwQqeblRMlew5AzrKHseLuQ</t>
  </si>
  <si>
    <t>2015-05-23T10:57:52.000Z</t>
  </si>
  <si>
    <t>UCEOKTdgjA4fGPC0slR34J7A</t>
  </si>
  <si>
    <t>2009-11-10T21:59:56.000Z</t>
  </si>
  <si>
    <t>UCKPrGrzWHmHcmJwdm5BoJ9g</t>
  </si>
  <si>
    <t>2013-09-01T09:14:00.000Z</t>
  </si>
  <si>
    <t>UC8faoPBqt4LQBymT8RNUo7w</t>
  </si>
  <si>
    <t>2013-07-09T19:37:51.000Z</t>
  </si>
  <si>
    <t>UCSW2Lz7uZgAV13FZQdCtWYw</t>
  </si>
  <si>
    <t>--1ISOMGII4</t>
  </si>
  <si>
    <t>2010-03-06T14:34:56.000Z</t>
  </si>
  <si>
    <t>UCWB-YmICnslQBDcEE9m_SUQ</t>
  </si>
  <si>
    <t>2010-03-28T04:50:04.000Z</t>
  </si>
  <si>
    <t>UCwcrUeljc2qpkEd6xqvoC4A</t>
  </si>
  <si>
    <t>2011-07-30T06:38:30.000Z</t>
  </si>
  <si>
    <t>UCYIkDsYBOSp43OkU-kdW25w</t>
  </si>
  <si>
    <t>2012-01-14T10:06:08.000Z</t>
  </si>
  <si>
    <t>UCBWI-ynROTl_jNeHTRPnI7A</t>
  </si>
  <si>
    <t>--1qIOa_734</t>
  </si>
  <si>
    <t>2007-11-26T23:45:04.000Z</t>
  </si>
  <si>
    <t>UCK4jWIPKlmyUyoL5jbe1puA</t>
  </si>
  <si>
    <t>2011-05-18T14:25:17.000Z</t>
  </si>
  <si>
    <t>UCgYLm7Oa-SowtuvSa8izWBQ</t>
  </si>
  <si>
    <t>2015-07-27T19:23:38.000Z</t>
  </si>
  <si>
    <t>UCxvXBzkL4s5HMfy0khkatOg</t>
  </si>
  <si>
    <t>---9beuLW7Y</t>
  </si>
  <si>
    <t>2012-02-24T09:16:15.000Z</t>
  </si>
  <si>
    <t>UCyS-uQd1h_s3srTqt-liylg</t>
  </si>
  <si>
    <t>2010-12-30T08:49:08.000Z</t>
  </si>
  <si>
    <t>UCGNuA2Fg8X0frfChEhJrHdQ</t>
  </si>
  <si>
    <t>2008-09-09T16:55:24.000Z</t>
  </si>
  <si>
    <t>UCLO_71CwJqM2MhVLxhpoL8g</t>
  </si>
  <si>
    <t>2015-02-10T01:12:35.000Z</t>
  </si>
  <si>
    <t>UCAwfXm7ZmoQT5fYhbBjGXvg</t>
  </si>
  <si>
    <t>2007-07-12T12:18:41.000Z</t>
  </si>
  <si>
    <t>UC_ZY4lz9zqJcrBfBmFf-_nA</t>
  </si>
  <si>
    <t>2013-07-22T09:55:16.000Z</t>
  </si>
  <si>
    <t>UCxc9rx9oY5MWO7C8XuUIONg</t>
  </si>
  <si>
    <t>2009-09-03T09:50:41.000Z</t>
  </si>
  <si>
    <t>UC5tU6DGXITzcDpqBqNzXdJw</t>
  </si>
  <si>
    <t>2010-11-24T14:57:35.000Z</t>
  </si>
  <si>
    <t>UCZFVipGKYQxwwAOYwiIMEyA</t>
  </si>
  <si>
    <t>2013-08-18T01:50:10.000Z</t>
  </si>
  <si>
    <t>UCym_ErZsNpqkrdAvDgspoGA</t>
  </si>
  <si>
    <t>2009-03-19T05:07:17.000Z</t>
  </si>
  <si>
    <t>UC40NTfiV3DMsUbneF6HH53Q</t>
  </si>
  <si>
    <t>2008-04-25T19:59:13.000Z</t>
  </si>
  <si>
    <t>UCSYbLCirM4rm85Xj7fGD-Ig</t>
  </si>
  <si>
    <t>2012-08-16T01:17:56.000Z</t>
  </si>
  <si>
    <t>UCFdEMYmiimq2uKmOMaBfPLg</t>
  </si>
  <si>
    <t>2012-07-02T08:09:12.000Z</t>
  </si>
  <si>
    <t>UCR9sm7yi5rvVsTJuzC2qn_Q</t>
  </si>
  <si>
    <t>2011-11-24T22:54:17.000Z</t>
  </si>
  <si>
    <t>UCN_Uniubnrgb2YmgRvDYJIQ</t>
  </si>
  <si>
    <t>2006-10-11T13:41:43.000Z</t>
  </si>
  <si>
    <t>UCKXiSBmhHe-ZFJwFokAcO2A</t>
  </si>
  <si>
    <t>--R3rXyD5x4</t>
  </si>
  <si>
    <t>2011-08-08T01:57:51.000Z</t>
  </si>
  <si>
    <t>UCOIQrwCGTj_3hdewlVuqdxQ</t>
  </si>
  <si>
    <t>2015-02-28T14:40:28.000Z</t>
  </si>
  <si>
    <t>UCAxtwo9BaGFtDYO4fOyS2qg</t>
  </si>
  <si>
    <t>--4tCHuH64A</t>
  </si>
  <si>
    <t>2014-11-29T09:41:54.000Z</t>
  </si>
  <si>
    <t>UC4Q34bijQU84lX-I8ahvIEw</t>
  </si>
  <si>
    <t>2014-06-23T20:41:31.000Z</t>
  </si>
  <si>
    <t>UCDO9YkkFuuz9iGe2XIhYwhg</t>
  </si>
  <si>
    <t>2014-04-19T08:00:02.000Z</t>
  </si>
  <si>
    <t>UC7GsR6NwKEy8SmDKRtXdIZw</t>
  </si>
  <si>
    <t>--1jrcuSeKM</t>
  </si>
  <si>
    <t>2015-04-17T17:07:38.000Z</t>
  </si>
  <si>
    <t>UCWkkE6ObowGRcCywNsw2C1g</t>
  </si>
  <si>
    <t>2014-01-05T05:31:49.000Z</t>
  </si>
  <si>
    <t>UC1AaN96kgESTBy36Nfaj8tQ</t>
  </si>
  <si>
    <t>--06kl9OIPA</t>
  </si>
  <si>
    <t>2010-10-03T23:26:02.000Z</t>
  </si>
  <si>
    <t>UCXPsEBU_BHCMLpGh2Uh2_NA</t>
  </si>
  <si>
    <t>2008-02-06T14:22:41.000Z</t>
  </si>
  <si>
    <t>UCJkjyDU_oEMvsSk7ql5FMOg</t>
  </si>
  <si>
    <t>--4D2TDIkF8</t>
  </si>
  <si>
    <t>2013-09-28T14:46:15.000Z</t>
  </si>
  <si>
    <t>UCCz7LA2yhTOwHTcTgwv37Pg</t>
  </si>
  <si>
    <t>2010-12-14T10:49:51.000Z</t>
  </si>
  <si>
    <t>UCKFrD1MP7HtFARafErJs2eg</t>
  </si>
  <si>
    <t>2015-03-25T09:46:32.000Z</t>
  </si>
  <si>
    <t>UCbG4ZYJ1AAZlSbGRDHUP1YQ</t>
  </si>
  <si>
    <t>2012-01-12T17:47:33.000Z</t>
  </si>
  <si>
    <t>UCWIlNOmXhGHXnmZjkAICJXQ</t>
  </si>
  <si>
    <t>2010-09-22T10:18:48.000Z</t>
  </si>
  <si>
    <t>UCkeQp-ClM7FAVSu_WFPYg0A</t>
  </si>
  <si>
    <t>2008-05-31T20:11:57.000Z</t>
  </si>
  <si>
    <t>UCzy7ETKU4ZQStaJqnf9QDhA</t>
  </si>
  <si>
    <t>--2o1JrYi1k</t>
  </si>
  <si>
    <t>2012-12-31T01:33:34.000Z</t>
  </si>
  <si>
    <t>UCGYCFw-RMJpylPQsTEVzLfw</t>
  </si>
  <si>
    <t>2013-08-09T05:29:30.000Z</t>
  </si>
  <si>
    <t>UCPzHmCs_KfWtYWyvEMgn-Bw</t>
  </si>
  <si>
    <t>2010-01-10T22:27:48.000Z</t>
  </si>
  <si>
    <t>UC4O12pQmRJAyR_GPmAGu1pQ</t>
  </si>
  <si>
    <t>--7RasaAeqQ</t>
  </si>
  <si>
    <t>2014-04-22T15:11:50.000Z</t>
  </si>
  <si>
    <t>UCSVgcUvTHfm04KLfO-1ijow</t>
  </si>
  <si>
    <t>--0Urj2VHlA</t>
  </si>
  <si>
    <t>2014-06-25T09:14:46.000Z</t>
  </si>
  <si>
    <t>UCdGYCsxWgEHdpR0ayUop-gA</t>
  </si>
  <si>
    <t>--50n6_51i4</t>
  </si>
  <si>
    <t>2013-06-15T08:57:29.000Z</t>
  </si>
  <si>
    <t>UC_3tWe0VJmm2W0_mX0Lr2vA</t>
  </si>
  <si>
    <t>2010-03-24T14:25:20.000Z</t>
  </si>
  <si>
    <t>UCWaqnXjOAswBNh5p-aqjtgw</t>
  </si>
  <si>
    <t>2015-01-06T00:52:06.000Z</t>
  </si>
  <si>
    <t>UC5pHsEgqldVaoiaWgVuKqFQ</t>
  </si>
  <si>
    <t>2008-01-20T12:36:50.000Z</t>
  </si>
  <si>
    <t>UCGO8yBktFX2PjDsh8BZ1U5w</t>
  </si>
  <si>
    <t>--3LgEkqFWw</t>
  </si>
  <si>
    <t>2013-06-26T17:36:21.000Z</t>
  </si>
  <si>
    <t>UCsDb4OCZahFOGTEIflJ5l9w</t>
  </si>
  <si>
    <t>--n-8LZiylI</t>
  </si>
  <si>
    <t>2013-02-27T06:58:12.000Z</t>
  </si>
  <si>
    <t>UCLpJ_RriBKixFEv-oXXqhfw</t>
  </si>
  <si>
    <t>2009-06-27T22:35:11.000Z</t>
  </si>
  <si>
    <t>UCR63NSVAXOhuOThmjiglH4Q</t>
  </si>
  <si>
    <t>--6jYK3dhAk</t>
  </si>
  <si>
    <t>2012-04-03T20:15:31.000Z</t>
  </si>
  <si>
    <t>UCtpXCdPZZpN_9dE8tZe6Avg</t>
  </si>
  <si>
    <t>--2jdmA2-QQ</t>
  </si>
  <si>
    <t>2009-11-19T18:33:33.000Z</t>
  </si>
  <si>
    <t>UCjCCIO9WUKbVXCUMK2FRwzQ</t>
  </si>
  <si>
    <t>2010-09-05T04:02:58.000Z</t>
  </si>
  <si>
    <t>UCJEPf8YzOQVDDkw1f886jXg</t>
  </si>
  <si>
    <t>2015-02-08T08:38:14.000Z</t>
  </si>
  <si>
    <t>UCQ6y-mdce53kwAwsvVd8A9Q</t>
  </si>
  <si>
    <t>2013-07-24T06:16:57.000Z</t>
  </si>
  <si>
    <t>UCT6PN1pkGMdUVZSCUdX4P9A</t>
  </si>
  <si>
    <t>2012-01-16T05:50:11.000Z</t>
  </si>
  <si>
    <t>UC5H8iioT8qY9Jl02SoMsWCw</t>
  </si>
  <si>
    <t>2013-05-03T15:01:23.000Z</t>
  </si>
  <si>
    <t>UCKtHI2QDc5vC5Lawtnh-Mvw</t>
  </si>
  <si>
    <t>2007-06-27T03:09:48.000Z</t>
  </si>
  <si>
    <t>UClae0X8wy1MN9E7-2WaQncQ</t>
  </si>
  <si>
    <t>--4lBBZkMCQ</t>
  </si>
  <si>
    <t>2013-12-24T18:40:37.000Z</t>
  </si>
  <si>
    <t>UCVrNPLdPj-FqkRmrDmFNyaw</t>
  </si>
  <si>
    <t>2013-08-28T11:32:46.000Z</t>
  </si>
  <si>
    <t>UCylLFgHKGVyDPp1Z5J3NUwQ</t>
  </si>
  <si>
    <t>2012-03-05T06:44:39.000Z</t>
  </si>
  <si>
    <t>UCnSUAPGgau9NJc8KrDFSpJA</t>
  </si>
  <si>
    <t>2013-09-23T23:24:51.000Z</t>
  </si>
  <si>
    <t>UC1JBVquh7RKomHhsevSP2jQ</t>
  </si>
  <si>
    <t>--1k680KAHU</t>
  </si>
  <si>
    <t>2011-11-25T10:34:05.000Z</t>
  </si>
  <si>
    <t>UC_PzRdpPeVf6ddzGW4W2gig</t>
  </si>
  <si>
    <t>2012-08-01T08:46:58.000Z</t>
  </si>
  <si>
    <t>UCJLUHIhxU3bOu_EcPFyMyhA</t>
  </si>
  <si>
    <t>--00kIHI1pM</t>
  </si>
  <si>
    <t>2010-02-10T22:45:49.000Z</t>
  </si>
  <si>
    <t>UCVCd0Dw5PDTCwimmecTOiww</t>
  </si>
  <si>
    <t>2013-10-21T01:48:18.000Z</t>
  </si>
  <si>
    <t>UCCsFejxbviSj4fzaD1LPJbg</t>
  </si>
  <si>
    <t>2011-05-14T06:45:23.000Z</t>
  </si>
  <si>
    <t>UCMG4zaQpqs7c15Oj__JgbRw</t>
  </si>
  <si>
    <t>--3zsLY74xk</t>
  </si>
  <si>
    <t>2013-07-21T16:04:06.000Z</t>
  </si>
  <si>
    <t>UCm8Gg6SGUcBsgErqNuBX5KQ</t>
  </si>
  <si>
    <t>2012-10-01T18:45:47.000Z</t>
  </si>
  <si>
    <t>UC2D4uy1mnE98DJP5s1vzn-Q</t>
  </si>
  <si>
    <t>2012-02-06T14:09:41.000Z</t>
  </si>
  <si>
    <t>UCSeB1BLJzvsEuInHsXqxEUw</t>
  </si>
  <si>
    <t>--9EYQKnIWk</t>
  </si>
  <si>
    <t>2012-11-01T16:57:27.000Z</t>
  </si>
  <si>
    <t>UCsQGy9MZlrT7DBL9tsKamxQ</t>
  </si>
  <si>
    <t>2013-11-24T23:39:54.000Z</t>
  </si>
  <si>
    <t>UCHZEnEW9SjSNDRU5Yum6qUQ</t>
  </si>
  <si>
    <t>2012-09-18T15:56:26.000Z</t>
  </si>
  <si>
    <t>UCPuTZ5Rw171KAILaJDwp1wQ</t>
  </si>
  <si>
    <t>2015-04-21T16:53:39.000Z</t>
  </si>
  <si>
    <t>UCVXVfZ5ryrcp1TgxegnpFBw</t>
  </si>
  <si>
    <t>2011-12-14T09:12:22.000Z</t>
  </si>
  <si>
    <t>UCTiL1q9YbrVam5nP2xzFTWQ</t>
  </si>
  <si>
    <t>2014-06-26T10:38:33.000Z</t>
  </si>
  <si>
    <t>UC4K9nmnB3-TKJjzwTgxSPoQ</t>
  </si>
  <si>
    <t>2010-11-19T19:28:17.000Z</t>
  </si>
  <si>
    <t>UCMhZyW4q91QAzBxhj8IX5vA</t>
  </si>
  <si>
    <t>2007-05-07T21:09:24.000Z</t>
  </si>
  <si>
    <t>UChHkr2LeEjwBOHWL75LtvYA</t>
  </si>
  <si>
    <t>2008-08-20T01:49:49.000Z</t>
  </si>
  <si>
    <t>UC787mhTiKSh0iE9PBX6pM4g</t>
  </si>
  <si>
    <t>2012-07-15T14:49:12.000Z</t>
  </si>
  <si>
    <t>UCEideiopjVaxdQsmAQOXyyQ</t>
  </si>
  <si>
    <t>--3ZlA_E_-0</t>
  </si>
  <si>
    <t>2013-03-14T19:55:19.000Z</t>
  </si>
  <si>
    <t>UCMUlt5fBuiMx_o3_cbo5PDA</t>
  </si>
  <si>
    <t>2008-12-26T18:32:37.000Z</t>
  </si>
  <si>
    <t>UCjqakGiLMbvQ8FqWQKXsBkQ</t>
  </si>
  <si>
    <t>2014-09-26T05:34:27.000Z</t>
  </si>
  <si>
    <t>UCfvkj-ggeiPT066ByKgg93Q</t>
  </si>
  <si>
    <t>2013-01-22T20:30:48.000Z</t>
  </si>
  <si>
    <t>UCo2REL5JgQ3v-QqMb1g1lIw</t>
  </si>
  <si>
    <t>2014-09-23T20:51:00.000Z</t>
  </si>
  <si>
    <t>UC8bJfF2sVcLW92EcYtQ_Tww</t>
  </si>
  <si>
    <t>2010-08-25T21:14:40.000Z</t>
  </si>
  <si>
    <t>UCeQf8mZkzUswAL42uQs84iA</t>
  </si>
  <si>
    <t>2008-04-27T12:32:05.000Z</t>
  </si>
  <si>
    <t>UCeu7XHEbM_aAGm6xP6Hnorw</t>
  </si>
  <si>
    <t>2009-06-01T15:11:12.000Z</t>
  </si>
  <si>
    <t>UCcE5BQzPpX1eAqX_RjIIqBg</t>
  </si>
  <si>
    <t>2013-10-03T20:34:00.000Z</t>
  </si>
  <si>
    <t>UC6VdHmorTBm6IGFJrLlFuew</t>
  </si>
  <si>
    <t>2007-07-11T07:33:28.000Z</t>
  </si>
  <si>
    <t>UCk2hNgDiYwnxGiVKLAbz36w</t>
  </si>
  <si>
    <t>--7NGurgJmQ</t>
  </si>
  <si>
    <t>2010-09-14T08:00:37.000Z</t>
  </si>
  <si>
    <t>UCuIJWRaLX6yP9A9SsRgxa7A</t>
  </si>
  <si>
    <t>2011-02-14T05:14:47.000Z</t>
  </si>
  <si>
    <t>UCcbqSG3k30oHXbFs9cDYvWA</t>
  </si>
  <si>
    <t>2012-03-29T06:42:37.000Z</t>
  </si>
  <si>
    <t>UCxBYHOQINij4SwdRNczoTaw</t>
  </si>
  <si>
    <t>2007-02-13T07:39:35.000Z</t>
  </si>
  <si>
    <t>UCLINPbYQ9sy6qc-TqtBeVnw</t>
  </si>
  <si>
    <t>2010-04-27T12:48:10.000Z</t>
  </si>
  <si>
    <t>UCcSeeATlWJJbXpOZRYOfaDg</t>
  </si>
  <si>
    <t>2013-12-31T15:17:14.000Z</t>
  </si>
  <si>
    <t>UC6lhT3obp7Yf0iQH4wRLVHw</t>
  </si>
  <si>
    <t>2012-07-04T15:53:29.000Z</t>
  </si>
  <si>
    <t>UC-1g6IDDRsReIMnIJKJcc_Q</t>
  </si>
  <si>
    <t>2010-09-27T19:17:12.000Z</t>
  </si>
  <si>
    <t>UCTDnFFG76UV07OgvMpmD1Tg</t>
  </si>
  <si>
    <t>2012-08-19T04:01:57.000Z</t>
  </si>
  <si>
    <t>UCjhRMHxiHQE7RV36e9JeEQg</t>
  </si>
  <si>
    <t>2010-02-25T14:33:07.000Z</t>
  </si>
  <si>
    <t>UCAcbfpFAA0k0SPLmZlgWYhA</t>
  </si>
  <si>
    <t>--4MnyfgK_s</t>
  </si>
  <si>
    <t>2008-10-28T17:59:12.000Z</t>
  </si>
  <si>
    <t>UCvMyD8ecaYW5glzQF7dgeaA</t>
  </si>
  <si>
    <t>2008-05-28T21:16:52.000Z</t>
  </si>
  <si>
    <t>UC_ydRj9p48PgpgSwr5SZ89A</t>
  </si>
  <si>
    <t>2012-07-27T17:20:22.000Z</t>
  </si>
  <si>
    <t>UCphz8ckXEvP7AJ6t-Od0qsg</t>
  </si>
  <si>
    <t>--5KYoC0dzk</t>
  </si>
  <si>
    <t>2011-03-16T02:22:08.000Z</t>
  </si>
  <si>
    <t>UCwLn_5lHFrclLEXbS0ogu5g</t>
  </si>
  <si>
    <t>2010-10-18T11:32:32.000Z</t>
  </si>
  <si>
    <t>UCtpLbWEaULGAPWBAj9L5_DA</t>
  </si>
  <si>
    <t>--26Q_d1ooU</t>
  </si>
  <si>
    <t>2010-01-27T15:15:12.000Z</t>
  </si>
  <si>
    <t>UCVbsDKvlrcjyUD50W3pTzSQ</t>
  </si>
  <si>
    <t>2009-07-14T09:25:46.000Z</t>
  </si>
  <si>
    <t>UC84xfE6pe7GeX_4RxzYVkOA</t>
  </si>
  <si>
    <t>2007-10-12T02:32:55.000Z</t>
  </si>
  <si>
    <t>UCDP8SYwrH5oQfxBRo92MODQ</t>
  </si>
  <si>
    <t>2010-02-18T01:45:14.000Z</t>
  </si>
  <si>
    <t>UC5kC_Ufdjb6-2Eiiakp2G3A</t>
  </si>
  <si>
    <t>2013-01-06T10:20:41.000Z</t>
  </si>
  <si>
    <t>UCSmS6sWsIZRkBH5p438IUmg</t>
  </si>
  <si>
    <t>2015-01-01T10:04:51.000Z</t>
  </si>
  <si>
    <t>UCFSK7Yl9UANJ42kRD5hcaFQ</t>
  </si>
  <si>
    <t>2013-11-20T07:00:00.000Z</t>
  </si>
  <si>
    <t>UCHKnKNMXGs9gV7ago_cpHMA</t>
  </si>
  <si>
    <t>2012-09-01T17:01:12.000Z</t>
  </si>
  <si>
    <t>UC6LA4vk3pMxCkogsGWonIKQ</t>
  </si>
  <si>
    <t>2010-06-02T19:19:41.000Z</t>
  </si>
  <si>
    <t>UCHzbTUXnKX2gSr3hvXXjxlQ</t>
  </si>
  <si>
    <t>2012-09-24T22:44:51.000Z</t>
  </si>
  <si>
    <t>UCJMQxg81E1HwVuD-5I2C3oQ</t>
  </si>
  <si>
    <t>2008-06-12T17:36:40.000Z</t>
  </si>
  <si>
    <t>UCVXA6A5S8ZVDDxk99okt83A</t>
  </si>
  <si>
    <t>2010-01-11T20:20:06.000Z</t>
  </si>
  <si>
    <t>UCuxuwpbLsno1XGmEWMQNe4Q</t>
  </si>
  <si>
    <t>2009-11-04T01:09:07.000Z</t>
  </si>
  <si>
    <t>UCYB_7AvhPxs4zl1FbzoJhtA</t>
  </si>
  <si>
    <t>--e-7kbxZ7M</t>
  </si>
  <si>
    <t>2013-03-16T09:16:58.000Z</t>
  </si>
  <si>
    <t>UCS8ObvH1f2kNixDfMFsf5_A</t>
  </si>
  <si>
    <t>2011-12-23T18:18:47.000Z</t>
  </si>
  <si>
    <t>UCECHoIdLDF53V_jrd5nsgvQ</t>
  </si>
  <si>
    <t>--26NYYq_7E</t>
  </si>
  <si>
    <t>2015-07-08T23:08:45.000Z</t>
  </si>
  <si>
    <t>UCCbc9GxE0TmCoSWqImckHwg</t>
  </si>
  <si>
    <t>2015-07-16T18:07:12.000Z</t>
  </si>
  <si>
    <t>UCdh2Jy5YksUCH6GwyxBgogg</t>
  </si>
  <si>
    <t>2012-01-09T05:39:04.000Z</t>
  </si>
  <si>
    <t>UCSb7YDVK3vGTMfhPqtGmA1w</t>
  </si>
  <si>
    <t>2008-07-30T23:42:39.000Z</t>
  </si>
  <si>
    <t>UC8Nl48FBZkPnTfmEMVFv2Aw</t>
  </si>
  <si>
    <t>2014-03-30T06:16:19.000Z</t>
  </si>
  <si>
    <t>UCqLfp0G9bGnQ9J-LEL9kYZQ</t>
  </si>
  <si>
    <t>2011-09-02T00:43:22.000Z</t>
  </si>
  <si>
    <t>UC45lYuHP59jXCqhzNdc-khQ</t>
  </si>
  <si>
    <t>2011-01-16T20:43:10.000Z</t>
  </si>
  <si>
    <t>UC_eg49ESVr7tnxgA1LdR-4w</t>
  </si>
  <si>
    <t>2011-04-28T18:43:13.000Z</t>
  </si>
  <si>
    <t>UCbh8eWQ83qZxKkfUbyKEIDA</t>
  </si>
  <si>
    <t>2014-09-30T23:18:54.000Z</t>
  </si>
  <si>
    <t>UCBriYsje-d_72dqxHqLtf8Q</t>
  </si>
  <si>
    <t>2013-10-19T14:24:59.000Z</t>
  </si>
  <si>
    <t>UCbCL_dS_4KjCJ8NKry0wwJQ</t>
  </si>
  <si>
    <t>2010-06-23T06:31:12.000Z</t>
  </si>
  <si>
    <t>UCsZeySV9FGu3X9_PN9hpWJA</t>
  </si>
  <si>
    <t>2011-11-03T22:47:55.000Z</t>
  </si>
  <si>
    <t>UC4di-od7AQJbMyuDO_upb6Q</t>
  </si>
  <si>
    <t>2012-07-03T19:57:13.000Z</t>
  </si>
  <si>
    <t>UCn6-nwl1LgAjDmGbbR5b_6w</t>
  </si>
  <si>
    <t>--3aexVl76U</t>
  </si>
  <si>
    <t>2012-10-21T15:15:10.000Z</t>
  </si>
  <si>
    <t>UChNmE5O9AIC0WJjb9I4rYLg</t>
  </si>
  <si>
    <t>2009-06-15T15:45:10.000Z</t>
  </si>
  <si>
    <t>UCxkmL8rM9nw-EUW7DbruBSw</t>
  </si>
  <si>
    <t>2014-02-17T05:07:29.000Z</t>
  </si>
  <si>
    <t>UCQimPADTui-RZdvBOKqhmOw</t>
  </si>
  <si>
    <t>--BI-8BLHxg</t>
  </si>
  <si>
    <t>2012-05-16T14:04:19.000Z</t>
  </si>
  <si>
    <t>UCA8817rO9pBK7Um7OKG-zkA</t>
  </si>
  <si>
    <t>2013-12-02T08:49:42.000Z</t>
  </si>
  <si>
    <t>UCzv9126bAWtkrO0qM-usKfA</t>
  </si>
  <si>
    <t>2012-06-11T12:46:48.000Z</t>
  </si>
  <si>
    <t>UCdz0-84R-w9-bBUII0U_P6w</t>
  </si>
  <si>
    <t>2010-10-14T15:08:07.000Z</t>
  </si>
  <si>
    <t>UCuWcjpKbIDAbZfHoru1toFg</t>
  </si>
  <si>
    <t>2013-09-28T00:00:00.000Z</t>
  </si>
  <si>
    <t>UCa7LezACJkW0e7RlXo8VfXw</t>
  </si>
  <si>
    <t>---2pGwkL7M</t>
  </si>
  <si>
    <t>2014-03-09T01:58:31.000Z</t>
  </si>
  <si>
    <t>UCS6HNpDJeLwmFa8iwdEAQVg</t>
  </si>
  <si>
    <t>2011-08-31T11:57:47.000Z</t>
  </si>
  <si>
    <t>UCPeqv6ycK5Sa0Hli0n0wPsg</t>
  </si>
  <si>
    <t>2012-09-27T15:58:57.000Z</t>
  </si>
  <si>
    <t>UCjvbYiLBW_s9ktY2SIBzHRg</t>
  </si>
  <si>
    <t>2014-11-25T08:14:49.000Z</t>
  </si>
  <si>
    <t>UCZHLRbXylR-x2wU-kp65nTA</t>
  </si>
  <si>
    <t>2008-02-16T02:05:03.000Z</t>
  </si>
  <si>
    <t>UCOyx6C8ct8wI1IFClQC7S3g</t>
  </si>
  <si>
    <t>--3GlPQ4So4</t>
  </si>
  <si>
    <t>2009-01-02T03:04:15.000Z</t>
  </si>
  <si>
    <t>UC2ZB5-Fgacw_0vTp-8gUWUw</t>
  </si>
  <si>
    <t>2013-05-24T21:31:47.000Z</t>
  </si>
  <si>
    <t>UCXFsqgD5tcqwiRAD9Nw88pQ</t>
  </si>
  <si>
    <t>2011-10-25T17:21:51.000Z</t>
  </si>
  <si>
    <t>UCTD5RhYO-SNPVWtJZdQoKOw</t>
  </si>
  <si>
    <t>2008-06-19T08:40:14.000Z</t>
  </si>
  <si>
    <t>UCz_sKjgVE53fvJSkXsZ2F4A</t>
  </si>
  <si>
    <t>2008-07-20T06:17:33.000Z</t>
  </si>
  <si>
    <t>UCExJ7v6NM74ke48mAKKdcXg</t>
  </si>
  <si>
    <t>2009-03-20T12:38:01.000Z</t>
  </si>
  <si>
    <t>UCXCM24Hc7T-tdDnBcvyJQgA</t>
  </si>
  <si>
    <t>2010-09-29T21:17:33.000Z</t>
  </si>
  <si>
    <t>UCYX169KoQ8BveVQ8CIi3mFQ</t>
  </si>
  <si>
    <t>2008-11-11T01:23:43.000Z</t>
  </si>
  <si>
    <t>UCTv-XvfzLX3i4IGWAm4sbmA</t>
  </si>
  <si>
    <t>2015-04-04T18:44:38.000Z</t>
  </si>
  <si>
    <t>UCYRRKA07mLG8fpkDqhJXZAg</t>
  </si>
  <si>
    <t>2012-06-12T06:04:18.000Z</t>
  </si>
  <si>
    <t>UC0NuyXHym-Oatwfpab2LAMA</t>
  </si>
  <si>
    <t>2010-02-18T23:04:02.000Z</t>
  </si>
  <si>
    <t>UCP0hHZRg87pWVJCOgueslmw</t>
  </si>
  <si>
    <t>2012-05-03T17:10:44.000Z</t>
  </si>
  <si>
    <t>UCI1q-BRy1m5YT87DUyFyUQg</t>
  </si>
  <si>
    <t>2015-04-23T01:03:09.000Z</t>
  </si>
  <si>
    <t>UCvpTHwinUOwXS9TfSz4LEEg</t>
  </si>
  <si>
    <t>2010-03-18T16:04:26.000Z</t>
  </si>
  <si>
    <t>UCOtMIE18ug3jX70PSmdz8kA</t>
  </si>
  <si>
    <t>2009-11-14T04:00:03.000Z</t>
  </si>
  <si>
    <t>UC9v5r_aHplJ7dHegXaeulAA</t>
  </si>
  <si>
    <t>--0IxjNMZeI</t>
  </si>
  <si>
    <t>2013-05-20T12:34:29.000Z</t>
  </si>
  <si>
    <t>UC-iuonKZZC9krPa-RpwMO9w</t>
  </si>
  <si>
    <t>2014-07-11T06:50:03.000Z</t>
  </si>
  <si>
    <t>UCazFRHqhI2ql16hePyTVNng</t>
  </si>
  <si>
    <t>--390kRrg94</t>
  </si>
  <si>
    <t>2013-06-11T11:36:31.000Z</t>
  </si>
  <si>
    <t>UCBoR0Yu5hqiGEJdYM8nRT0g</t>
  </si>
  <si>
    <t>2010-08-08T15:39:11.000Z</t>
  </si>
  <si>
    <t>UCI-Oq7oFGakzSzHFlTtsUsQ</t>
  </si>
  <si>
    <t>2013-11-10T18:31:43.000Z</t>
  </si>
  <si>
    <t>UCEKSOXh7GGPbTtr6viRUI5A</t>
  </si>
  <si>
    <t>2010-10-08T20:05:49.000Z</t>
  </si>
  <si>
    <t>UCNEiwm4i-qmILrmG9XDzcrA</t>
  </si>
  <si>
    <t>2013-07-14T14:24:06.000Z</t>
  </si>
  <si>
    <t>UCRvCWWrrL43n2aOD1jPu4sw</t>
  </si>
  <si>
    <t>2008-11-14T00:24:38.000Z</t>
  </si>
  <si>
    <t>UCAbdtc3JlwVH-s4Dg-jnPrw</t>
  </si>
  <si>
    <t>2011-05-08T07:00:27.000Z</t>
  </si>
  <si>
    <t>UC5oRfIfcuPX0F9PjIpPa7YQ</t>
  </si>
  <si>
    <t>2013-09-22T18:06:07.000Z</t>
  </si>
  <si>
    <t>UCCc5t3tYj-fKc90BwGVblSA</t>
  </si>
  <si>
    <t>2009-07-25T15:59:54.000Z</t>
  </si>
  <si>
    <t>UC-zEBxX9Xzun4mli2ArKjjQ</t>
  </si>
  <si>
    <t>2012-11-28T07:44:30.000Z</t>
  </si>
  <si>
    <t>UC2khVqh0WQxLC4b6rLcnl9g</t>
  </si>
  <si>
    <t>2011-02-12T16:22:46.000Z</t>
  </si>
  <si>
    <t>UC1cIGhTo0WiOp0VRAglCaSA</t>
  </si>
  <si>
    <t>2015-04-29T08:18:34.000Z</t>
  </si>
  <si>
    <t>UCvZL5CwtJt_I5dI15AeHy-w</t>
  </si>
  <si>
    <t>2013-07-18T12:43:54.000Z</t>
  </si>
  <si>
    <t>UCUNmR55jFF7o0u4oVqoXCsg</t>
  </si>
  <si>
    <t>2011-02-02T12:36:05.000Z</t>
  </si>
  <si>
    <t>UCpmadplEROgHA_9m0Cse1Gg</t>
  </si>
  <si>
    <t>2011-11-21T13:50:58.000Z</t>
  </si>
  <si>
    <t>UChPBqNUzjWkU3uGra_S0log</t>
  </si>
  <si>
    <t>2007-10-11T10:05:33.000Z</t>
  </si>
  <si>
    <t>UC8OOMKporuqEBJZ8uf7fAsw</t>
  </si>
  <si>
    <t>2014-10-26T00:14:22.000Z</t>
  </si>
  <si>
    <t>UCZfogiS6Mf27r53CLJJehLQ</t>
  </si>
  <si>
    <t>--53T_QFfmI</t>
  </si>
  <si>
    <t>2011-12-03T00:46:52.000Z</t>
  </si>
  <si>
    <t>UCwyXamwtzfDIvRjEFcqNmSw</t>
  </si>
  <si>
    <t>2011-11-08T12:28:29.000Z</t>
  </si>
  <si>
    <t>UCETKopbJ3g1KlZVAvaw7dUw</t>
  </si>
  <si>
    <t>2015-08-11T04:23:41.000Z</t>
  </si>
  <si>
    <t>UCMf8mzKBLR9uaQKUMbRdr1g</t>
  </si>
  <si>
    <t>2010-05-18T15:43:24.000Z</t>
  </si>
  <si>
    <t>UCKZ0P5KGj32fvuKS8pwzbFQ</t>
  </si>
  <si>
    <t>2011-04-03T13:47:51.000Z</t>
  </si>
  <si>
    <t>UCMc5gfr6_RSpNAKjiQf_xZg</t>
  </si>
  <si>
    <t>--0wE2KMLuk</t>
  </si>
  <si>
    <t>2009-01-06T10:10:57.000Z</t>
  </si>
  <si>
    <t>UCYHKWbpx6eX_ydppBcOIOng</t>
  </si>
  <si>
    <t>2015-07-21T12:29:29.000Z</t>
  </si>
  <si>
    <t>UCFuBDJYsra9hg4YiLxjobEQ</t>
  </si>
  <si>
    <t>2011-09-21T22:37:44.000Z</t>
  </si>
  <si>
    <t>UCdAiIwrJ3F8cKdC0H5vZjsw</t>
  </si>
  <si>
    <t>--2NlIhok44</t>
  </si>
  <si>
    <t>2010-11-07T08:42:36.000Z</t>
  </si>
  <si>
    <t>UC_qModsQsEozKSO1u6XbYsw</t>
  </si>
  <si>
    <t>2013-11-20T19:05:45.000Z</t>
  </si>
  <si>
    <t>UCGHhehKQoYA0zeWiikDO6EQ</t>
  </si>
  <si>
    <t>2013-11-16T23:29:44.000Z</t>
  </si>
  <si>
    <t>UC2JqhLQPIghWC6wLXYWYWow</t>
  </si>
  <si>
    <t>2013-06-28T17:26:33.000Z</t>
  </si>
  <si>
    <t>UC9-Gf8yxR0eqECaBRjpGiNQ</t>
  </si>
  <si>
    <t>2011-10-18T13:36:25.000Z</t>
  </si>
  <si>
    <t>UCLU580lMb6AGMlu85TfGmMA</t>
  </si>
  <si>
    <t>--8JVhLMbkw</t>
  </si>
  <si>
    <t>2012-08-23T23:42:43.000Z</t>
  </si>
  <si>
    <t>UCzcLeFkKzrPWQGDLiF9-6MA</t>
  </si>
  <si>
    <t>2009-01-08T02:47:20.000Z</t>
  </si>
  <si>
    <t>UC0N_fyvf9fnDv6V_kdK2jHg</t>
  </si>
  <si>
    <t>2011-07-11T02:07:08.000Z</t>
  </si>
  <si>
    <t>UClZsfG_SfyBAGaafLxymoVA</t>
  </si>
  <si>
    <t>2012-02-14T16:04:25.000Z</t>
  </si>
  <si>
    <t>UCNylwDpBH_yziJ6VbJMIZ_Q</t>
  </si>
  <si>
    <t>2014-02-12T20:26:58.000Z</t>
  </si>
  <si>
    <t>UCDCZa9Yt64NX1_eWa-HNDhw</t>
  </si>
  <si>
    <t>--2shonBZTc</t>
  </si>
  <si>
    <t>2009-12-23T01:14:31.000Z</t>
  </si>
  <si>
    <t>UCKa8-ht-gbMxHFgQVuCgG3Q</t>
  </si>
  <si>
    <t>2006-08-29T00:36:46.000Z</t>
  </si>
  <si>
    <t>UC9bAont0I2B1RJVYEHeX_qw</t>
  </si>
  <si>
    <t>2011-05-04T09:26:40.000Z</t>
  </si>
  <si>
    <t>UCPcE_Bp5kaopWuZ59zsvqvQ</t>
  </si>
  <si>
    <t>2013-02-20T16:23:11.000Z</t>
  </si>
  <si>
    <t>UCjjXSlYkhse4uaXmq5lwlQA</t>
  </si>
  <si>
    <t>2010-05-30T06:21:39.000Z</t>
  </si>
  <si>
    <t>UCe4iMXmL24pauN6SC_8AGYg</t>
  </si>
  <si>
    <t>2008-12-25T21:46:12.000Z</t>
  </si>
  <si>
    <t>UCdV5g3jVn-sTw1VgULj0EfA</t>
  </si>
  <si>
    <t>2011-08-09T21:46:04.000Z</t>
  </si>
  <si>
    <t>UCzC-pzvjHz9Nj4KgkPvtD7Q</t>
  </si>
  <si>
    <t>2013-08-06T20:05:29.000Z</t>
  </si>
  <si>
    <t>UCVXcohmX3PIsbc0Djrr_dZw</t>
  </si>
  <si>
    <t>2015-02-23T17:36:21.000Z</t>
  </si>
  <si>
    <t>UCt5nMEki451pwJrO_4OhIsA</t>
  </si>
  <si>
    <t>--6QeUB3ytw</t>
  </si>
  <si>
    <t>2008-05-03T02:38:49.000Z</t>
  </si>
  <si>
    <t>UCK_zmTIJCyKTGnlXdSKKvcA</t>
  </si>
  <si>
    <t>2007-08-13T15:44:37.000Z</t>
  </si>
  <si>
    <t>UCmsO3CyGDSgi1-XhkVns3TA</t>
  </si>
  <si>
    <t>2015-01-17T18:01:37.000Z</t>
  </si>
  <si>
    <t>UCS8Oy03UZuvCL4jNvzgLHXA</t>
  </si>
  <si>
    <t>2011-05-20T19:52:29.000Z</t>
  </si>
  <si>
    <t>UCTVC4jP5RceBX_qSvFTwizg</t>
  </si>
  <si>
    <t>2006-09-21T09:53:09.000Z</t>
  </si>
  <si>
    <t>UCunJeWziKeN41EqEHoJfzDA</t>
  </si>
  <si>
    <t>2013-10-01T14:04:43.000Z</t>
  </si>
  <si>
    <t>UCqDNFlsAGhGrwGnFMrNaACw</t>
  </si>
  <si>
    <t>2011-07-10T16:21:56.000Z</t>
  </si>
  <si>
    <t>UCWRosBEZSnIyvsV1yHrk97w</t>
  </si>
  <si>
    <t>2011-02-17T23:07:38.000Z</t>
  </si>
  <si>
    <t>UCIiRSZloKxBXCU6u3cAfg1A</t>
  </si>
  <si>
    <t>2012-06-09T19:01:07.000Z</t>
  </si>
  <si>
    <t>UCdPyAsYflQVKjGFjT5ZrJ3Q</t>
  </si>
  <si>
    <t>2012-09-05T00:18:26.000Z</t>
  </si>
  <si>
    <t>UCDLHEEfT71h6GBQDpTGGyDA</t>
  </si>
  <si>
    <t>2013-10-14T13:45:45.000Z</t>
  </si>
  <si>
    <t>UCe5-2h1sTwR4F5cWrupuQ2A</t>
  </si>
  <si>
    <t>2009-10-23T16:04:57.000Z</t>
  </si>
  <si>
    <t>UCIl0UtYEi5BWJmpCouaAU-w</t>
  </si>
  <si>
    <t>2012-08-18T11:32:52.000Z</t>
  </si>
  <si>
    <t>UCkXEPd0bVvOlEVXlIuIWCQg</t>
  </si>
  <si>
    <t>2014-03-25T05:45:55.000Z</t>
  </si>
  <si>
    <t>UC1LVhxuYxOdBaX8iEaErylg</t>
  </si>
  <si>
    <t>2015-04-10T18:44:36.000Z</t>
  </si>
  <si>
    <t>UCjNFxOkOT6d2gPpXh4ecvOQ</t>
  </si>
  <si>
    <t>--6u53VX3l0</t>
  </si>
  <si>
    <t>2010-12-22T12:39:14.000Z</t>
  </si>
  <si>
    <t>UCIjpoZ2hD7qUDmKMOzRU_ag</t>
  </si>
  <si>
    <t>2006-12-05T16:23:31.000Z</t>
  </si>
  <si>
    <t>UCos81LHdCNhZWn7CYFPEysg</t>
  </si>
  <si>
    <t>--9zlVr4XD8</t>
  </si>
  <si>
    <t>2012-03-04T14:50:21.000Z</t>
  </si>
  <si>
    <t>UCJlXjjGnGysAe3LRq6NWfxg</t>
  </si>
  <si>
    <t>2010-01-09T02:53:38.000Z</t>
  </si>
  <si>
    <t>UCc9zA_V3pbPux4c9ngKwMMQ</t>
  </si>
  <si>
    <t>2011-12-17T17:38:11.000Z</t>
  </si>
  <si>
    <t>UCbYQWsGwpxrmbP7VpRINM9Q</t>
  </si>
  <si>
    <t>2012-04-21T16:27:18.000Z</t>
  </si>
  <si>
    <t>UCJaPR4kL_Y2olCCOgU3TS4A</t>
  </si>
  <si>
    <t>2009-07-07T21:51:26.000Z</t>
  </si>
  <si>
    <t>UC89o5O4MacqEEK7j--UJAOQ</t>
  </si>
  <si>
    <t>2010-10-09T16:54:14.000Z</t>
  </si>
  <si>
    <t>UCPgUOEE12K_Ku8EYXEjcVYg</t>
  </si>
  <si>
    <t>2010-02-27T03:47:13.000Z</t>
  </si>
  <si>
    <t>UCIzbYH4cwPZ7XRSBvtVoWzw</t>
  </si>
  <si>
    <t>2012-08-31T14:26:50.000Z</t>
  </si>
  <si>
    <t>UChMkPgagIDBzN9VFJNDuvYg</t>
  </si>
  <si>
    <t>--3fRd_1kAU</t>
  </si>
  <si>
    <t>2013-09-23T16:42:50.000Z</t>
  </si>
  <si>
    <t>UCnYvIsMJm5-ulb5-VOdSk2Q</t>
  </si>
  <si>
    <t>2009-11-08T09:17:26.000Z</t>
  </si>
  <si>
    <t>UCB3Rc71N4FReiNE_IOtzoLA</t>
  </si>
  <si>
    <t>--4v1uSZU-U</t>
  </si>
  <si>
    <t>2010-02-22T01:22:58.000Z</t>
  </si>
  <si>
    <t>UCP-fzpy8_36RSEv22CFqZUA</t>
  </si>
  <si>
    <t>2011-08-11T00:21:36.000Z</t>
  </si>
  <si>
    <t>UCcHmf8is3Oct4LV2KCHehhg</t>
  </si>
  <si>
    <t>2012-11-08T21:53:30.000Z</t>
  </si>
  <si>
    <t>UC2LFjIOL8mNSF2kxXkqHGBQ</t>
  </si>
  <si>
    <t>2007-10-08T19:34:41.000Z</t>
  </si>
  <si>
    <t>UCxWVvknNtioCKy0ADYV_1VQ</t>
  </si>
  <si>
    <t>--2R3RiRvJ8</t>
  </si>
  <si>
    <t>2010-10-09T16:16:11.000Z</t>
  </si>
  <si>
    <t>UC-PkBTL6H7MwKrMYkOI3sRw</t>
  </si>
  <si>
    <t>2011-06-22T18:32:54.000Z</t>
  </si>
  <si>
    <t>UCgTjPatXdSA5V0GDjBZh7pQ</t>
  </si>
  <si>
    <t>2007-05-09T16:00:41.000Z</t>
  </si>
  <si>
    <t>UCWsr56sq5GBeikcLlBIvSpw</t>
  </si>
  <si>
    <t>2012-10-08T01:13:45.000Z</t>
  </si>
  <si>
    <t>UCx_jxl-J4SSi81SQ_myy9xA</t>
  </si>
  <si>
    <t>--8imf-Li0U</t>
  </si>
  <si>
    <t>2013-10-02T17:36:11.000Z</t>
  </si>
  <si>
    <t>UCvueeIpQ6l5BlyzUTWY13eQ</t>
  </si>
  <si>
    <t>2012-04-24T18:36:22.000Z</t>
  </si>
  <si>
    <t>UCUjcrwk5MFPfYbQ4XZptf1A</t>
  </si>
  <si>
    <t>2008-03-12T02:57:41.000Z</t>
  </si>
  <si>
    <t>UCImYogn-FXSu5nlVHx4GUhw</t>
  </si>
  <si>
    <t>2010-11-12T20:20:04.000Z</t>
  </si>
  <si>
    <t>UCpuAPXDuJKe5fAuSLCG8LDg</t>
  </si>
  <si>
    <t>2009-10-16T21:33:13.000Z</t>
  </si>
  <si>
    <t>UCzEcHV6aIUco6EaMd-dVP_A</t>
  </si>
  <si>
    <t>2015-04-15T23:53:47.000Z</t>
  </si>
  <si>
    <t>UCmIIBhzBfzoAt51zqdun_6g</t>
  </si>
  <si>
    <t>2010-03-12T17:19:51.000Z</t>
  </si>
  <si>
    <t>UCGdZKY7dD8H2Ecsq9__xeqQ</t>
  </si>
  <si>
    <t>2008-05-30T02:16:42.000Z</t>
  </si>
  <si>
    <t>UCsMp4t_y0m_T9tXGGWjMOyg</t>
  </si>
  <si>
    <t>2013-09-29T01:43:31.000Z</t>
  </si>
  <si>
    <t>UCxH3W8AsCCHAnjL0ckn4M1w</t>
  </si>
  <si>
    <t>2007-06-17T02:23:47.000Z</t>
  </si>
  <si>
    <t>UCWNx-3LmYfa45rwgVPoz5JQ</t>
  </si>
  <si>
    <t>2013-03-14T21:52:42.000Z</t>
  </si>
  <si>
    <t>UCL272KR2XWCRK29Likf4xoA</t>
  </si>
  <si>
    <t>2013-01-31T00:49:32.000Z</t>
  </si>
  <si>
    <t>UCpKnbXIIl9ud9dYYQ8S-dqA</t>
  </si>
  <si>
    <t>--6BBX6rk2o</t>
  </si>
  <si>
    <t>2014-12-23T16:07:40.000Z</t>
  </si>
  <si>
    <t>UCuCuwcyEA7nuRmsvDKXPsdw</t>
  </si>
  <si>
    <t>--6b-8VSQHE</t>
  </si>
  <si>
    <t>2007-12-19T23:09:06.000Z</t>
  </si>
  <si>
    <t>UCUrr00OKh4SMieOvD9lkyQQ</t>
  </si>
  <si>
    <t>2014-05-29T08:46:19.000Z</t>
  </si>
  <si>
    <t>UC-o0hItpSKg5ZtuXAh_4rEg</t>
  </si>
  <si>
    <t>2009-02-14T22:20:09.000Z</t>
  </si>
  <si>
    <t>UC4vbiZMU_yrheYVZH393-Zw</t>
  </si>
  <si>
    <t>2015-08-04T07:49:35.000Z</t>
  </si>
  <si>
    <t>UCui2MpemP6NouHLEap5jzrg</t>
  </si>
  <si>
    <t>--2u0ZyO3x0</t>
  </si>
  <si>
    <t>2011-04-27T00:19:13.000Z</t>
  </si>
  <si>
    <t>UCF9C9nAU1MT4UzkfRjwJLMQ</t>
  </si>
  <si>
    <t>2014-01-26T07:24:10.000Z</t>
  </si>
  <si>
    <t>UClY-p9bQkEjmZvwYZtoLT5Q</t>
  </si>
  <si>
    <t>--r-Z0OONkc</t>
  </si>
  <si>
    <t>2015-07-17T22:13:40.000Z</t>
  </si>
  <si>
    <t>UCbNcN2DvPOwewfNK3bcodcg</t>
  </si>
  <si>
    <t>2012-03-19T19:14:06.000Z</t>
  </si>
  <si>
    <t>UCsavg5T0Jlxkcp2eD8krBAw</t>
  </si>
  <si>
    <t>2013-09-21T19:59:04.000Z</t>
  </si>
  <si>
    <t>UCul5qOGUH6uce4lrUZvjjTw</t>
  </si>
  <si>
    <t>2014-04-08T14:37:03.000Z</t>
  </si>
  <si>
    <t>UCuf2GsZmHGEx0rYsWnZM6HQ</t>
  </si>
  <si>
    <t>2015-05-22T14:20:24.000Z</t>
  </si>
  <si>
    <t>UChd8xWG_wsGStscuoouwQDw</t>
  </si>
  <si>
    <t>2010-02-26T02:06:54.000Z</t>
  </si>
  <si>
    <t>UCLKkGgvbJkmVEYPNsbXWbwQ</t>
  </si>
  <si>
    <t>2011-12-02T04:59:38.000Z</t>
  </si>
  <si>
    <t>UC3CZydI1jQqZlSUJs_OKv4w</t>
  </si>
  <si>
    <t>2014-07-25T15:18:09.000Z</t>
  </si>
  <si>
    <t>UCEoUhirnLHXdsLNuY4t67bQ</t>
  </si>
  <si>
    <t>2011-08-27T03:10:02.000Z</t>
  </si>
  <si>
    <t>UC2B4vSWQA1yPFT1BnGdwv-A</t>
  </si>
  <si>
    <t>2008-07-10T19:38:10.000Z</t>
  </si>
  <si>
    <t>UC8y7LKPzQYlQDRifRnmAR9g</t>
  </si>
  <si>
    <t>2010-02-23T10:42:48.000Z</t>
  </si>
  <si>
    <t>UCNbOZesinLAZHeYPEUakqxA</t>
  </si>
  <si>
    <t>2008-11-24T04:34:41.000Z</t>
  </si>
  <si>
    <t>UCrcB0DHc-tIW9GBRp21C7CQ</t>
  </si>
  <si>
    <t>2012-02-10T19:57:51.000Z</t>
  </si>
  <si>
    <t>UCVSj-a8oGFDMTPnu9Dw5zhA</t>
  </si>
  <si>
    <t>2008-02-29T03:31:13.000Z</t>
  </si>
  <si>
    <t>UC0AFnSo40mMrYgetcpB4Yng</t>
  </si>
  <si>
    <t>2010-02-27T11:22:38.000Z</t>
  </si>
  <si>
    <t>UC7NszqtDGyVuQuxUEAN_n2Q</t>
  </si>
  <si>
    <t>--8Fv--9LF4</t>
  </si>
  <si>
    <t>2014-02-12T07:29:44.000Z</t>
  </si>
  <si>
    <t>UCGeRki7JHKEhk27epcAJraQ</t>
  </si>
  <si>
    <t>2010-03-18T18:28:20.000Z</t>
  </si>
  <si>
    <t>UCLFXVxKZAdv-D5t6rhHKE3g</t>
  </si>
  <si>
    <t>2013-03-14T01:42:30.000Z</t>
  </si>
  <si>
    <t>UCQzY3ru491eWtBpkrmI8bGw</t>
  </si>
  <si>
    <t>2012-04-05T23:01:20.000Z</t>
  </si>
  <si>
    <t>UCbwkJES4SHCA3Rue1gth8Tw</t>
  </si>
  <si>
    <t>2013-03-09T23:19:34.000Z</t>
  </si>
  <si>
    <t>UCYySQPwTcBoksOwDuWN2jug</t>
  </si>
  <si>
    <t>2012-03-04T00:58:15.000Z</t>
  </si>
  <si>
    <t>UCxt0Y4ZBRSBsjZU51twjrbQ</t>
  </si>
  <si>
    <t>2011-05-08T20:49:28.000Z</t>
  </si>
  <si>
    <t>UCVmqfvWsKeFaMGY68CbcVVQ</t>
  </si>
  <si>
    <t>2014-09-15T03:29:02.000Z</t>
  </si>
  <si>
    <t>UCi5zjw6jW3wcn2WVTLmUwGQ</t>
  </si>
  <si>
    <t>2009-06-11T22:38:59.000Z</t>
  </si>
  <si>
    <t>UC_b2Ki-qn-k-Uk5o4DewJZw</t>
  </si>
  <si>
    <t>2008-01-14T01:10:43.000Z</t>
  </si>
  <si>
    <t>UCBi2mrWuNuyYy4gbM6fU18Q</t>
  </si>
  <si>
    <t>2014-11-17T04:22:35.000Z</t>
  </si>
  <si>
    <t>UCpHzuU5P4RYHZ6FYM65-B7Q</t>
  </si>
  <si>
    <t>2013-10-22T18:04:00.000Z</t>
  </si>
  <si>
    <t>UCaGRdIhs2JvsV86sfmQ77Uw</t>
  </si>
  <si>
    <t>--7JP78yW4U</t>
  </si>
  <si>
    <t>2013-03-31T21:33:37.000Z</t>
  </si>
  <si>
    <t>UCf4HHMwHEikpsEw8h1lEpGA</t>
  </si>
  <si>
    <t>2014-05-22T12:40:18.000Z</t>
  </si>
  <si>
    <t>UCpLo12cNyaf98rL6X8m6DCw</t>
  </si>
  <si>
    <t>2009-10-18T15:37:20.000Z</t>
  </si>
  <si>
    <t>UCyRDvl5au7MCMmu6iFUHAPw</t>
  </si>
  <si>
    <t>2015-05-13T17:08:44.000Z</t>
  </si>
  <si>
    <t>UCJd905SWgtBm3KKWHqo7jQQ</t>
  </si>
  <si>
    <t>2013-06-15T14:24:38.000Z</t>
  </si>
  <si>
    <t>UCJIu_TjwA4v9aPdby9Hyc-Q</t>
  </si>
  <si>
    <t>2014-04-25T10:57:58.000Z</t>
  </si>
  <si>
    <t>UC1vbTCUQ532eX7-WiHSlPNw</t>
  </si>
  <si>
    <t>2011-01-02T19:27:27.000Z</t>
  </si>
  <si>
    <t>UCjM6W66mhtWbV9MQt5DdMWA</t>
  </si>
  <si>
    <t>--8UhwyPlsU</t>
  </si>
  <si>
    <t>2010-04-06T12:37:39.000Z</t>
  </si>
  <si>
    <t>UCckhD29vIoA305hv7B45b_w</t>
  </si>
  <si>
    <t>2010-07-01T01:33:56.000Z</t>
  </si>
  <si>
    <t>UCkFSNF7Ud7nubexBE2u4B5Q</t>
  </si>
  <si>
    <t>2012-10-27T14:32:47.000Z</t>
  </si>
  <si>
    <t>UCwKkpawiRfLYtUWnRFNMMqg</t>
  </si>
  <si>
    <t>2010-04-28T14:28:15.000Z</t>
  </si>
  <si>
    <t>UCLHVyZuURuPVDhDc8RvZkGw</t>
  </si>
  <si>
    <t>2009-01-10T19:49:03.000Z</t>
  </si>
  <si>
    <t>UCOIZG2MYtCNR5Z1kMI0wY9Q</t>
  </si>
  <si>
    <t>2008-12-13T04:37:56.000Z</t>
  </si>
  <si>
    <t>UCW-xv2J5YgzpjPRm1UHNHuA</t>
  </si>
  <si>
    <t>2010-05-28T12:58:15.000Z</t>
  </si>
  <si>
    <t>UCMm9gAB8w_bY3aNecNxKumQ</t>
  </si>
  <si>
    <t>2011-11-01T15:47:10.000Z</t>
  </si>
  <si>
    <t>UCM87UTpuYbXN1g9NEL25PfA</t>
  </si>
  <si>
    <t>--8UfgPk1tk</t>
  </si>
  <si>
    <t>2014-11-13T12:45:16.000Z</t>
  </si>
  <si>
    <t>UC2YNdVM5r0tYGZTEnpzk_HA</t>
  </si>
  <si>
    <t>2012-09-04T02:21:57.000Z</t>
  </si>
  <si>
    <t>UCwOoWzyXr96Xi9TLKhTiPrA</t>
  </si>
  <si>
    <t>2014-08-25T15:00:57.000Z</t>
  </si>
  <si>
    <t>UCr9BUVSvVmC6N1FNjXTzdcw</t>
  </si>
  <si>
    <t>2009-04-18T02:44:14.000Z</t>
  </si>
  <si>
    <t>UCppHT7SZKKvar4Oc9J4oljQ</t>
  </si>
  <si>
    <t>--2jr9yqFAM</t>
  </si>
  <si>
    <t>2014-06-18T18:19:37.000Z</t>
  </si>
  <si>
    <t>UCJIPobU02UmQ33es6ntCH8w</t>
  </si>
  <si>
    <t>--4lkQ0NlxE</t>
  </si>
  <si>
    <t>2007-11-04T23:34:57.000Z</t>
  </si>
  <si>
    <t>UCns92rcso91zDiT-6I0RkOg</t>
  </si>
  <si>
    <t>2011-10-24T05:35:04.000Z</t>
  </si>
  <si>
    <t>UCResFVv9L3bWYmzBnpFPxAg</t>
  </si>
  <si>
    <t>--2eMtVeT3E</t>
  </si>
  <si>
    <t>2011-10-28T20:34:14.000Z</t>
  </si>
  <si>
    <t>UCkxBtnCrCO_aN689SyVRS2w</t>
  </si>
  <si>
    <t>2014-04-17T07:00:04.000Z</t>
  </si>
  <si>
    <t>UCwHn3uh48gjEczPtzV8LJ9w</t>
  </si>
  <si>
    <t>2014-09-30T21:25:27.000Z</t>
  </si>
  <si>
    <t>UCevEhPt0ipo-0BJTymdNPRA</t>
  </si>
  <si>
    <t>2013-01-27T21:59:26.000Z</t>
  </si>
  <si>
    <t>UCVPz_nauEJpqPxxvYiOpCHQ</t>
  </si>
  <si>
    <t>2012-10-13T07:52:37.000Z</t>
  </si>
  <si>
    <t>UCF39B21wzKN4cV0S_8rCJbg</t>
  </si>
  <si>
    <t>--68WOMZqGc</t>
  </si>
  <si>
    <t>2011-06-08T23:47:38.000Z</t>
  </si>
  <si>
    <t>UCOO67sI3yJShaF1aqFyCY1w</t>
  </si>
  <si>
    <t>2010-08-22T11:58:06.000Z</t>
  </si>
  <si>
    <t>UCbfAlp8HDkf3a-lliQ9KD3w</t>
  </si>
  <si>
    <t>2010-12-26T14:23:38.000Z</t>
  </si>
  <si>
    <t>UC0iFM-n9uJUxu1Fxjr1py8w</t>
  </si>
  <si>
    <t>2010-12-01T20:06:19.000Z</t>
  </si>
  <si>
    <t>UCkm8F_EkiAvMoomXS4brvjA</t>
  </si>
  <si>
    <t>2011-01-04T03:31:31.000Z</t>
  </si>
  <si>
    <t>UC8LaXDkRog0v23ctTm9-6mQ</t>
  </si>
  <si>
    <t>2011-12-17T11:37:11.000Z</t>
  </si>
  <si>
    <t>UCndLWRIilWm16aSlnlinywg</t>
  </si>
  <si>
    <t>2014-01-20T20:09:41.000Z</t>
  </si>
  <si>
    <t>UCaPrFuNLsxMIr6Vwys5Xu7w</t>
  </si>
  <si>
    <t>2012-01-28T10:01:53.000Z</t>
  </si>
  <si>
    <t>UCwP2MQ-Yf_UTVw8_Izj9eyA</t>
  </si>
  <si>
    <t>2009-12-24T10:54:14.000Z</t>
  </si>
  <si>
    <t>UCzgS81NwZgRfu3ov-DzfSyA</t>
  </si>
  <si>
    <t>2014-04-01T10:19:46.000Z</t>
  </si>
  <si>
    <t>UChxX1rBXlPYA-nc4yO_N4jQ</t>
  </si>
  <si>
    <t>2010-09-29T21:14:37.000Z</t>
  </si>
  <si>
    <t>UCBiijTQJVImfSpUgaAcfYJQ</t>
  </si>
  <si>
    <t>2014-08-14T20:39:15.000Z</t>
  </si>
  <si>
    <t>UCSW6T_4ZHlE6Zv-ulX75Kvw</t>
  </si>
  <si>
    <t>2014-12-11T22:24:30.000Z</t>
  </si>
  <si>
    <t>UCBpkfc-8l7XCR730uSMnWhg</t>
  </si>
  <si>
    <t>2012-01-05T06:35:12.000Z</t>
  </si>
  <si>
    <t>UCp0N6cE6SxQE3McpZn4EwMA</t>
  </si>
  <si>
    <t>2007-04-09T10:13:44.000Z</t>
  </si>
  <si>
    <t>UCG9vnnKTvqgMM_TWYV7sc2w</t>
  </si>
  <si>
    <t>--C6ys47xEI</t>
  </si>
  <si>
    <t>2014-04-05T02:10:56.000Z</t>
  </si>
  <si>
    <t>UCQud3hTkdYw5d8pLPrIvy4g</t>
  </si>
  <si>
    <t>2014-03-30T03:23:47.000Z</t>
  </si>
  <si>
    <t>UCc4FImYfkkCURiyT2J8Q6xw</t>
  </si>
  <si>
    <t>2013-04-16T23:17:44.000Z</t>
  </si>
  <si>
    <t>UC21NEZr0ee7b5fOKuT9DPLQ</t>
  </si>
  <si>
    <t>2012-11-15T12:20:03.000Z</t>
  </si>
  <si>
    <t>UCzIrWDTXvdZfmM94j1BmPzQ</t>
  </si>
  <si>
    <t>2013-08-18T10:29:31.000Z</t>
  </si>
  <si>
    <t>UCgfsTt_EEXYQV3QkmIFNVow</t>
  </si>
  <si>
    <t>--6ksrYdwN4</t>
  </si>
  <si>
    <t>2011-03-30T01:55:39.000Z</t>
  </si>
  <si>
    <t>UCgVtp9bLXYYtG4vr9eOoBjw</t>
  </si>
  <si>
    <t>2011-10-13T11:18:52.000Z</t>
  </si>
  <si>
    <t>UCabxmwQBAo_Cehq5nbnA8tw</t>
  </si>
  <si>
    <t>2013-10-23T14:28:44.000Z</t>
  </si>
  <si>
    <t>UC9y1hU8lnLW8lEx6X7dnRoQ</t>
  </si>
  <si>
    <t>2015-05-06T09:36:13.000Z</t>
  </si>
  <si>
    <t>UC1V2jF0MhG16OYUYDxr762Q</t>
  </si>
  <si>
    <t>2012-12-10T21:13:47.000Z</t>
  </si>
  <si>
    <t>UCJxywJ13-2au1aEFpYxD-nA</t>
  </si>
  <si>
    <t>--9VVXPtCfw</t>
  </si>
  <si>
    <t>2013-12-17T16:26:11.000Z</t>
  </si>
  <si>
    <t>UCylqbSK89ay23kRE_8eD5hg</t>
  </si>
  <si>
    <t>2013-06-09T12:40:55.000Z</t>
  </si>
  <si>
    <t>UCyigfVzgsmfecWMvCSt175g</t>
  </si>
  <si>
    <t>2010-07-31T10:42:16.000Z</t>
  </si>
  <si>
    <t>UCR_OJfVPguyW3PqdKBKLnKg</t>
  </si>
  <si>
    <t>--3KoiFCOnw</t>
  </si>
  <si>
    <t>2015-08-03T19:33:34.000Z</t>
  </si>
  <si>
    <t>UCRMuTG_6XkHpwMXYuN3C6XQ</t>
  </si>
  <si>
    <t>--gn7b6-0bI</t>
  </si>
  <si>
    <t>2015-08-06T06:00:01.000Z</t>
  </si>
  <si>
    <t>UCHXrugYHsgDyGlgNReOCuEQ</t>
  </si>
  <si>
    <t>--Hh0YO-4o4</t>
  </si>
  <si>
    <t>2013-09-02T12:13:44.000Z</t>
  </si>
  <si>
    <t>UCGog6mnXBiYYfgYDkJVwimw</t>
  </si>
  <si>
    <t>2012-05-01T15:24:54.000Z</t>
  </si>
  <si>
    <t>UCYTNPItpJ4cZbBbJ4YG0M-w</t>
  </si>
  <si>
    <t>2012-12-27T17:40:04.000Z</t>
  </si>
  <si>
    <t>UCGZHG3Tdr0T8YWZ7Ac8TIYg</t>
  </si>
  <si>
    <t>2011-12-26T21:28:43.000Z</t>
  </si>
  <si>
    <t>UCV0Q5XoDann5uLJDkUjJ7Lw</t>
  </si>
  <si>
    <t>2014-12-15T08:14:34.000Z</t>
  </si>
  <si>
    <t>UCwfqkxgLt969ASXveL7DMIA</t>
  </si>
  <si>
    <t>2010-06-12T16:18:03.000Z</t>
  </si>
  <si>
    <t>UCqtaybBSAYm7EFLtkjG3A2g</t>
  </si>
  <si>
    <t>2010-02-01T18:58:51.000Z</t>
  </si>
  <si>
    <t>UCzqrEcpPii6BiuoQ-_V2Exg</t>
  </si>
  <si>
    <t>2008-01-06T17:54:28.000Z</t>
  </si>
  <si>
    <t>UC6ixzODPAdgVdY9aoSlPPew</t>
  </si>
  <si>
    <t>2013-10-08T15:31:14.000Z</t>
  </si>
  <si>
    <t>UC3qWfVhOXpqpqWasZ5qsf0A</t>
  </si>
  <si>
    <t>2011-10-22T01:42:19.000Z</t>
  </si>
  <si>
    <t>UC_mSz_GpWz2ElEVJW4EGkgg</t>
  </si>
  <si>
    <t>2013-12-20T00:37:42.000Z</t>
  </si>
  <si>
    <t>UCPVM3AXNxlKuozNuzZWFIrw</t>
  </si>
  <si>
    <t>2007-08-12T18:54:36.000Z</t>
  </si>
  <si>
    <t>UCMaooTVPbDVoIwhQuQqyfUQ</t>
  </si>
  <si>
    <t>2006-03-03T04:50:05.000Z</t>
  </si>
  <si>
    <t>UCa-oary40kq9LcnB7DL_NvQ</t>
  </si>
  <si>
    <t>2008-11-05T20:50:36.000Z</t>
  </si>
  <si>
    <t>UCgzIB9ZOzdsjdk2YmyIN4hg</t>
  </si>
  <si>
    <t>--2NkJ0pK9I</t>
  </si>
  <si>
    <t>2015-03-03T17:06:04.000Z</t>
  </si>
  <si>
    <t>UCZkvqGJJn59qr6Z-RjbG8_Q</t>
  </si>
  <si>
    <t>2008-12-12T21:17:39.000Z</t>
  </si>
  <si>
    <t>UCJzxApjhAysydtv2dqAYtMA</t>
  </si>
  <si>
    <t>2008-10-01T10:45:11.000Z</t>
  </si>
  <si>
    <t>UCofrfqvUR3F-0vAD30US6tw</t>
  </si>
  <si>
    <t>2014-09-13T22:41:47.000Z</t>
  </si>
  <si>
    <t>UC951hA3MLyjMNck7dHXf8MQ</t>
  </si>
  <si>
    <t>2010-03-18T18:13:40.000Z</t>
  </si>
  <si>
    <t>UCFat2Ihn5mA2ZvFuroyOGwg</t>
  </si>
  <si>
    <t>2015-05-12T09:51:42.000Z</t>
  </si>
  <si>
    <t>UCcVBJaGDAsYjXEy81G9Nq8w</t>
  </si>
  <si>
    <t>2010-10-19T11:46:45.000Z</t>
  </si>
  <si>
    <t>UC53Bg53OBx6JVWFmh5kYWSw</t>
  </si>
  <si>
    <t>2009-12-17T21:28:17.000Z</t>
  </si>
  <si>
    <t>UCsp6H-PcjKT1xuQDzED68hQ</t>
  </si>
  <si>
    <t>2015-01-28T17:02:46.000Z</t>
  </si>
  <si>
    <t>UCTAK2aYsvkWANoStaDTATzA</t>
  </si>
  <si>
    <t>2009-09-11T14:40:51.000Z</t>
  </si>
  <si>
    <t>UCp1HdTRbbrT06mIOnECcp9A</t>
  </si>
  <si>
    <t>2013-12-04T20:27:07.000Z</t>
  </si>
  <si>
    <t>UCuDyNjro5X_cksrM79O-Jow</t>
  </si>
  <si>
    <t>2010-05-27T21:48:47.000Z</t>
  </si>
  <si>
    <t>UCTCkpwzbaazKvVK0YNoXo1g</t>
  </si>
  <si>
    <t>2013-09-25T12:54:51.000Z</t>
  </si>
  <si>
    <t>UC_7v7W1BNwEVvHyQIb9-oLw</t>
  </si>
  <si>
    <t>2012-11-22T00:04:27.000Z</t>
  </si>
  <si>
    <t>UCQpfkhb91g8spc2o2SUOzFA</t>
  </si>
  <si>
    <t>2011-12-25T14:22:48.000Z</t>
  </si>
  <si>
    <t>UCFSCGsVY8zJHy9toajXDlsA</t>
  </si>
  <si>
    <t>2011-10-19T17:07:22.000Z</t>
  </si>
  <si>
    <t>UCuRfFw0PUpdYq59ooOAnu8g</t>
  </si>
  <si>
    <t>2009-06-22T19:50:07.000Z</t>
  </si>
  <si>
    <t>UCvEn2EL-jWflvNxg3bO4myg</t>
  </si>
  <si>
    <t>--6bZhz6Tjk</t>
  </si>
  <si>
    <t>2014-06-23T18:41:47.000Z</t>
  </si>
  <si>
    <t>UCmb0LnmFYceH7toqgmUTJDA</t>
  </si>
  <si>
    <t>2015-08-25T13:25:03.000Z</t>
  </si>
  <si>
    <t>UCd400NDUWJdTLcO5jub06wA</t>
  </si>
  <si>
    <t>2012-04-13T16:39:45.000Z</t>
  </si>
  <si>
    <t>UCcEvN30KYmPHKtbtdH2D-CQ</t>
  </si>
  <si>
    <t>2008-04-06T01:30:21.000Z</t>
  </si>
  <si>
    <t>UCxjTGdg2DYJ9MVR0hkzpHvA</t>
  </si>
  <si>
    <t>2012-11-05T03:08:44.000Z</t>
  </si>
  <si>
    <t>UCBXyQvKr-OaHUjpn3fEBsuQ</t>
  </si>
  <si>
    <t>2011-06-25T03:10:23.000Z</t>
  </si>
  <si>
    <t>UC8-APnASPyqxhvdiQOvvt9g</t>
  </si>
  <si>
    <t>2008-09-02T05:10:03.000Z</t>
  </si>
  <si>
    <t>UCmNYSzZTZw4QNawVQ038kvw</t>
  </si>
  <si>
    <t>2012-09-17T13:24:10.000Z</t>
  </si>
  <si>
    <t>UCgyz0qRzl96ydHBxkPD1pBw</t>
  </si>
  <si>
    <t>--53RZe8X5s</t>
  </si>
  <si>
    <t>2014-02-27T06:01:33.000Z</t>
  </si>
  <si>
    <t>UCIOD9FAJdprn4J5p83Rb5Aw</t>
  </si>
  <si>
    <t>2012-09-23T13:44:13.000Z</t>
  </si>
  <si>
    <t>UCiuvu9bNX6qSv3oN80IBPZw</t>
  </si>
  <si>
    <t>2013-10-17T13:45:04.000Z</t>
  </si>
  <si>
    <t>UCSG_nwo2bk1yO4omKzMpgvQ</t>
  </si>
  <si>
    <t>--3xRcF_1Ns</t>
  </si>
  <si>
    <t>2007-08-18T20:57:16.000Z</t>
  </si>
  <si>
    <t>UCUf6Vx8WiFlrvzK8ElRO8Lg</t>
  </si>
  <si>
    <t>2007-08-28T04:46:59.000Z</t>
  </si>
  <si>
    <t>UCSbJvvoYLE4u1YxADiDqvNQ</t>
  </si>
  <si>
    <t>2007-02-20T04:26:05.000Z</t>
  </si>
  <si>
    <t>UCNwS8A4ElHoDRMw1U0uvbcA</t>
  </si>
  <si>
    <t>--4ZPAazJaQ</t>
  </si>
  <si>
    <t>2008-07-30T01:35:03.000Z</t>
  </si>
  <si>
    <t>UCSIUdxwx3udSRQ4lzF9irVw</t>
  </si>
  <si>
    <t>2012-11-02T16:27:47.000Z</t>
  </si>
  <si>
    <t>UCBaUZ8KMzvfdKYNzdQpBQ2g</t>
  </si>
  <si>
    <t>--1gJFl413Y</t>
  </si>
  <si>
    <t>2007-03-17T07:20:40.000Z</t>
  </si>
  <si>
    <t>UCaGIYzA5H5k_7dAaOpA4WYQ</t>
  </si>
  <si>
    <t>2012-04-07T04:21:44.000Z</t>
  </si>
  <si>
    <t>UCdLzmm5vknO86yO8UrI41xw</t>
  </si>
  <si>
    <t>--2lEbJTiIA</t>
  </si>
  <si>
    <t>2015-03-20T01:48:05.000Z</t>
  </si>
  <si>
    <t>UCZjDi3Wuy4IekimOjbYGpCQ</t>
  </si>
  <si>
    <t>2008-09-01T13:16:41.000Z</t>
  </si>
  <si>
    <t>UCU6fJd58eq6YauDlmdtmDHA</t>
  </si>
  <si>
    <t>2008-12-26T02:12:41.000Z</t>
  </si>
  <si>
    <t>UCovtFObhY9NypXcyHxAS7-Q</t>
  </si>
  <si>
    <t>2014-11-30T04:13:33.000Z</t>
  </si>
  <si>
    <t>UCc7CrqpdgGZlQyso7O7Cj2A</t>
  </si>
  <si>
    <t>2011-04-03T04:35:13.000Z</t>
  </si>
  <si>
    <t>UCSA-3fh1WzfKnHPkDUmoqMw</t>
  </si>
  <si>
    <t>2012-03-01T14:39:15.000Z</t>
  </si>
  <si>
    <t>UCE1Mu3LbnE7_OzPfsKqDS-g</t>
  </si>
  <si>
    <t>2012-11-20T13:01:29.000Z</t>
  </si>
  <si>
    <t>UCjJMacMVI8gIoRILqJuOn3Q</t>
  </si>
  <si>
    <t>2009-06-12T09:52:15.000Z</t>
  </si>
  <si>
    <t>UCYVinkwSX7szARULgYpvhLw</t>
  </si>
  <si>
    <t>2013-11-08T17:38:11.000Z</t>
  </si>
  <si>
    <t>UCqWqrfbzNvXECu39vl_pP5w</t>
  </si>
  <si>
    <t>2008-08-21T05:16:27.000Z</t>
  </si>
  <si>
    <t>UCZLmV977wZ41RROjOuu-oFA</t>
  </si>
  <si>
    <t>2014-10-23T08:35:47.000Z</t>
  </si>
  <si>
    <t>UCkmxvZFOr4PwzFnRdIyNllg</t>
  </si>
  <si>
    <t>2011-11-01T15:32:58.000Z</t>
  </si>
  <si>
    <t>UCPRfNEBTjnz0GGHb2hMekZQ</t>
  </si>
  <si>
    <t>2013-12-16T22:04:54.000Z</t>
  </si>
  <si>
    <t>UCqFMzb-4AUf6WAIbl132QKA</t>
  </si>
  <si>
    <t>2014-09-25T02:48:41.000Z</t>
  </si>
  <si>
    <t>UCuuTQ-HEwfCSZwCtnc1bgeQ</t>
  </si>
  <si>
    <t>2014-02-24T21:13:33.000Z</t>
  </si>
  <si>
    <t>UC1w33mzH5SuhRDlykhRLbwg</t>
  </si>
  <si>
    <t>2011-10-03T14:39:22.000Z</t>
  </si>
  <si>
    <t>UCUo0U24mV861yudj-aVPGpw</t>
  </si>
  <si>
    <t>2010-09-23T02:54:31.000Z</t>
  </si>
  <si>
    <t>UCrMk4rcFt3VYEMif-bQTNEQ</t>
  </si>
  <si>
    <t>2011-10-03T15:00:14.000Z</t>
  </si>
  <si>
    <t>UCTsKqIi_pEE3LbWKrkrdSyQ</t>
  </si>
  <si>
    <t>2014-10-30T19:50:52.000Z</t>
  </si>
  <si>
    <t>UCmOCtkOn7Nu7eIJ8prfJzYA</t>
  </si>
  <si>
    <t>--4d9S3VNRE</t>
  </si>
  <si>
    <t>2012-10-13T17:51:35.000Z</t>
  </si>
  <si>
    <t>UCIaeAU4AQ-Kycl6upDplwkg</t>
  </si>
  <si>
    <t>2013-02-13T17:10:58.000Z</t>
  </si>
  <si>
    <t>UC2NGqwU5sbGEEGFKWEBy-sA</t>
  </si>
  <si>
    <t>2009-10-29T18:37:52.000Z</t>
  </si>
  <si>
    <t>UCJA-HEM9UApjvS2ChQH9qAg</t>
  </si>
  <si>
    <t>--19P1FSd44</t>
  </si>
  <si>
    <t>2010-12-15T19:20:48.000Z</t>
  </si>
  <si>
    <t>UCFzyeVLrv5xzn2iTjnjaNTw</t>
  </si>
  <si>
    <t>2012-11-21T18:31:26.000Z</t>
  </si>
  <si>
    <t>UCf1pUrBH4F9wViExU7Q64KA</t>
  </si>
  <si>
    <t>2008-01-07T12:09:05.000Z</t>
  </si>
  <si>
    <t>UC3xGcbDsDSHajQN272Cq7DA</t>
  </si>
  <si>
    <t>2013-12-17T04:25:56.000Z</t>
  </si>
  <si>
    <t>UCt8lsih6xiO3bzyJpVQocjg</t>
  </si>
  <si>
    <t>--4r6v-L148</t>
  </si>
  <si>
    <t>2013-02-02T12:45:26.000Z</t>
  </si>
  <si>
    <t>UCBvc7pmUp9wiZIFOXEp1sCg</t>
  </si>
  <si>
    <t>2012-01-27T03:25:45.000Z</t>
  </si>
  <si>
    <t>UCMYQ-wuuzPvpywRy_Lce6Aw</t>
  </si>
  <si>
    <t>--6mEueKueg</t>
  </si>
  <si>
    <t>2014-01-05T06:03:26.000Z</t>
  </si>
  <si>
    <t>UCmxZw7N4Jyljr1RbSs4Ymaw</t>
  </si>
  <si>
    <t>2014-05-08T00:09:09.000Z</t>
  </si>
  <si>
    <t>UCCAIgKd_LTfWdoEnWFgJrtw</t>
  </si>
  <si>
    <t>2011-06-27T14:10:01.000Z</t>
  </si>
  <si>
    <t>UCMWwvUso2x6wVDTYXKSZHKQ</t>
  </si>
  <si>
    <t>2013-05-02T18:27:37.000Z</t>
  </si>
  <si>
    <t>UClZT7qdA7ITMxJney_EWl8w</t>
  </si>
  <si>
    <t>2013-02-21T21:03:50.000Z</t>
  </si>
  <si>
    <t>UCD2I0Ha3zCDQLOQlD1yIEFQ</t>
  </si>
  <si>
    <t>2011-08-31T03:23:19.000Z</t>
  </si>
  <si>
    <t>UChKKMC4c1Vs-Pn8-WgqX_Sw</t>
  </si>
  <si>
    <t>2012-03-04T07:13:01.000Z</t>
  </si>
  <si>
    <t>UC2kgtRlVruCIX_dZm86CQXQ</t>
  </si>
  <si>
    <t>2011-10-26T12:38:37.000Z</t>
  </si>
  <si>
    <t>UCYuU21LIpKm-NX_WTCqr56Q</t>
  </si>
  <si>
    <t>2012-02-13T19:57:47.000Z</t>
  </si>
  <si>
    <t>UCK0NRY1A09-L0xLvZgIqQ5Q</t>
  </si>
  <si>
    <t>2008-02-20T21:33:25.000Z</t>
  </si>
  <si>
    <t>UCrKZx553F5U1272WkMg8xcQ</t>
  </si>
  <si>
    <t>2009-01-23T16:06:04.000Z</t>
  </si>
  <si>
    <t>UCTIM_X5ZCgrA4-JD41PcTfA</t>
  </si>
  <si>
    <t>--5fJSpQqmA</t>
  </si>
  <si>
    <t>2014-11-02T19:01:35.000Z</t>
  </si>
  <si>
    <t>UC9xTxkz6DYaumBV3TZaMVpw</t>
  </si>
  <si>
    <t>2015-03-30T12:40:17.000Z</t>
  </si>
  <si>
    <t>UCcqmDO49s3X2O-n-088a8vw</t>
  </si>
  <si>
    <t>2011-06-18T00:17:41.000Z</t>
  </si>
  <si>
    <t>UCj6iJTEk_YLd9o1Jqt5xdYA</t>
  </si>
  <si>
    <t>--99xCPqZPg</t>
  </si>
  <si>
    <t>2009-05-01T21:57:34.000Z</t>
  </si>
  <si>
    <t>UC3kKWui3o96J9nn1lkRwPcw</t>
  </si>
  <si>
    <t>2007-12-13T23:44:00.000Z</t>
  </si>
  <si>
    <t>UCu0wB4RWds4nr1dsd-r20JQ</t>
  </si>
  <si>
    <t>2009-03-14T21:49:34.000Z</t>
  </si>
  <si>
    <t>UC92lZ9DgpF_9wmIUq9RIYCA</t>
  </si>
  <si>
    <t>2009-08-14T23:42:10.000Z</t>
  </si>
  <si>
    <t>UCZsjyt3uUzX1WjPx5Xx-kRg</t>
  </si>
  <si>
    <t>2015-03-09T15:57:46.000Z</t>
  </si>
  <si>
    <t>UCtAVULgy36_oLYhqL3isw2g</t>
  </si>
  <si>
    <t>--16ksy8xJc</t>
  </si>
  <si>
    <t>2014-06-10T17:19:07.000Z</t>
  </si>
  <si>
    <t>UC1eX5wWGYtRK4rdTc77Rv2g</t>
  </si>
  <si>
    <t>2012-11-03T00:37:56.000Z</t>
  </si>
  <si>
    <t>UCadeTfYRY_z0YDEjnp-G6Tg</t>
  </si>
  <si>
    <t>2007-12-03T03:55:37.000Z</t>
  </si>
  <si>
    <t>UCV6CUMU_qxAfk9e95ouY9Hw</t>
  </si>
  <si>
    <t>2007-08-27T09:38:22.000Z</t>
  </si>
  <si>
    <t>UCmL1WlDI8UkXDXCXcBQN9CA</t>
  </si>
  <si>
    <t>--2XRMjyizo</t>
  </si>
  <si>
    <t>2013-12-13T09:38:27.000Z</t>
  </si>
  <si>
    <t>UC76lmZQ21I84rFRPhX2q2tA</t>
  </si>
  <si>
    <t>2010-09-16T03:59:34.000Z</t>
  </si>
  <si>
    <t>UCxmdHBtWHO3e_76bNY3absw</t>
  </si>
  <si>
    <t>2010-05-27T02:25:27.000Z</t>
  </si>
  <si>
    <t>UCYe-j_a6tAVTZyZrGCZq8dQ</t>
  </si>
  <si>
    <t>2011-10-25T00:02:49.000Z</t>
  </si>
  <si>
    <t>UCYRStfklk8otfZpY9E5nK4g</t>
  </si>
  <si>
    <t>2012-01-19T19:06:51.000Z</t>
  </si>
  <si>
    <t>UCLXsp7GMZs9WAzpf2upSWpw</t>
  </si>
  <si>
    <t>2010-12-30T01:37:12.000Z</t>
  </si>
  <si>
    <t>UCX-yBC6iSJlKfLi98mtcBeg</t>
  </si>
  <si>
    <t>--c1Hq96oy8</t>
  </si>
  <si>
    <t>2009-03-03T19:10:40.000Z</t>
  </si>
  <si>
    <t>UCXUVrPB5njxF8IBae0ttJPg</t>
  </si>
  <si>
    <t>2011-08-26T14:22:33.000Z</t>
  </si>
  <si>
    <t>UCMV_qLZHelFkKoI55DfD70g</t>
  </si>
  <si>
    <t>2014-08-07T17:55:55.000Z</t>
  </si>
  <si>
    <t>UCSv6yKLOumjO0JnPt5bcPjg</t>
  </si>
  <si>
    <t>2011-09-07T03:35:23.000Z</t>
  </si>
  <si>
    <t>UCQpC5Xa15Gdyby9rbWG6BpQ</t>
  </si>
  <si>
    <t>2011-08-13T09:10:02.000Z</t>
  </si>
  <si>
    <t>UCS2P0xawLDZHWFyBymVOK1A</t>
  </si>
  <si>
    <t>2012-01-26T04:46:36.000Z</t>
  </si>
  <si>
    <t>UCvAN6YEXlaq1CfgSZnirLbA</t>
  </si>
  <si>
    <t>2013-08-04T23:58:19.000Z</t>
  </si>
  <si>
    <t>UCaV95UnnLvOqYrE5045ZsTQ</t>
  </si>
  <si>
    <t>2011-10-18T14:39:47.000Z</t>
  </si>
  <si>
    <t>UCWAE56h2fnfzENVmQhW5Eyg</t>
  </si>
  <si>
    <t>--TEw8xe-2w</t>
  </si>
  <si>
    <t>2014-11-03T14:52:42.000Z</t>
  </si>
  <si>
    <t>UCWy92ED4uH2tD149Ubk4--Q</t>
  </si>
  <si>
    <t>--9pVj6X_tU</t>
  </si>
  <si>
    <t>2010-02-09T21:38:45.000Z</t>
  </si>
  <si>
    <t>UCtaYUtD7j-UDRccC5WdzglA</t>
  </si>
  <si>
    <t>2013-09-10T14:36:03.000Z</t>
  </si>
  <si>
    <t>UCMf2NsucUuJYlF1aN5tmG_Q</t>
  </si>
  <si>
    <t>--3Yk-AWekg</t>
  </si>
  <si>
    <t>2007-06-16T04:32:49.000Z</t>
  </si>
  <si>
    <t>UCRD6jdpxNXO57p13uUt6afg</t>
  </si>
  <si>
    <t>2012-09-27T15:29:02.000Z</t>
  </si>
  <si>
    <t>UC8k9J2Y9eE0N28mihfLD9fQ</t>
  </si>
  <si>
    <t>2012-05-14T03:49:53.000Z</t>
  </si>
  <si>
    <t>UCYAnCh6SqIyaL6Eoj1Llhig</t>
  </si>
  <si>
    <t>2013-05-24T14:39:27.000Z</t>
  </si>
  <si>
    <t>UCY_Ss4xRkzDMM9MzKjiqnCw</t>
  </si>
  <si>
    <t>2013-07-23T17:49:57.000Z</t>
  </si>
  <si>
    <t>UCdwmfUxRXrdmGfxpvg0DH0g</t>
  </si>
  <si>
    <t>2011-11-18T18:35:14.000Z</t>
  </si>
  <si>
    <t>UC_l4MUMQx5C189xisDj52gQ</t>
  </si>
  <si>
    <t>2008-09-02T14:13:40.000Z</t>
  </si>
  <si>
    <t>UC8YLUBuHjRIc49mAEXynZPA</t>
  </si>
  <si>
    <t>2008-05-21T14:57:26.000Z</t>
  </si>
  <si>
    <t>UCzpdzS-yHv3naJFb2Ojcw3A</t>
  </si>
  <si>
    <t>2008-01-21T02:32:36.000Z</t>
  </si>
  <si>
    <t>UCgDRHon4vwkOgd1ETBo-laA</t>
  </si>
  <si>
    <t>2013-09-29T09:55:16.000Z</t>
  </si>
  <si>
    <t>UCBfDOjJK0xbRpP_RyqLP7yQ</t>
  </si>
  <si>
    <t>2011-03-17T13:05:09.000Z</t>
  </si>
  <si>
    <t>UCmSnopYR03AJufr4-tPJH0Q</t>
  </si>
  <si>
    <t>--8eoEBfiwo</t>
  </si>
  <si>
    <t>2008-08-08T13:34:04.000Z</t>
  </si>
  <si>
    <t>UCjS8211BG-4Ixldev02qSuw</t>
  </si>
  <si>
    <t>2009-12-06T09:53:09.000Z</t>
  </si>
  <si>
    <t>UC8_JumwjO1xA6gnd-SRJbrA</t>
  </si>
  <si>
    <t>2010-12-13T22:36:40.000Z</t>
  </si>
  <si>
    <t>UC7SpLClHphJGNAFA2HbMLzg</t>
  </si>
  <si>
    <t>2009-09-17T19:11:47.000Z</t>
  </si>
  <si>
    <t>UCi09iSRiQuI8Yum2s4Jqk0A</t>
  </si>
  <si>
    <t>2012-12-29T19:10:08.000Z</t>
  </si>
  <si>
    <t>UCKM-4OlZgD1iBclTOBVyI-Q</t>
  </si>
  <si>
    <t>2015-03-28T21:52:13.000Z</t>
  </si>
  <si>
    <t>UCIUsF7kMTGigJJd8qWYuvkA</t>
  </si>
  <si>
    <t>2009-10-28T17:20:45.000Z</t>
  </si>
  <si>
    <t>UCc77G_FOiLE1RLyegKMWFEQ</t>
  </si>
  <si>
    <t>2009-09-24T02:30:23.000Z</t>
  </si>
  <si>
    <t>UCUhNmvjnOCtCRqCfC180z5Q</t>
  </si>
  <si>
    <t>--PzBl9A9-c</t>
  </si>
  <si>
    <t>2014-05-16T03:05:24.000Z</t>
  </si>
  <si>
    <t>UCUrZK4HLiPpMVJYi9SvN9IA</t>
  </si>
  <si>
    <t>2014-08-22T18:57:29.000Z</t>
  </si>
  <si>
    <t>UCCHOj2caVpX0rbKWUwfc7nw</t>
  </si>
  <si>
    <t>2010-05-15T10:01:13.000Z</t>
  </si>
  <si>
    <t>UC9niXIxvN0X3B3nybwquQ8w</t>
  </si>
  <si>
    <t>2008-09-05T21:47:32.000Z</t>
  </si>
  <si>
    <t>UCfF6hVZ-eVGE7yP9QECDK-g</t>
  </si>
  <si>
    <t>2012-02-01T17:17:53.000Z</t>
  </si>
  <si>
    <t>UCG087oup63HrkYKw6H4Orcg</t>
  </si>
  <si>
    <t>2009-02-14T03:05:42.000Z</t>
  </si>
  <si>
    <t>UCFjP-tlWXRZG4vc1SJaZWgw</t>
  </si>
  <si>
    <t>2014-08-02T02:34:46.000Z</t>
  </si>
  <si>
    <t>UCMsHRBMzq1TApRcC5MeD7QQ</t>
  </si>
  <si>
    <t>2012-02-25T13:41:18.000Z</t>
  </si>
  <si>
    <t>UCpNbMDNc_GXApuxL4aHjSsA</t>
  </si>
  <si>
    <t>--0HgM8BUtQ</t>
  </si>
  <si>
    <t>2015-08-05T10:00:01.000Z</t>
  </si>
  <si>
    <t>UC4JEc3D9aQgG6CPXZVScDZQ</t>
  </si>
  <si>
    <t>2011-05-05T12:11:40.000Z</t>
  </si>
  <si>
    <t>UCC1UcDbrHhqtmZ-XmQ0XhCw</t>
  </si>
  <si>
    <t>2011-02-28T18:36:13.000Z</t>
  </si>
  <si>
    <t>UCrfab2aBVpXhJQvcPumUo3A</t>
  </si>
  <si>
    <t>2007-11-25T12:59:32.000Z</t>
  </si>
  <si>
    <t>UCfbihn7U49ox9oQcI6EuQWw</t>
  </si>
  <si>
    <t>--2SqAR4QnI</t>
  </si>
  <si>
    <t>2015-06-25T05:31:36.000Z</t>
  </si>
  <si>
    <t>UC29Po77t3EDh_2quyrfR-Dw</t>
  </si>
  <si>
    <t>2015-07-15T15:04:55.000Z</t>
  </si>
  <si>
    <t>UCxqBrvhUF9Ebc9BQxK7JjVA</t>
  </si>
  <si>
    <t>--0NsN_ys7M</t>
  </si>
  <si>
    <t>2008-12-05T03:02:15.000Z</t>
  </si>
  <si>
    <t>UCdlHmsUn-pvgOaZ3E3vj6Lg</t>
  </si>
  <si>
    <t>2014-04-06T07:03:52.000Z</t>
  </si>
  <si>
    <t>UCfCj-cHNM78KgfXdMVRDb6w</t>
  </si>
  <si>
    <t>--X-C9UO_60</t>
  </si>
  <si>
    <t>2009-07-14T06:14:58.000Z</t>
  </si>
  <si>
    <t>UCujb5MIcKh7KeSWQ7Uax-Wg</t>
  </si>
  <si>
    <t>2012-03-10T03:22:46.000Z</t>
  </si>
  <si>
    <t>UCPZQB35QNvyACZan7PMUZLA</t>
  </si>
  <si>
    <t>2011-02-07T21:08:25.000Z</t>
  </si>
  <si>
    <t>UCjZtkT7xZj05CnDUA33MBQQ</t>
  </si>
  <si>
    <t>2012-04-10T09:36:37.000Z</t>
  </si>
  <si>
    <t>UCg7DHIQXQwuDrItu84MJgew</t>
  </si>
  <si>
    <t>2013-07-22T15:00:28.000Z</t>
  </si>
  <si>
    <t>UCHc3el42hXKKhjs_1vzWk9A</t>
  </si>
  <si>
    <t>2012-12-14T01:13:00.000Z</t>
  </si>
  <si>
    <t>UC0tGLNPcRvZEzuBYiFMC5eQ</t>
  </si>
  <si>
    <t>2014-08-06T17:00:08.000Z</t>
  </si>
  <si>
    <t>UCKnFmxcCDhL9h67Q20GubRQ</t>
  </si>
  <si>
    <t>2012-01-15T04:02:29.000Z</t>
  </si>
  <si>
    <t>UCFsOHIk_L2ujgO4ARD5d9_Q</t>
  </si>
  <si>
    <t>2012-12-02T13:25:32.000Z</t>
  </si>
  <si>
    <t>UCpTFa6iMQ2vMKfTjq3OOCtg</t>
  </si>
  <si>
    <t>--6mAwBeaz8</t>
  </si>
  <si>
    <t>2012-01-24T10:22:17.000Z</t>
  </si>
  <si>
    <t>UCTuHIoX1JHYNtKhemy8hsRA</t>
  </si>
  <si>
    <t>2012-11-05T19:27:58.000Z</t>
  </si>
  <si>
    <t>UCypHcf4Zl17QyY-JZmrZvsw</t>
  </si>
  <si>
    <t>2008-03-04T00:27:47.000Z</t>
  </si>
  <si>
    <t>UCVdlqEnP5kA9DyMwabjANsg</t>
  </si>
  <si>
    <t>2013-09-25T17:16:25.000Z</t>
  </si>
  <si>
    <t>UCdAaglkVn0yuXcH5xvnIbQA</t>
  </si>
  <si>
    <t>--9BsZ2mCn4</t>
  </si>
  <si>
    <t>2011-07-18T05:20:52.000Z</t>
  </si>
  <si>
    <t>UC5r3WHrX4Z7peSYpDlgktGw</t>
  </si>
  <si>
    <t>2015-07-03T10:00:00.000Z</t>
  </si>
  <si>
    <t>UCshyM08-MXmCTAq74i3aIkg</t>
  </si>
  <si>
    <t>2015-01-30T11:05:58.000Z</t>
  </si>
  <si>
    <t>UCfv1BXGB5n396-twcVKp4BQ</t>
  </si>
  <si>
    <t>2015-05-15T22:11:04.000Z</t>
  </si>
  <si>
    <t>UCmnp-WxsWlhdGZ_lforMX4g</t>
  </si>
  <si>
    <t>2011-02-03T17:34:45.000Z</t>
  </si>
  <si>
    <t>UCv5vbEwaUh0LO6dwVa0iVEw</t>
  </si>
  <si>
    <t>--3qHokKwOE</t>
  </si>
  <si>
    <t>2013-12-07T07:48:36.000Z</t>
  </si>
  <si>
    <t>UC4fxQhWEtdx9R2YHyBNML1g</t>
  </si>
  <si>
    <t>--6clYjqEK8</t>
  </si>
  <si>
    <t>2007-04-26T02:44:01.000Z</t>
  </si>
  <si>
    <t>UCkEeEFu-z9fF_Wpr-tsOoDw</t>
  </si>
  <si>
    <t>2015-03-25T12:05:18.000Z</t>
  </si>
  <si>
    <t>UC6tMN5nmjuWFK3EF6VQ1SuA</t>
  </si>
  <si>
    <t>2013-11-08T05:48:40.000Z</t>
  </si>
  <si>
    <t>UCHrl0SCnhZ2czuezyMZz9ag</t>
  </si>
  <si>
    <t>2009-04-30T20:24:10.000Z</t>
  </si>
  <si>
    <t>UCozv2WyA_7HJezHV9BW-_SA</t>
  </si>
  <si>
    <t>2015-05-28T18:57:13.000Z</t>
  </si>
  <si>
    <t>UCl6mJdBn-R_jAsFXq8uFZng</t>
  </si>
  <si>
    <t>2012-08-30T01:57:23.000Z</t>
  </si>
  <si>
    <t>UCUcAiwBk5bjOB-FArf4eOuQ</t>
  </si>
  <si>
    <t>2014-09-12T11:24:43.000Z</t>
  </si>
  <si>
    <t>UCeQmge0MSMyQqDhVk0zsmjw</t>
  </si>
  <si>
    <t>2012-12-22T19:02:05.000Z</t>
  </si>
  <si>
    <t>UC9LKH61gteD90fEuySOnzDw</t>
  </si>
  <si>
    <t>2013-02-13T22:33:46.000Z</t>
  </si>
  <si>
    <t>UCwzPyAbM-mBHg5ISpmkQ3Ow</t>
  </si>
  <si>
    <t>2014-06-28T22:38:49.000Z</t>
  </si>
  <si>
    <t>UCak8fK-ILF4ep9TkTrnvpSw</t>
  </si>
  <si>
    <t>2014-10-31T11:00:18.000Z</t>
  </si>
  <si>
    <t>UCJMPb3AhRVjPGMZYQb_kIyg</t>
  </si>
  <si>
    <t>2009-09-07T01:57:27.000Z</t>
  </si>
  <si>
    <t>UC0lCPqGnp2Ms9BVO_PwT7_w</t>
  </si>
  <si>
    <t>2011-08-14T04:15:22.000Z</t>
  </si>
  <si>
    <t>UCLQZTXj_AnL7fDC8sLrTGMw</t>
  </si>
  <si>
    <t>2014-01-07T00:12:54.000Z</t>
  </si>
  <si>
    <t>UCG1sByvYsOVfu7uVliY8qOw</t>
  </si>
  <si>
    <t>2012-05-18T20:05:32.000Z</t>
  </si>
  <si>
    <t>UC2MYPIpoyCzCJ6vkL1LpZYQ</t>
  </si>
  <si>
    <t>--0LOfu5Snw</t>
  </si>
  <si>
    <t>2009-02-23T05:29:53.000Z</t>
  </si>
  <si>
    <t>UChoz8fVg1M0QHJTCWDwZPhw</t>
  </si>
  <si>
    <t>2009-03-25T22:04:45.000Z</t>
  </si>
  <si>
    <t>UCjmjWp38PCg15Z5ZS-tmpfw</t>
  </si>
  <si>
    <t>2009-05-11T15:14:58.000Z</t>
  </si>
  <si>
    <t>UCt8w6KPEDkf_Qe1FreHCU0A</t>
  </si>
  <si>
    <t>2014-11-22T03:19:10.000Z</t>
  </si>
  <si>
    <t>UC62FeQXll5aE7U7YirwwpWw</t>
  </si>
  <si>
    <t>2009-04-27T21:36:47.000Z</t>
  </si>
  <si>
    <t>UCuRKwEJhPkAzIUpntqxDHQw</t>
  </si>
  <si>
    <t>2014-02-26T14:00:01.000Z</t>
  </si>
  <si>
    <t>UCMzOv2W12eehIDBzLXpRtjw</t>
  </si>
  <si>
    <t>2013-04-27T21:46:28.000Z</t>
  </si>
  <si>
    <t>UCKKbzv2Mq3YlXhwEd3hx58g</t>
  </si>
  <si>
    <t>2012-08-08T21:37:17.000Z</t>
  </si>
  <si>
    <t>UCjAaUjBrbOnZFB_d4xPal7w</t>
  </si>
  <si>
    <t>2008-09-01T14:30:39.000Z</t>
  </si>
  <si>
    <t>UCrERTllrAthll3gS_LrAtdg</t>
  </si>
  <si>
    <t>2015-06-07T19:57:40.000Z</t>
  </si>
  <si>
    <t>UChytPNRRSqwF1Jp5_tW-X9w</t>
  </si>
  <si>
    <t>2008-06-21T06:21:54.000Z</t>
  </si>
  <si>
    <t>UC5NdbwHcnz5DlBTIotY8HIQ</t>
  </si>
  <si>
    <t>2013-04-16T01:04:46.000Z</t>
  </si>
  <si>
    <t>UCH_agkhtxm48qM5cn4-lykg</t>
  </si>
  <si>
    <t>--1g8WwvufI</t>
  </si>
  <si>
    <t>2008-09-30T23:15:55.000Z</t>
  </si>
  <si>
    <t>UCjcFOi0n4HeR0cWILMkBVuw</t>
  </si>
  <si>
    <t>2011-07-19T13:14:36.000Z</t>
  </si>
  <si>
    <t>UCP8-U_UmqteO-fskHwwtX3Q</t>
  </si>
  <si>
    <t>--4UaBeCbtQ</t>
  </si>
  <si>
    <t>2013-04-07T10:10:38.000Z</t>
  </si>
  <si>
    <t>UCcnmB4kT9xR8WM1cbnvbY_w</t>
  </si>
  <si>
    <t>2011-04-14T18:12:42.000Z</t>
  </si>
  <si>
    <t>UCYJpXXxZ-E_UTVZkGSrScbQ</t>
  </si>
  <si>
    <t>2011-12-02T22:24:29.000Z</t>
  </si>
  <si>
    <t>UCfHalTgd9GfMoM1az9yLKqg</t>
  </si>
  <si>
    <t>2009-03-06T02:40:27.000Z</t>
  </si>
  <si>
    <t>UC9Hrgm4iHzcfWM56SVw2tuQ</t>
  </si>
  <si>
    <t>2013-02-26T03:14:55.000Z</t>
  </si>
  <si>
    <t>UC-yqiX1Q_vUORSADVplrkbQ</t>
  </si>
  <si>
    <t>2013-12-24T14:14:22.000Z</t>
  </si>
  <si>
    <t>UCVdrtgK208SJQ6EDMC3sQng</t>
  </si>
  <si>
    <t>2012-05-11T22:16:10.000Z</t>
  </si>
  <si>
    <t>UCuCXCyTDYkFxP_LvN4-75nQ</t>
  </si>
  <si>
    <t>2009-03-12T13:31:12.000Z</t>
  </si>
  <si>
    <t>UChySZ4hAHvHiCC0pL0GPbAA</t>
  </si>
  <si>
    <t>2015-05-15T01:50:01.000Z</t>
  </si>
  <si>
    <t>UCq8GvqpdYBjizNGkDJJ9Y_g</t>
  </si>
  <si>
    <t>2013-10-06T14:33:34.000Z</t>
  </si>
  <si>
    <t>UCw51XXsdK-2EC489Emwcqcw</t>
  </si>
  <si>
    <t>2012-01-07T03:07:22.000Z</t>
  </si>
  <si>
    <t>UC0xvgIkMAnR-E6A-ThAj7CQ</t>
  </si>
  <si>
    <t>2012-01-15T01:39:05.000Z</t>
  </si>
  <si>
    <t>UCDCakQTZx0yL_mHgs7pO6Ew</t>
  </si>
  <si>
    <t>2014-11-20T08:26:23.000Z</t>
  </si>
  <si>
    <t>UColm42gbjL-8al49kqqi4Fw</t>
  </si>
  <si>
    <t>2014-02-08T02:00:00.000Z</t>
  </si>
  <si>
    <t>UC2vuM7StuJ7dapcFqKrPDiQ</t>
  </si>
  <si>
    <t>2013-05-07T21:56:43.000Z</t>
  </si>
  <si>
    <t>UC3q_7Bja12Vb3NUgx6lX7Ww</t>
  </si>
  <si>
    <t>2009-04-13T15:39:12.000Z</t>
  </si>
  <si>
    <t>UClKxqA23xYjZqscXHidIVWA</t>
  </si>
  <si>
    <t>--99a6ZBS34</t>
  </si>
  <si>
    <t>2012-12-18T07:35:07.000Z</t>
  </si>
  <si>
    <t>UClTHe2ceM0je2aFH4Vz83mg</t>
  </si>
  <si>
    <t>2012-04-23T02:11:42.000Z</t>
  </si>
  <si>
    <t>UCQzfpkHNUviMt1FNiT1NWLQ</t>
  </si>
  <si>
    <t>2014-04-27T12:56:18.000Z</t>
  </si>
  <si>
    <t>UCybPtozyD1bAlzo3ubKR5GA</t>
  </si>
  <si>
    <t>2011-03-07T20:56:22.000Z</t>
  </si>
  <si>
    <t>UCba2uIYq75m6SNuK8TtmG9A</t>
  </si>
  <si>
    <t>2014-03-24T16:00:04.000Z</t>
  </si>
  <si>
    <t>UCla-QAUwgtbiWPqujNxLfcA</t>
  </si>
  <si>
    <t>2011-08-12T02:25:43.000Z</t>
  </si>
  <si>
    <t>UCt6pRNqkrWZDUebhL1o3T8w</t>
  </si>
  <si>
    <t>2010-01-25T16:04:00.000Z</t>
  </si>
  <si>
    <t>UC7jE5vgoYGxCahfAtWlk0gA</t>
  </si>
  <si>
    <t>--7RMGUMnsE</t>
  </si>
  <si>
    <t>2008-02-15T18:27:02.000Z</t>
  </si>
  <si>
    <t>UCr1_i2AUi6O7RErRTs4rjrA</t>
  </si>
  <si>
    <t>2011-02-26T04:31:43.000Z</t>
  </si>
  <si>
    <t>UCbWX64TI2HJI3Y4Rzs4T-Sg</t>
  </si>
  <si>
    <t>2008-09-01T18:54:11.000Z</t>
  </si>
  <si>
    <t>UC072Jd6peqMAy22PUx9bDZA</t>
  </si>
  <si>
    <t>--7kNmUFGiU</t>
  </si>
  <si>
    <t>2015-07-06T19:19:04.000Z</t>
  </si>
  <si>
    <t>UCd5R8xizUUgzJdwXFSS7_Xg</t>
  </si>
  <si>
    <t>2013-06-19T19:35:42.000Z</t>
  </si>
  <si>
    <t>UCx54XHfs_9IMVN_ZTKoRuDA</t>
  </si>
  <si>
    <t>2008-03-22T06:37:56.000Z</t>
  </si>
  <si>
    <t>UC2E67yeucJtRLEyyPGjSoww</t>
  </si>
  <si>
    <t>2011-07-27T03:18:07.000Z</t>
  </si>
  <si>
    <t>UCTewGQMmMs0CncOVTMLwhQg</t>
  </si>
  <si>
    <t>2015-07-31T12:17:04.000Z</t>
  </si>
  <si>
    <t>UCSVUGVgkOBAtSF_5Lr3BplQ</t>
  </si>
  <si>
    <t>2011-04-29T17:44:40.000Z</t>
  </si>
  <si>
    <t>UCVesA0tasKJBTC3ebUNnp-Q</t>
  </si>
  <si>
    <t>--2kB0VIG2Q</t>
  </si>
  <si>
    <t>2011-06-26T01:13:22.000Z</t>
  </si>
  <si>
    <t>UCzs40Csl6opEL5i_4YuK_Pw</t>
  </si>
  <si>
    <t>--6Qsa9Zzio</t>
  </si>
  <si>
    <t>2009-08-01T05:24:30.000Z</t>
  </si>
  <si>
    <t>UCk6TpMJVc5ep4IwqT24Fubw</t>
  </si>
  <si>
    <t>2013-07-22T04:08:01.000Z</t>
  </si>
  <si>
    <t>UCjTCFFq605uuq4YN4VmhkBA</t>
  </si>
  <si>
    <t>2014-06-18T00:53:06.000Z</t>
  </si>
  <si>
    <t>UCJKt_QVDyUbqdm3ag_py2eQ</t>
  </si>
  <si>
    <t>2012-09-20T14:19:46.000Z</t>
  </si>
  <si>
    <t>UChbmp9N5NttZT3kGlYUzblQ</t>
  </si>
  <si>
    <t>2014-05-22T03:45:02.000Z</t>
  </si>
  <si>
    <t>UCHRomEuH2hX2nutF7LLkXFg</t>
  </si>
  <si>
    <t>2011-02-21T19:27:01.000Z</t>
  </si>
  <si>
    <t>UCVVfWafbTKcHu0TyampWoJQ</t>
  </si>
  <si>
    <t>2014-09-12T02:00:01.000Z</t>
  </si>
  <si>
    <t>UCFmZ5fJJi8ndEcHUGUNyc6g</t>
  </si>
  <si>
    <t>2011-08-02T23:18:15.000Z</t>
  </si>
  <si>
    <t>UCbKUGwLwOzGif6tRjCC-8Cw</t>
  </si>
  <si>
    <t>2006-08-24T06:08:31.000Z</t>
  </si>
  <si>
    <t>UCwyTDDqDcpKHTBiiw678oKw</t>
  </si>
  <si>
    <t>2013-05-18T20:54:32.000Z</t>
  </si>
  <si>
    <t>UCw4XhkrEdBM-1gL2Eo30-4Q</t>
  </si>
  <si>
    <t>2008-03-30T16:17:42.000Z</t>
  </si>
  <si>
    <t>UC60WHcq3PJBYsytHGPgPoxg</t>
  </si>
  <si>
    <t>--3uLFTDdKo</t>
  </si>
  <si>
    <t>2013-10-08T10:32:01.000Z</t>
  </si>
  <si>
    <t>UC50kpGOODel6upboeRr29Wg</t>
  </si>
  <si>
    <t>2011-12-22T20:04:53.000Z</t>
  </si>
  <si>
    <t>UCGHxwSg7hpLtjSzLy8CZGOg</t>
  </si>
  <si>
    <t>--6ssAMyiN8</t>
  </si>
  <si>
    <t>2012-01-27T22:54:50.000Z</t>
  </si>
  <si>
    <t>UCb3Uqx1jNaj_BhFiOvWJVXg</t>
  </si>
  <si>
    <t>2012-07-22T11:54:12.000Z</t>
  </si>
  <si>
    <t>UC4XzqIkOvIc88vqprybQoSQ</t>
  </si>
  <si>
    <t>--0CO3YmIzc</t>
  </si>
  <si>
    <t>2012-12-14T23:39:42.000Z</t>
  </si>
  <si>
    <t>UCsOUzkzIkNR7nb_q83wn7_Q</t>
  </si>
  <si>
    <t>2010-04-09T20:44:17.000Z</t>
  </si>
  <si>
    <t>UC8lgcvysZVGxR8Da0RBRW9g</t>
  </si>
  <si>
    <t>2009-05-09T07:56:45.000Z</t>
  </si>
  <si>
    <t>UCMjUoV3dgJ9BEVw49MuCgLQ</t>
  </si>
  <si>
    <t>2010-02-20T06:50:53.000Z</t>
  </si>
  <si>
    <t>UCAonH6Byqym88fBgKTwFdtQ</t>
  </si>
  <si>
    <t>2013-02-04T00:16:33.000Z</t>
  </si>
  <si>
    <t>UCDo7-HLf6U7rvbngmAhNkoA</t>
  </si>
  <si>
    <t>2012-05-19T11:07:10.000Z</t>
  </si>
  <si>
    <t>UCLhXDyb3XMgB4nW1pI3Q6-w</t>
  </si>
  <si>
    <t>2013-09-17T20:07:05.000Z</t>
  </si>
  <si>
    <t>UCA6RuM6RKDlMfOkmNVya_8A</t>
  </si>
  <si>
    <t>2011-03-09T01:05:37.000Z</t>
  </si>
  <si>
    <t>UCXUeZbRVLXITr1ybgSJyasw</t>
  </si>
  <si>
    <t>2012-06-28T00:45:42.000Z</t>
  </si>
  <si>
    <t>UCqjtD7Ec9tSThagnyhLBsQA</t>
  </si>
  <si>
    <t>2010-01-13T08:59:50.000Z</t>
  </si>
  <si>
    <t>UCG_j6ftxQjdaA77tmRmAeBw</t>
  </si>
  <si>
    <t>2011-02-03T23:33:36.000Z</t>
  </si>
  <si>
    <t>UC0d5D3-XIYIxbfwm6o8638Q</t>
  </si>
  <si>
    <t>2012-09-13T09:27:54.000Z</t>
  </si>
  <si>
    <t>UCdar0wP4Q40B6K--L9rRZNg</t>
  </si>
  <si>
    <t>--2vwN8-b8Q</t>
  </si>
  <si>
    <t>2009-04-14T17:20:48.000Z</t>
  </si>
  <si>
    <t>UC6HkVP_xUtr1wIUe4nQPo_A</t>
  </si>
  <si>
    <t>2013-09-12T21:48:04.000Z</t>
  </si>
  <si>
    <t>UCEqCrD1a8MhZwjTFm7vn1FQ</t>
  </si>
  <si>
    <t>2012-06-22T12:08:53.000Z</t>
  </si>
  <si>
    <t>UCFlWwpSC9IJ8ytkEqTtmu1A</t>
  </si>
  <si>
    <t>2011-03-29T04:22:23.000Z</t>
  </si>
  <si>
    <t>UCd0svlreYx8t1jQdTK7PfsA</t>
  </si>
  <si>
    <t>2013-12-05T21:21:50.000Z</t>
  </si>
  <si>
    <t>UC6qvx3UxVIt1KirvVTSg99A</t>
  </si>
  <si>
    <t>2008-02-02T11:24:07.000Z</t>
  </si>
  <si>
    <t>UCa8HrpaNOSoIUrPuqec2jGg</t>
  </si>
  <si>
    <t>2011-05-30T09:21:41.000Z</t>
  </si>
  <si>
    <t>UCQ6UXrtnCIuIisdZldq8npw</t>
  </si>
  <si>
    <t>2011-03-30T22:30:43.000Z</t>
  </si>
  <si>
    <t>UCto35bnvPm_V7iiIvmaqC1A</t>
  </si>
  <si>
    <t>2015-01-26T21:31:02.000Z</t>
  </si>
  <si>
    <t>UCJVGQvLy0-hyEHYrhhBB5QQ</t>
  </si>
  <si>
    <t>--8dS8z30L0</t>
  </si>
  <si>
    <t>2013-12-06T21:00:45.000Z</t>
  </si>
  <si>
    <t>UC9O5nvfr1ACJf3lRYegFxhA</t>
  </si>
  <si>
    <t>--9FU-rTstM</t>
  </si>
  <si>
    <t>2007-03-11T03:34:31.000Z</t>
  </si>
  <si>
    <t>UCcsgb07FIBVGJDNMoLEZ2dA</t>
  </si>
  <si>
    <t>2011-03-07T19:00:25.000Z</t>
  </si>
  <si>
    <t>UC7w_1PpN4cUrveTEnPR_ruA</t>
  </si>
  <si>
    <t>2009-02-15T08:10:32.000Z</t>
  </si>
  <si>
    <t>UCBmI_zgn4U9ZXYEqk9DXI8g</t>
  </si>
  <si>
    <t>2013-11-19T17:39:43.000Z</t>
  </si>
  <si>
    <t>UCzSi2vXuhv25VtPk4oT0O-g</t>
  </si>
  <si>
    <t>2014-05-25T00:29:55.000Z</t>
  </si>
  <si>
    <t>UCAxtVn4eS0WSE5jaKK6qlVA</t>
  </si>
  <si>
    <t>2011-08-16T00:20:01.000Z</t>
  </si>
  <si>
    <t>UCGBI5D5uMO2In5uMD6itvzQ</t>
  </si>
  <si>
    <t>2008-04-07T03:06:26.000Z</t>
  </si>
  <si>
    <t>UCTrH4s--dRVwV3MOgYkq2Lg</t>
  </si>
  <si>
    <t>2013-05-22T17:03:35.000Z</t>
  </si>
  <si>
    <t>UC8e_DJXzsNtHm7QV_BDNWQw</t>
  </si>
  <si>
    <t>--2Ip99xNno</t>
  </si>
  <si>
    <t>2013-10-04T03:51:08.000Z</t>
  </si>
  <si>
    <t>UC2cU7THEKH-q5-hNMW2IAJw</t>
  </si>
  <si>
    <t>2006-08-01T23:04:08.000Z</t>
  </si>
  <si>
    <t>UCg2NfA0Whcx0rzjaN7f8ihQ</t>
  </si>
  <si>
    <t>2008-03-30T09:29:18.000Z</t>
  </si>
  <si>
    <t>UCchtGBIgja5RAmI3XPvV-xA</t>
  </si>
  <si>
    <t>2012-09-09T02:35:52.000Z</t>
  </si>
  <si>
    <t>UC0HAgvsLljXqzSWHWh0ePEQ</t>
  </si>
  <si>
    <t>2012-05-07T18:19:39.000Z</t>
  </si>
  <si>
    <t>UCqRb7uCyZwaK-dGWuE4-N9A</t>
  </si>
  <si>
    <t>2012-09-01T10:06:44.000Z</t>
  </si>
  <si>
    <t>UCSMK-_VJEhTG_jDhlK04VdQ</t>
  </si>
  <si>
    <t>2008-02-15T20:59:34.000Z</t>
  </si>
  <si>
    <t>UCErcXQgmjsow5UpLXT1zn9A</t>
  </si>
  <si>
    <t>2011-05-16T13:38:46.000Z</t>
  </si>
  <si>
    <t>UCJaXKxlkzx3DcgtniDCNQ5w</t>
  </si>
  <si>
    <t>2014-03-17T06:51:38.000Z</t>
  </si>
  <si>
    <t>UCfBLXTwLoUpDAkHcHizW3Jg</t>
  </si>
  <si>
    <t>2015-03-12T11:00:00.000Z</t>
  </si>
  <si>
    <t>UCGBc6qyVKxHYkhmjCl0N-hw</t>
  </si>
  <si>
    <t>2007-01-08T00:34:06.000Z</t>
  </si>
  <si>
    <t>UC7Twvlx1B3dGuUcE3xed36A</t>
  </si>
  <si>
    <t>2013-10-06T19:24:15.000Z</t>
  </si>
  <si>
    <t>UCdt9STEaWQm8K2mBqUZ6fdg</t>
  </si>
  <si>
    <t>2015-04-07T15:52:29.000Z</t>
  </si>
  <si>
    <t>UCLYmWAFs8RacdGtVauakGWA</t>
  </si>
  <si>
    <t>--2j4181vOI</t>
  </si>
  <si>
    <t>2014-03-03T22:44:40.000Z</t>
  </si>
  <si>
    <t>UC-fxtRERUCXfRdJQArByuUw</t>
  </si>
  <si>
    <t>--5MwW_pR5E</t>
  </si>
  <si>
    <t>2008-06-04T19:32:02.000Z</t>
  </si>
  <si>
    <t>UCE5bqtxuCT2wHUNCH2KmJ8g</t>
  </si>
  <si>
    <t>2008-03-01T20:18:58.000Z</t>
  </si>
  <si>
    <t>UCiOxToRlpasZY480lsKVPaA</t>
  </si>
  <si>
    <t>2011-02-01T03:53:06.000Z</t>
  </si>
  <si>
    <t>UCcxSNAgdGgEaJ2Mm_M3L8-g</t>
  </si>
  <si>
    <t>2013-12-14T19:33:01.000Z</t>
  </si>
  <si>
    <t>UCVoVN5IZfmOpm53LTWv_mEw</t>
  </si>
  <si>
    <t>2012-12-05T11:26:10.000Z</t>
  </si>
  <si>
    <t>UCJaKiPozicrSedDDqY93nxQ</t>
  </si>
  <si>
    <t>--4CM0LIKBA</t>
  </si>
  <si>
    <t>2008-02-14T16:55:28.000Z</t>
  </si>
  <si>
    <t>UC_0VY4M2TRjeqifpziwsOKg</t>
  </si>
  <si>
    <t>2010-04-12T21:37:47.000Z</t>
  </si>
  <si>
    <t>UCCECNSIYtwijzr43XNdfQlA</t>
  </si>
  <si>
    <t>2013-08-19T18:00:01.000Z</t>
  </si>
  <si>
    <t>UCE570Jqw0OEqtNY06QqlAOw</t>
  </si>
  <si>
    <t>2009-08-10T02:04:11.000Z</t>
  </si>
  <si>
    <t>UCfykEQGKbx5bDfU8DmrOE_Q</t>
  </si>
  <si>
    <t>2011-08-27T15:13:13.000Z</t>
  </si>
  <si>
    <t>UCpe2J0PdNmsqXokblCQWkVA</t>
  </si>
  <si>
    <t>--7kxtfvbc4</t>
  </si>
  <si>
    <t>2008-05-26T13:49:55.000Z</t>
  </si>
  <si>
    <t>UCGZmkgX5xXZZboN0-ZRp3_A</t>
  </si>
  <si>
    <t>2013-09-15T00:16:57.000Z</t>
  </si>
  <si>
    <t>UCoNIsGJ2pBhDb6HdtzobUtg</t>
  </si>
  <si>
    <t>2010-05-09T02:35:12.000Z</t>
  </si>
  <si>
    <t>UCWAWxTiKzFfA2yO7hjO6kXg</t>
  </si>
  <si>
    <t>2009-12-21T00:12:11.000Z</t>
  </si>
  <si>
    <t>UCFS2EPWhtlQg6d-r8Qq3wcw</t>
  </si>
  <si>
    <t>2009-09-21T18:28:51.000Z</t>
  </si>
  <si>
    <t>UCGDpVWPZ-WGPntuWF1Kik7g</t>
  </si>
  <si>
    <t>--5KRaXwmXs</t>
  </si>
  <si>
    <t>2010-12-24T19:46:23.000Z</t>
  </si>
  <si>
    <t>UCWn-raTLcIF-YKOHfQLWjaw</t>
  </si>
  <si>
    <t>--1K0JeTg2I</t>
  </si>
  <si>
    <t>2007-01-20T04:46:26.000Z</t>
  </si>
  <si>
    <t>UCVA5wo4V5qO6PRGJuvMH2nw</t>
  </si>
  <si>
    <t>2011-01-13T10:59:44.000Z</t>
  </si>
  <si>
    <t>UCDS7re9AD8jTg-peowkU2ew</t>
  </si>
  <si>
    <t>2008-08-24T06:20:14.000Z</t>
  </si>
  <si>
    <t>UCy--nD1pnUyWk8HDg9orNDw</t>
  </si>
  <si>
    <t>2012-11-24T00:16:04.000Z</t>
  </si>
  <si>
    <t>UCWkWxxfDu2IMYvpl0dCtc2A</t>
  </si>
  <si>
    <t>2007-02-06T06:46:38.000Z</t>
  </si>
  <si>
    <t>UCI7s-cS_zUSOZHLDcxI0I8Q</t>
  </si>
  <si>
    <t>2009-10-22T14:51:26.000Z</t>
  </si>
  <si>
    <t>UC_F8QHd5dfmWdCIW4cOmPSw</t>
  </si>
  <si>
    <t>2013-02-19T23:57:51.000Z</t>
  </si>
  <si>
    <t>UCRFBivFMyx3ogRK-n0eTIHg</t>
  </si>
  <si>
    <t>2014-01-23T11:55:46.000Z</t>
  </si>
  <si>
    <t>UCNegomi4-XAmUATq_EH14XQ</t>
  </si>
  <si>
    <t>2012-12-20T16:24:26.000Z</t>
  </si>
  <si>
    <t>UCCqv5X4gnuwuD83QpXWCwfA</t>
  </si>
  <si>
    <t>2012-07-23T00:20:12.000Z</t>
  </si>
  <si>
    <t>UCp-yWSkH2RfK5xm-Z3qo9yg</t>
  </si>
  <si>
    <t>--6acr-31bA</t>
  </si>
  <si>
    <t>2012-02-16T12:08:56.000Z</t>
  </si>
  <si>
    <t>UCQYYXFpo5jbWHNEk7xKdGYw</t>
  </si>
  <si>
    <t>2008-10-12T16:49:45.000Z</t>
  </si>
  <si>
    <t>UCQlGBspQdj17WOPBQMT1k9A</t>
  </si>
  <si>
    <t>2008-01-18T09:00:44.000Z</t>
  </si>
  <si>
    <t>UCyNOucLDZXhAx6ztScV7iFQ</t>
  </si>
  <si>
    <t>2013-04-30T09:35:06.000Z</t>
  </si>
  <si>
    <t>UChyM3jcR6gRgFpD5U1ZclHw</t>
  </si>
  <si>
    <t>2013-05-23T14:22:40.000Z</t>
  </si>
  <si>
    <t>UC2uZWCSw31y2gkYwpE109hw</t>
  </si>
  <si>
    <t>--7_xj-0GOY</t>
  </si>
  <si>
    <t>2010-01-02T16:28:08.000Z</t>
  </si>
  <si>
    <t>UCujVymNv8X9PY3HDB_5sBAw</t>
  </si>
  <si>
    <t>--9SKCgeJgg</t>
  </si>
  <si>
    <t>2010-04-07T04:37:25.000Z</t>
  </si>
  <si>
    <t>UCEpyUocnghlUQKN33yFIfmg</t>
  </si>
  <si>
    <t>2013-11-22T22:43:01.000Z</t>
  </si>
  <si>
    <t>UCiF0dg4CWC21EZK1PhmQmiw</t>
  </si>
  <si>
    <t>2015-03-17T18:21:08.000Z</t>
  </si>
  <si>
    <t>UCFgkqor41YbYZGQOXmhp7Jg</t>
  </si>
  <si>
    <t>2011-10-04T12:17:47.000Z</t>
  </si>
  <si>
    <t>UCYEdXCUKJOqlJA1GIPcRN9A</t>
  </si>
  <si>
    <t>2014-04-22T21:35:55.000Z</t>
  </si>
  <si>
    <t>UCHRD0xFQAvhI-5IZBEdYrDA</t>
  </si>
  <si>
    <t>2011-07-29T19:33:40.000Z</t>
  </si>
  <si>
    <t>UCPaYlmMUjYRGrUJ8DwOaK5w</t>
  </si>
  <si>
    <t>2009-04-10T17:34:46.000Z</t>
  </si>
  <si>
    <t>UCMGY0ZWQmyqHzKZcJXaaxnA</t>
  </si>
  <si>
    <t>2012-10-18T06:00:20.000Z</t>
  </si>
  <si>
    <t>UCch-SOIuhnwFBMmciaQWj3A</t>
  </si>
  <si>
    <t>--5XIk7FXn4</t>
  </si>
  <si>
    <t>2012-11-03T16:51:39.000Z</t>
  </si>
  <si>
    <t>UCh17-nOzhd1tE9bqztkCuqw</t>
  </si>
  <si>
    <t>2014-02-21T15:55:08.000Z</t>
  </si>
  <si>
    <t>UCHSsuyGJK9vQsBQJTvurDhQ</t>
  </si>
  <si>
    <t>2011-11-26T21:49:13.000Z</t>
  </si>
  <si>
    <t>UCTY4pLYBU6AcVSeCCuHmJaw</t>
  </si>
  <si>
    <t>--0lyU2GG4E</t>
  </si>
  <si>
    <t>2009-12-29T14:01:09.000Z</t>
  </si>
  <si>
    <t>UCuNg_HbU7s_WtDWUsKk5Kdg</t>
  </si>
  <si>
    <t>2014-04-02T07:21:43.000Z</t>
  </si>
  <si>
    <t>UCp49CTyOuj5OUD2jRjZFe2Q</t>
  </si>
  <si>
    <t>2013-07-11T02:11:42.000Z</t>
  </si>
  <si>
    <t>UCGDJLLphnP0zQQaE3kgo5Wg</t>
  </si>
  <si>
    <t>2013-12-06T01:45:28.000Z</t>
  </si>
  <si>
    <t>UCH-zUJlLeg5H6KYu0IZHBtg</t>
  </si>
  <si>
    <t>--5ZIPUMoVM</t>
  </si>
  <si>
    <t>2013-06-11T03:41:01.000Z</t>
  </si>
  <si>
    <t>UCM4_7Tc_mlsnc5iSuG5qB6w</t>
  </si>
  <si>
    <t>--4WmxxeVMo</t>
  </si>
  <si>
    <t>2014-01-14T02:12:31.000Z</t>
  </si>
  <si>
    <t>UC0ljjis1QzFoKBxA9O4gQ2w</t>
  </si>
  <si>
    <t>2012-03-15T16:01:27.000Z</t>
  </si>
  <si>
    <t>UCIfAxaxkWgIiJTkBpePGZHQ</t>
  </si>
  <si>
    <t>2014-02-13T13:01:14.000Z</t>
  </si>
  <si>
    <t>UCeFVkJQhBIQW3ONm28h2OAQ</t>
  </si>
  <si>
    <t>2011-04-17T20:28:12.000Z</t>
  </si>
  <si>
    <t>UC79wJrCqxStX4wBYbXN49dw</t>
  </si>
  <si>
    <t>2012-05-13T21:07:06.000Z</t>
  </si>
  <si>
    <t>UCed30r-gRqG4tcLPs3CrWqQ</t>
  </si>
  <si>
    <t>2014-01-25T12:13:29.000Z</t>
  </si>
  <si>
    <t>UC3XAKdJHovW-QOEaY0Z5QzA</t>
  </si>
  <si>
    <t>2015-01-06T08:33:55.000Z</t>
  </si>
  <si>
    <t>UCupCNl_codsqX8G_jPEF9xQ</t>
  </si>
  <si>
    <t>2007-12-23T03:03:04.000Z</t>
  </si>
  <si>
    <t>UC-IfVWMwXH7UazB4PrE_Vyw</t>
  </si>
  <si>
    <t>2012-12-01T05:22:30.000Z</t>
  </si>
  <si>
    <t>UCAqisf-D6i0IvYr6m0_-xpg</t>
  </si>
  <si>
    <t>2010-08-14T19:20:35.000Z</t>
  </si>
  <si>
    <t>UCf3ApfNSqikIlGD2KxnbUUw</t>
  </si>
  <si>
    <t>2014-07-26T14:25:46.000Z</t>
  </si>
  <si>
    <t>UCzoI6lBLD63DtM1eukZn2Wg</t>
  </si>
  <si>
    <t>--81RtUMW1w</t>
  </si>
  <si>
    <t>2013-04-17T23:43:00.000Z</t>
  </si>
  <si>
    <t>UCB0wpYIScTBRoe9My5g9iGA</t>
  </si>
  <si>
    <t>2015-06-08T20:57:35.000Z</t>
  </si>
  <si>
    <t>UCsR9VKs7WUawo8TAEGthb2Q</t>
  </si>
  <si>
    <t>2015-06-04T22:26:51.000Z</t>
  </si>
  <si>
    <t>UCC_uUzH7EhOHjm9nQDfGwag</t>
  </si>
  <si>
    <t>2011-05-17T14:47:47.000Z</t>
  </si>
  <si>
    <t>UCqBjfnrystNidAdNNGVgSow</t>
  </si>
  <si>
    <t>2013-10-14T22:23:58.000Z</t>
  </si>
  <si>
    <t>UClhEIA4NgUey4ty9h8AllHw</t>
  </si>
  <si>
    <t>2012-04-18T23:03:31.000Z</t>
  </si>
  <si>
    <t>UCZcCmWhvK0gfThyWRmRerDQ</t>
  </si>
  <si>
    <t>2015-08-19T01:04:33.000Z</t>
  </si>
  <si>
    <t>UCvzABOeXdl7zdy2Lb7URdUw</t>
  </si>
  <si>
    <t>2010-03-10T01:30:44.000Z</t>
  </si>
  <si>
    <t>UCI3l_VapjxYpwmQmv3cojUA</t>
  </si>
  <si>
    <t>2014-05-29T14:50:39.000Z</t>
  </si>
  <si>
    <t>UCxpCwbq-nIMDKj5RfL_6llw</t>
  </si>
  <si>
    <t>2015-05-01T13:18:20.000Z</t>
  </si>
  <si>
    <t>UC32IFxNwIJFkC-nyHDtQ9yg</t>
  </si>
  <si>
    <t>2010-10-05T12:29:54.000Z</t>
  </si>
  <si>
    <t>UCNfNC94p_0m302SkH8KFmFw</t>
  </si>
  <si>
    <t>--9KZjnJ9eY</t>
  </si>
  <si>
    <t>2014-12-20T23:01:38.000Z</t>
  </si>
  <si>
    <t>UCIbuh_hZh6hqPbknWDF1ESA</t>
  </si>
  <si>
    <t>2010-04-05T21:54:55.000Z</t>
  </si>
  <si>
    <t>UCbTLwN10NoCU4WDzLf1JMOA</t>
  </si>
  <si>
    <t>--8YtOVNJFs</t>
  </si>
  <si>
    <t>2015-03-03T06:31:22.000Z</t>
  </si>
  <si>
    <t>UC0qu9kIJ0C22EzcVOZHsL6A</t>
  </si>
  <si>
    <t>2008-10-24T00:34:10.000Z</t>
  </si>
  <si>
    <t>UCaBoHaHkl26DeN_ahaHNaEA</t>
  </si>
  <si>
    <t>2014-06-03T22:44:36.000Z</t>
  </si>
  <si>
    <t>UCwvxISJ5KLig-lKgl21YJhA</t>
  </si>
  <si>
    <t>2015-03-26T17:15:50.000Z</t>
  </si>
  <si>
    <t>UCgc4WcUwasw1WJ8qPmgfKSQ</t>
  </si>
  <si>
    <t>2012-04-30T01:12:54.000Z</t>
  </si>
  <si>
    <t>UCDcDw3eCZvwNQdLfSUzhkTg</t>
  </si>
  <si>
    <t>2014-11-10T22:48:02.000Z</t>
  </si>
  <si>
    <t>UCSvyi6Z6QI1uGsOBahqhlCg</t>
  </si>
  <si>
    <t>2015-06-21T00:53:48.000Z</t>
  </si>
  <si>
    <t>UCEg0AqZPRi_mDEFFPZP58SA</t>
  </si>
  <si>
    <t>--bJ7AZ-4Sk</t>
  </si>
  <si>
    <t>2014-04-06T15:08:28.000Z</t>
  </si>
  <si>
    <t>UCAQzr076v_RxV3Z6NC5kjHQ</t>
  </si>
  <si>
    <t>2013-04-23T23:45:14.000Z</t>
  </si>
  <si>
    <t>UCVa_pizLo_pRoKcXXiADNDQ</t>
  </si>
  <si>
    <t>2015-03-20T06:17:50.000Z</t>
  </si>
  <si>
    <t>UC3YoSom6K2d55rhAC1us-fw</t>
  </si>
  <si>
    <t>2012-04-18T05:36:07.000Z</t>
  </si>
  <si>
    <t>UCJhRcJw8q3ijByEVqj4-s0w</t>
  </si>
  <si>
    <t>2014-09-22T16:27:06.000Z</t>
  </si>
  <si>
    <t>UCysdrbENErWAI4Z9L2Zv5eA</t>
  </si>
  <si>
    <t>--gcGr-748Q</t>
  </si>
  <si>
    <t>2009-10-04T23:27:16.000Z</t>
  </si>
  <si>
    <t>UCoZ8DmwTsiQRquL1Bg_fdfQ</t>
  </si>
  <si>
    <t>--5KM9PJWmc</t>
  </si>
  <si>
    <t>2013-02-21T09:43:30.000Z</t>
  </si>
  <si>
    <t>UCc7Tj3G1u2r0o1qQXly8bzw</t>
  </si>
  <si>
    <t>2015-06-08T20:40:06.000Z</t>
  </si>
  <si>
    <t>UCUprybWEqWn74kcc9KircGA</t>
  </si>
  <si>
    <t>2014-04-07T04:36:33.000Z</t>
  </si>
  <si>
    <t>UCt8CdzMEoTie3iix3KmvV7A</t>
  </si>
  <si>
    <t>2014-09-13T17:30:03.000Z</t>
  </si>
  <si>
    <t>UCxQNoLm8uv_XNWk0XiQ5EHQ</t>
  </si>
  <si>
    <t>--9XwTvNM5Y</t>
  </si>
  <si>
    <t>2011-08-01T14:20:44.000Z</t>
  </si>
  <si>
    <t>UCPo-HlgBo8lxdPWCF62E-2A</t>
  </si>
  <si>
    <t>2011-02-28T05:29:45.000Z</t>
  </si>
  <si>
    <t>UCp9y2SHuFrkuMbdiaWgyw4g</t>
  </si>
  <si>
    <t>2012-02-26T16:50:36.000Z</t>
  </si>
  <si>
    <t>UCIyN1hVAIWKJuao3JcZ6HUw</t>
  </si>
  <si>
    <t>2013-08-16T16:07:33.000Z</t>
  </si>
  <si>
    <t>UCBV7B3ZOjXsqtj73CDeItHg</t>
  </si>
  <si>
    <t>2015-02-15T09:01:28.000Z</t>
  </si>
  <si>
    <t>UCRT3L0I7rO72nMQkqQoXP1g</t>
  </si>
  <si>
    <t>2011-06-09T20:55:36.000Z</t>
  </si>
  <si>
    <t>UC_aYoCs8w45wFS8pP1CVshw</t>
  </si>
  <si>
    <t>2012-12-01T13:02:19.000Z</t>
  </si>
  <si>
    <t>UCCtl6sSl82MC__WcX87iafw</t>
  </si>
  <si>
    <t>--8ApxSCU2E</t>
  </si>
  <si>
    <t>2009-08-25T07:13:24.000Z</t>
  </si>
  <si>
    <t>UC8WKMRIdDx0oG5bOkG4smgQ</t>
  </si>
  <si>
    <t>--2f4lYYYbg</t>
  </si>
  <si>
    <t>2009-11-03T16:04:18.000Z</t>
  </si>
  <si>
    <t>UCIL-JFLvovsFao3vrsXGzag</t>
  </si>
  <si>
    <t>--5SC3Cj9Qg</t>
  </si>
  <si>
    <t>2013-09-10T23:26:04.000Z</t>
  </si>
  <si>
    <t>UCoIGPxfGxT8Sbdjlhnf9GRw</t>
  </si>
  <si>
    <t>--0RO5FZItk</t>
  </si>
  <si>
    <t>2011-07-14T15:17:37.000Z</t>
  </si>
  <si>
    <t>UC563EZ1SLzgfDIHLRmzIPRQ</t>
  </si>
  <si>
    <t>2010-08-02T20:24:09.000Z</t>
  </si>
  <si>
    <t>UCVawWVTagFACtQM-Bz9oZLg</t>
  </si>
  <si>
    <t>2008-05-30T10:41:38.000Z</t>
  </si>
  <si>
    <t>UCiH9RaD34m5GsisAVde2bbg</t>
  </si>
  <si>
    <t>2013-01-12T18:50:10.000Z</t>
  </si>
  <si>
    <t>UCnpFV9Jn21yCbZAOpVKGL4A</t>
  </si>
  <si>
    <t>2014-02-14T02:10:54.000Z</t>
  </si>
  <si>
    <t>UCmeL8GwfOyH6Pt0K9lWCwww</t>
  </si>
  <si>
    <t>2010-11-26T14:44:48.000Z</t>
  </si>
  <si>
    <t>UCtAebVfbry-Ce4oXqkcBJJw</t>
  </si>
  <si>
    <t>2012-10-12T08:32:20.000Z</t>
  </si>
  <si>
    <t>UCbcPIsA5txPImroBVaJiRaw</t>
  </si>
  <si>
    <t>2014-09-29T03:52:01.000Z</t>
  </si>
  <si>
    <t>UCoabqfMFYggLI6q_iJh8-jw</t>
  </si>
  <si>
    <t>2012-09-02T18:53:47.000Z</t>
  </si>
  <si>
    <t>UCHXbZQUE49YwHbAJc9Z6wZg</t>
  </si>
  <si>
    <t>--3_jnnzIWw</t>
  </si>
  <si>
    <t>2012-10-27T01:18:36.000Z</t>
  </si>
  <si>
    <t>UCWMTR20z_v1zk9V4EJZAEmw</t>
  </si>
  <si>
    <t>2015-07-01T16:58:03.000Z</t>
  </si>
  <si>
    <t>UCMIebNc34EmVsbAYOY_vDNA</t>
  </si>
  <si>
    <t>--0SayoCHzY</t>
  </si>
  <si>
    <t>2010-03-05T22:50:37.000Z</t>
  </si>
  <si>
    <t>UCV4_mYEdMcv1YeqZMMiBbsA</t>
  </si>
  <si>
    <t>2011-04-22T18:51:40.000Z</t>
  </si>
  <si>
    <t>UCH2X_ZuR8FZalU4xu8hNpow</t>
  </si>
  <si>
    <t>2015-02-23T09:55:45.000Z</t>
  </si>
  <si>
    <t>UCuZIrql4x_Jr6aXKRoAOrFw</t>
  </si>
  <si>
    <t>2011-02-14T20:03:53.000Z</t>
  </si>
  <si>
    <t>UC0EKpxlBw6aM6MADzbxfcuQ</t>
  </si>
  <si>
    <t>2013-01-30T04:41:51.000Z</t>
  </si>
  <si>
    <t>UCAo76BuzZtVKnY45lF2s8og</t>
  </si>
  <si>
    <t>2015-05-31T16:53:55.000Z</t>
  </si>
  <si>
    <t>UCd4-8S_rZ_M2UxI96pbypLw</t>
  </si>
  <si>
    <t>2011-09-12T10:26:19.000Z</t>
  </si>
  <si>
    <t>UC2DP749XX4HuBlJufmKsRdA</t>
  </si>
  <si>
    <t>2012-10-31T23:01:23.000Z</t>
  </si>
  <si>
    <t>UCue5UlXITzJz2eopYE_yedQ</t>
  </si>
  <si>
    <t>2010-02-26T15:47:33.000Z</t>
  </si>
  <si>
    <t>UCzoOfm1AILwHCgv2Dc3mdvg</t>
  </si>
  <si>
    <t>2014-07-13T14:10:31.000Z</t>
  </si>
  <si>
    <t>UCOjF7GPRHEGA5f3074L_Tkw</t>
  </si>
  <si>
    <t>2012-06-25T00:01:51.000Z</t>
  </si>
  <si>
    <t>UCBtB6ULonhMb9jXE72CNz-Q</t>
  </si>
  <si>
    <t>2011-12-16T05:34:25.000Z</t>
  </si>
  <si>
    <t>UC2l2CRfsl73FV5EETuNcNhg</t>
  </si>
  <si>
    <t>--90w8N-jlU</t>
  </si>
  <si>
    <t>2012-09-16T09:48:28.000Z</t>
  </si>
  <si>
    <t>UCjaSeKdnPGviZREF6EcnJcw</t>
  </si>
  <si>
    <t>2014-01-01T20:41:57.000Z</t>
  </si>
  <si>
    <t>UCD-9G8Ryrq9o7M3fEWk5rsA</t>
  </si>
  <si>
    <t>2014-04-24T02:21:31.000Z</t>
  </si>
  <si>
    <t>UCXbBAdHOCyfUd6ruv_RUOPQ</t>
  </si>
  <si>
    <t>2012-11-17T20:22:29.000Z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</si>
</sst>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81B9-0FED-48E4-B69E-087571E87FA6}">
  <dimension ref="A1:AA1000"/>
  <sheetViews>
    <sheetView tabSelected="1" topLeftCell="A661" workbookViewId="0">
      <selection sqref="A1:AB1000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0</v>
      </c>
      <c r="B2">
        <v>0.16519925596076801</v>
      </c>
      <c r="C2" t="s">
        <v>27</v>
      </c>
      <c r="D2">
        <v>22</v>
      </c>
      <c r="E2">
        <v>14654</v>
      </c>
      <c r="F2">
        <v>0.55555555555555503</v>
      </c>
      <c r="G2">
        <v>95.1111111111111</v>
      </c>
      <c r="H2">
        <v>30</v>
      </c>
      <c r="I2">
        <v>18</v>
      </c>
      <c r="J2" t="s">
        <v>28</v>
      </c>
      <c r="K2">
        <v>5.8411214953270005E-4</v>
      </c>
      <c r="L2">
        <v>88705</v>
      </c>
      <c r="M2">
        <v>0</v>
      </c>
      <c r="N2">
        <v>5.8411214953271E-3</v>
      </c>
      <c r="O2">
        <v>1</v>
      </c>
      <c r="P2">
        <v>1712</v>
      </c>
      <c r="Q2">
        <v>-2</v>
      </c>
      <c r="R2">
        <v>0</v>
      </c>
      <c r="S2">
        <v>488.46666666666601</v>
      </c>
      <c r="T2">
        <v>50040</v>
      </c>
      <c r="U2">
        <v>10</v>
      </c>
      <c r="V2">
        <v>1</v>
      </c>
      <c r="W2">
        <v>5.5555555555555497E-2</v>
      </c>
      <c r="X2">
        <v>814.11111111111097</v>
      </c>
      <c r="Y2">
        <v>3.4212629896083098E-2</v>
      </c>
      <c r="Z2" t="s">
        <v>29</v>
      </c>
      <c r="AA2">
        <v>0</v>
      </c>
    </row>
    <row r="3" spans="1:27" x14ac:dyDescent="0.3">
      <c r="A3">
        <v>1</v>
      </c>
      <c r="B3">
        <v>1.1338200815767201</v>
      </c>
      <c r="C3" t="s">
        <v>30</v>
      </c>
      <c r="D3">
        <v>10</v>
      </c>
      <c r="E3">
        <v>105909</v>
      </c>
      <c r="F3">
        <v>0.23913043478260801</v>
      </c>
      <c r="G3">
        <v>59.326086956521699</v>
      </c>
      <c r="H3">
        <v>51</v>
      </c>
      <c r="I3">
        <v>184</v>
      </c>
      <c r="J3" t="e">
        <f>--NZRkXBV7k</f>
        <v>#NAME?</v>
      </c>
      <c r="K3">
        <v>2.7482594356899998E-4</v>
      </c>
      <c r="L3">
        <v>93409</v>
      </c>
      <c r="M3">
        <v>1.0869565217391301E-2</v>
      </c>
      <c r="N3">
        <v>4.0307805056796998E-3</v>
      </c>
      <c r="O3">
        <v>8</v>
      </c>
      <c r="P3">
        <v>10916</v>
      </c>
      <c r="Q3">
        <v>-2</v>
      </c>
      <c r="R3">
        <v>1.8321729571269999E-4</v>
      </c>
      <c r="S3">
        <v>2076.6470588235202</v>
      </c>
      <c r="T3">
        <v>22080</v>
      </c>
      <c r="U3">
        <v>44</v>
      </c>
      <c r="V3">
        <v>3</v>
      </c>
      <c r="W3">
        <v>1.6304347826086901E-2</v>
      </c>
      <c r="X3">
        <v>575.59239130434696</v>
      </c>
      <c r="Y3">
        <v>0.49438405797101398</v>
      </c>
      <c r="Z3" t="s">
        <v>31</v>
      </c>
      <c r="AA3">
        <v>2</v>
      </c>
    </row>
    <row r="4" spans="1:27" x14ac:dyDescent="0.3">
      <c r="A4">
        <v>2</v>
      </c>
      <c r="B4">
        <v>0.66812015503875899</v>
      </c>
      <c r="C4" t="s">
        <v>32</v>
      </c>
      <c r="D4">
        <v>27</v>
      </c>
      <c r="E4">
        <v>48265</v>
      </c>
      <c r="F4">
        <v>2.3668639053254399E-2</v>
      </c>
      <c r="G4">
        <v>10.289940828402299</v>
      </c>
      <c r="H4">
        <v>72</v>
      </c>
      <c r="I4">
        <v>338</v>
      </c>
      <c r="J4" t="e">
        <f>--hoQ2sGG4M</f>
        <v>#NAME?</v>
      </c>
      <c r="K4">
        <v>2.8752156411730002E-4</v>
      </c>
      <c r="L4">
        <v>72240</v>
      </c>
      <c r="M4">
        <v>5.9171597633135998E-3</v>
      </c>
      <c r="N4">
        <v>2.3001725129384002E-3</v>
      </c>
      <c r="O4">
        <v>5</v>
      </c>
      <c r="P4">
        <v>3478</v>
      </c>
      <c r="Q4">
        <v>-2</v>
      </c>
      <c r="R4">
        <v>5.7504312823460004E-4</v>
      </c>
      <c r="S4">
        <v>670.34722222222194</v>
      </c>
      <c r="T4">
        <v>71544</v>
      </c>
      <c r="U4">
        <v>8</v>
      </c>
      <c r="V4">
        <v>1</v>
      </c>
      <c r="W4">
        <v>2.9585798816567999E-3</v>
      </c>
      <c r="X4">
        <v>142.79585798816501</v>
      </c>
      <c r="Y4">
        <v>4.86134406798613E-2</v>
      </c>
      <c r="Z4" t="s">
        <v>33</v>
      </c>
      <c r="AA4">
        <v>2</v>
      </c>
    </row>
    <row r="5" spans="1:27" x14ac:dyDescent="0.3">
      <c r="A5">
        <v>3</v>
      </c>
      <c r="B5">
        <v>25.6535049447353</v>
      </c>
      <c r="C5" t="s">
        <v>34</v>
      </c>
      <c r="D5">
        <v>26</v>
      </c>
      <c r="E5">
        <v>2116722</v>
      </c>
      <c r="F5">
        <v>7.3012561788581001E-3</v>
      </c>
      <c r="G5">
        <v>0.88417758831798998</v>
      </c>
      <c r="H5">
        <v>172</v>
      </c>
      <c r="I5">
        <v>22051</v>
      </c>
      <c r="J5" t="e">
        <f>--sBoaqBlzA</f>
        <v>#NAME?</v>
      </c>
      <c r="K5">
        <v>3.0773965225409998E-4</v>
      </c>
      <c r="L5">
        <v>82512</v>
      </c>
      <c r="M5">
        <v>4.5349417259979999E-4</v>
      </c>
      <c r="N5">
        <v>8.2576806688208007E-3</v>
      </c>
      <c r="O5">
        <v>74</v>
      </c>
      <c r="P5">
        <v>19497</v>
      </c>
      <c r="Q5">
        <v>-2</v>
      </c>
      <c r="R5">
        <v>5.1289942042360005E-4</v>
      </c>
      <c r="S5">
        <v>12306.5232558139</v>
      </c>
      <c r="T5">
        <v>54096</v>
      </c>
      <c r="U5">
        <v>161</v>
      </c>
      <c r="V5">
        <v>6</v>
      </c>
      <c r="W5">
        <v>2.7209650355989999E-4</v>
      </c>
      <c r="X5">
        <v>95.992109201396701</v>
      </c>
      <c r="Y5">
        <v>0.360414818101153</v>
      </c>
      <c r="Z5" t="s">
        <v>35</v>
      </c>
      <c r="AA5">
        <v>10</v>
      </c>
    </row>
    <row r="6" spans="1:27" x14ac:dyDescent="0.3">
      <c r="A6">
        <v>4</v>
      </c>
      <c r="B6">
        <v>52.773777521761403</v>
      </c>
      <c r="C6" t="s">
        <v>36</v>
      </c>
      <c r="D6">
        <v>20</v>
      </c>
      <c r="E6">
        <v>1649075</v>
      </c>
      <c r="F6">
        <v>4.5454545454545001E-3</v>
      </c>
      <c r="G6">
        <v>10.004545454545401</v>
      </c>
      <c r="H6">
        <v>2777</v>
      </c>
      <c r="I6">
        <v>220</v>
      </c>
      <c r="J6" t="s">
        <v>37</v>
      </c>
      <c r="K6">
        <v>0</v>
      </c>
      <c r="L6">
        <v>31248</v>
      </c>
      <c r="M6">
        <v>0</v>
      </c>
      <c r="N6">
        <v>4.5433893684679999E-4</v>
      </c>
      <c r="O6">
        <v>0</v>
      </c>
      <c r="P6">
        <v>2201</v>
      </c>
      <c r="Q6">
        <v>-2</v>
      </c>
      <c r="R6">
        <v>0</v>
      </c>
      <c r="S6">
        <v>593.83327331652799</v>
      </c>
      <c r="T6">
        <v>30120</v>
      </c>
      <c r="U6">
        <v>1</v>
      </c>
      <c r="V6">
        <v>0</v>
      </c>
      <c r="W6">
        <v>0</v>
      </c>
      <c r="X6">
        <v>7495.7954545454504</v>
      </c>
      <c r="Y6">
        <v>7.3074369189907007E-2</v>
      </c>
      <c r="Z6" t="s">
        <v>38</v>
      </c>
      <c r="AA6">
        <v>0</v>
      </c>
    </row>
    <row r="7" spans="1:27" x14ac:dyDescent="0.3">
      <c r="A7">
        <v>5</v>
      </c>
      <c r="B7">
        <v>2.2728385648779499</v>
      </c>
      <c r="C7" t="s">
        <v>39</v>
      </c>
      <c r="D7">
        <v>26</v>
      </c>
      <c r="E7">
        <v>211649</v>
      </c>
      <c r="F7">
        <v>1.72413793103448E-2</v>
      </c>
      <c r="G7">
        <v>56.025862068965502</v>
      </c>
      <c r="H7">
        <v>53</v>
      </c>
      <c r="I7">
        <v>232</v>
      </c>
      <c r="J7" t="e">
        <f>--F672jfCMo</f>
        <v>#NAME?</v>
      </c>
      <c r="K7">
        <v>0</v>
      </c>
      <c r="L7">
        <v>93121</v>
      </c>
      <c r="M7">
        <v>0</v>
      </c>
      <c r="N7">
        <v>3.0773965225409998E-4</v>
      </c>
      <c r="O7">
        <v>1</v>
      </c>
      <c r="P7">
        <v>12998</v>
      </c>
      <c r="Q7">
        <v>-2</v>
      </c>
      <c r="R7">
        <v>0</v>
      </c>
      <c r="S7">
        <v>3993.3773584905598</v>
      </c>
      <c r="T7">
        <v>75480</v>
      </c>
      <c r="U7">
        <v>4</v>
      </c>
      <c r="V7">
        <v>0</v>
      </c>
      <c r="W7">
        <v>0</v>
      </c>
      <c r="X7">
        <v>912.28017241379303</v>
      </c>
      <c r="Y7">
        <v>0.172204557498675</v>
      </c>
      <c r="Z7" t="s">
        <v>40</v>
      </c>
      <c r="AA7">
        <v>0</v>
      </c>
    </row>
    <row r="8" spans="1:27" x14ac:dyDescent="0.3">
      <c r="A8">
        <v>6</v>
      </c>
      <c r="B8">
        <v>2.53092098908528</v>
      </c>
      <c r="C8" t="s">
        <v>41</v>
      </c>
      <c r="D8">
        <v>27</v>
      </c>
      <c r="E8">
        <v>209621</v>
      </c>
      <c r="F8">
        <v>9.1743119266054995E-2</v>
      </c>
      <c r="G8">
        <v>77.275229357798096</v>
      </c>
      <c r="H8">
        <v>22</v>
      </c>
      <c r="I8">
        <v>109</v>
      </c>
      <c r="J8" t="e">
        <f>--ezS5q-mZg</f>
        <v>#NAME?</v>
      </c>
      <c r="K8">
        <v>2.374450908227E-4</v>
      </c>
      <c r="L8">
        <v>82824</v>
      </c>
      <c r="M8">
        <v>6.4220183486238494E-2</v>
      </c>
      <c r="N8">
        <v>1.1872254541137001E-3</v>
      </c>
      <c r="O8">
        <v>1</v>
      </c>
      <c r="P8">
        <v>8423</v>
      </c>
      <c r="Q8">
        <v>-2</v>
      </c>
      <c r="R8">
        <v>8.3105781787960005E-4</v>
      </c>
      <c r="S8">
        <v>9528.2272727272702</v>
      </c>
      <c r="T8">
        <v>66384</v>
      </c>
      <c r="U8">
        <v>10</v>
      </c>
      <c r="V8">
        <v>2</v>
      </c>
      <c r="W8">
        <v>1.8348623853211E-2</v>
      </c>
      <c r="X8">
        <v>1923.1284403669699</v>
      </c>
      <c r="Y8">
        <v>0.12688298385152999</v>
      </c>
      <c r="Z8" t="s">
        <v>42</v>
      </c>
      <c r="AA8">
        <v>7</v>
      </c>
    </row>
    <row r="9" spans="1:27" x14ac:dyDescent="0.3">
      <c r="A9">
        <v>7</v>
      </c>
      <c r="B9">
        <v>874.68946205425095</v>
      </c>
      <c r="C9" t="s">
        <v>43</v>
      </c>
      <c r="D9">
        <v>10</v>
      </c>
      <c r="E9">
        <v>68876547</v>
      </c>
      <c r="F9">
        <v>6.6112205635400002E-4</v>
      </c>
      <c r="G9">
        <v>0.111081727908606</v>
      </c>
      <c r="H9">
        <v>1159</v>
      </c>
      <c r="I9">
        <v>75629</v>
      </c>
      <c r="J9" t="e">
        <f>--XT8O4T3Wc</f>
        <v>#NAME?</v>
      </c>
      <c r="K9">
        <v>0</v>
      </c>
      <c r="L9">
        <v>78744</v>
      </c>
      <c r="M9" s="1">
        <v>3.9667323381242599E-5</v>
      </c>
      <c r="N9">
        <v>5.95167241995E-3</v>
      </c>
      <c r="O9">
        <v>5015</v>
      </c>
      <c r="P9">
        <v>8401</v>
      </c>
      <c r="Q9">
        <v>-2</v>
      </c>
      <c r="R9">
        <v>3.5710034519700001E-4</v>
      </c>
      <c r="S9">
        <v>59427.564279551298</v>
      </c>
      <c r="T9">
        <v>63792</v>
      </c>
      <c r="U9">
        <v>50</v>
      </c>
      <c r="V9">
        <v>0</v>
      </c>
      <c r="W9">
        <v>0</v>
      </c>
      <c r="X9">
        <v>910.71608774411902</v>
      </c>
      <c r="Y9">
        <v>0.131693629295209</v>
      </c>
      <c r="Z9" t="s">
        <v>44</v>
      </c>
      <c r="AA9">
        <v>3</v>
      </c>
    </row>
    <row r="10" spans="1:27" x14ac:dyDescent="0.3">
      <c r="A10">
        <v>8</v>
      </c>
      <c r="B10">
        <v>67.125552430694995</v>
      </c>
      <c r="C10" t="s">
        <v>45</v>
      </c>
      <c r="D10">
        <v>20</v>
      </c>
      <c r="E10">
        <v>4009812</v>
      </c>
      <c r="F10">
        <v>2.0502939578084002E-3</v>
      </c>
      <c r="G10">
        <v>0.161676794624771</v>
      </c>
      <c r="H10">
        <v>813</v>
      </c>
      <c r="I10">
        <v>40482</v>
      </c>
      <c r="J10" t="e">
        <f>--Qgwg7mGZY</f>
        <v>#NAME?</v>
      </c>
      <c r="K10">
        <v>6.1115355233000001E-4</v>
      </c>
      <c r="L10">
        <v>59736</v>
      </c>
      <c r="M10">
        <v>8.8928412627830005E-4</v>
      </c>
      <c r="N10">
        <v>1.2681436210847901E-2</v>
      </c>
      <c r="O10">
        <v>90</v>
      </c>
      <c r="P10">
        <v>6545</v>
      </c>
      <c r="Q10">
        <v>-2</v>
      </c>
      <c r="R10">
        <v>5.5003819709701996E-3</v>
      </c>
      <c r="S10">
        <v>4932.1180811808099</v>
      </c>
      <c r="T10">
        <v>46752</v>
      </c>
      <c r="U10">
        <v>83</v>
      </c>
      <c r="V10">
        <v>4</v>
      </c>
      <c r="W10" s="1">
        <v>9.8809347364260601E-5</v>
      </c>
      <c r="X10">
        <v>99.051726693345202</v>
      </c>
      <c r="Y10">
        <v>0.13999401095140299</v>
      </c>
      <c r="Z10" t="s">
        <v>46</v>
      </c>
      <c r="AA10">
        <v>36</v>
      </c>
    </row>
    <row r="11" spans="1:27" x14ac:dyDescent="0.3">
      <c r="A11">
        <v>9</v>
      </c>
      <c r="B11">
        <v>0.91487173281703704</v>
      </c>
      <c r="C11" t="s">
        <v>47</v>
      </c>
      <c r="D11">
        <v>20</v>
      </c>
      <c r="E11">
        <v>45363</v>
      </c>
      <c r="F11">
        <v>0.72222222222222199</v>
      </c>
      <c r="G11">
        <v>502.25555555555502</v>
      </c>
      <c r="H11">
        <v>2</v>
      </c>
      <c r="I11">
        <v>90</v>
      </c>
      <c r="J11" t="e">
        <f>--_I8vffnIw</f>
        <v>#NAME?</v>
      </c>
      <c r="K11">
        <v>7.9640731809830004E-4</v>
      </c>
      <c r="L11">
        <v>49584</v>
      </c>
      <c r="M11">
        <v>6.6666666666666596E-2</v>
      </c>
      <c r="N11">
        <v>1.4379576576775E-3</v>
      </c>
      <c r="O11">
        <v>0</v>
      </c>
      <c r="P11">
        <v>45203</v>
      </c>
      <c r="Q11">
        <v>-2</v>
      </c>
      <c r="R11">
        <v>1.3273455301630001E-4</v>
      </c>
      <c r="S11">
        <v>22681.5</v>
      </c>
      <c r="T11">
        <v>38064</v>
      </c>
      <c r="U11">
        <v>65</v>
      </c>
      <c r="V11">
        <v>36</v>
      </c>
      <c r="W11">
        <v>0.4</v>
      </c>
      <c r="X11">
        <v>504.03333333333302</v>
      </c>
      <c r="Y11">
        <v>1.18755254308533</v>
      </c>
      <c r="Z11" t="s">
        <v>48</v>
      </c>
      <c r="AA11">
        <v>6</v>
      </c>
    </row>
    <row r="12" spans="1:27" x14ac:dyDescent="0.3">
      <c r="A12">
        <v>10</v>
      </c>
      <c r="B12">
        <v>233.204351905311</v>
      </c>
      <c r="C12" t="s">
        <v>49</v>
      </c>
      <c r="D12">
        <v>1</v>
      </c>
      <c r="E12">
        <v>19387677</v>
      </c>
      <c r="F12">
        <v>3.5228182546036E-3</v>
      </c>
      <c r="G12">
        <v>1.20560448358686</v>
      </c>
      <c r="H12">
        <v>601</v>
      </c>
      <c r="I12">
        <v>6245</v>
      </c>
      <c r="J12" t="e">
        <f>--VDzNzHHic</f>
        <v>#NAME?</v>
      </c>
      <c r="K12">
        <v>1.3281976358079999E-4</v>
      </c>
      <c r="L12">
        <v>83136</v>
      </c>
      <c r="M12">
        <v>6.4051240992789998E-4</v>
      </c>
      <c r="N12">
        <v>2.9220347987779999E-3</v>
      </c>
      <c r="O12">
        <v>17</v>
      </c>
      <c r="P12">
        <v>7529</v>
      </c>
      <c r="Q12">
        <v>-2</v>
      </c>
      <c r="R12">
        <v>5.3127905432319997E-4</v>
      </c>
      <c r="S12">
        <v>32259.029950083201</v>
      </c>
      <c r="T12">
        <v>70728</v>
      </c>
      <c r="U12">
        <v>22</v>
      </c>
      <c r="V12">
        <v>1</v>
      </c>
      <c r="W12">
        <v>1.601281024819E-4</v>
      </c>
      <c r="X12">
        <v>3104.5119295436298</v>
      </c>
      <c r="Y12">
        <v>0.106450062210157</v>
      </c>
      <c r="Z12" t="s">
        <v>50</v>
      </c>
      <c r="AA12">
        <v>4</v>
      </c>
    </row>
    <row r="13" spans="1:27" x14ac:dyDescent="0.3">
      <c r="A13">
        <v>11</v>
      </c>
      <c r="B13">
        <v>75.169324009324001</v>
      </c>
      <c r="C13" t="s">
        <v>51</v>
      </c>
      <c r="D13">
        <v>20</v>
      </c>
      <c r="E13">
        <v>6449528</v>
      </c>
      <c r="F13">
        <v>2.5322283609575998E-3</v>
      </c>
      <c r="G13">
        <v>0.24010128913443801</v>
      </c>
      <c r="H13">
        <v>1010</v>
      </c>
      <c r="I13">
        <v>4344</v>
      </c>
      <c r="J13" t="e">
        <f>--pQCGgGjE8</f>
        <v>#NAME?</v>
      </c>
      <c r="K13">
        <v>0</v>
      </c>
      <c r="L13">
        <v>85800</v>
      </c>
      <c r="M13">
        <v>9.2081031307549997E-4</v>
      </c>
      <c r="N13">
        <v>1.05465004793863E-2</v>
      </c>
      <c r="O13">
        <v>3654</v>
      </c>
      <c r="P13">
        <v>1043</v>
      </c>
      <c r="Q13">
        <v>-2</v>
      </c>
      <c r="R13">
        <v>3.8350910834132001E-3</v>
      </c>
      <c r="S13">
        <v>6385.67128712871</v>
      </c>
      <c r="T13">
        <v>75048</v>
      </c>
      <c r="U13">
        <v>11</v>
      </c>
      <c r="V13">
        <v>0</v>
      </c>
      <c r="W13">
        <v>0</v>
      </c>
      <c r="X13">
        <v>1484.69797421731</v>
      </c>
      <c r="Y13">
        <v>1.38977720925274E-2</v>
      </c>
      <c r="Z13" t="s">
        <v>52</v>
      </c>
      <c r="AA13">
        <v>4</v>
      </c>
    </row>
    <row r="14" spans="1:27" x14ac:dyDescent="0.3">
      <c r="A14">
        <v>12</v>
      </c>
      <c r="B14">
        <v>1465.1433637284699</v>
      </c>
      <c r="C14" t="s">
        <v>53</v>
      </c>
      <c r="D14">
        <v>20</v>
      </c>
      <c r="E14">
        <v>69412632</v>
      </c>
      <c r="F14">
        <v>3.209605585325E-4</v>
      </c>
      <c r="G14">
        <v>4.8205219124358E-3</v>
      </c>
      <c r="H14">
        <v>4213</v>
      </c>
      <c r="I14">
        <v>327143</v>
      </c>
      <c r="J14" t="e">
        <f>--amuSGpp94</f>
        <v>#NAME?</v>
      </c>
      <c r="K14">
        <v>1.2682308180088E-3</v>
      </c>
      <c r="L14">
        <v>47376</v>
      </c>
      <c r="M14">
        <v>4.8296922141079999E-4</v>
      </c>
      <c r="N14">
        <v>6.6582117945465993E-2</v>
      </c>
      <c r="O14">
        <v>46</v>
      </c>
      <c r="P14">
        <v>1577</v>
      </c>
      <c r="Q14">
        <v>-2</v>
      </c>
      <c r="R14">
        <v>0.100190234622701</v>
      </c>
      <c r="S14">
        <v>16475.820555423601</v>
      </c>
      <c r="T14">
        <v>35568</v>
      </c>
      <c r="U14">
        <v>105</v>
      </c>
      <c r="V14">
        <v>2</v>
      </c>
      <c r="W14" s="1">
        <v>6.1135344482382302E-6</v>
      </c>
      <c r="X14">
        <v>212.178258437441</v>
      </c>
      <c r="Y14">
        <v>4.4337606837606798E-2</v>
      </c>
      <c r="Z14" t="s">
        <v>54</v>
      </c>
      <c r="AA14">
        <v>158</v>
      </c>
    </row>
    <row r="15" spans="1:27" x14ac:dyDescent="0.3">
      <c r="A15">
        <v>13</v>
      </c>
      <c r="B15">
        <v>6.8449647995102503E-2</v>
      </c>
      <c r="C15" t="s">
        <v>55</v>
      </c>
      <c r="D15">
        <v>24</v>
      </c>
      <c r="E15">
        <v>3578</v>
      </c>
      <c r="F15">
        <v>-1</v>
      </c>
      <c r="G15">
        <v>-1</v>
      </c>
      <c r="H15">
        <v>1</v>
      </c>
      <c r="I15">
        <v>0</v>
      </c>
      <c r="J15" t="e">
        <f>--mkDBHaFIs</f>
        <v>#NAME?</v>
      </c>
      <c r="K15">
        <v>5.5881531153949998E-4</v>
      </c>
      <c r="L15">
        <v>52272</v>
      </c>
      <c r="M15">
        <v>-1</v>
      </c>
      <c r="N15">
        <v>1.3970382788487999E-3</v>
      </c>
      <c r="O15">
        <v>0</v>
      </c>
      <c r="P15">
        <v>3579</v>
      </c>
      <c r="Q15">
        <v>-2</v>
      </c>
      <c r="R15">
        <v>5.5881531153949998E-4</v>
      </c>
      <c r="S15">
        <v>3578</v>
      </c>
      <c r="T15">
        <v>52224</v>
      </c>
      <c r="U15">
        <v>5</v>
      </c>
      <c r="V15">
        <v>2</v>
      </c>
      <c r="W15">
        <v>-1</v>
      </c>
      <c r="X15">
        <v>-1</v>
      </c>
      <c r="Y15">
        <v>6.8531709558823498E-2</v>
      </c>
      <c r="Z15" t="s">
        <v>56</v>
      </c>
      <c r="AA15">
        <v>2</v>
      </c>
    </row>
    <row r="16" spans="1:27" x14ac:dyDescent="0.3">
      <c r="A16">
        <v>14</v>
      </c>
      <c r="B16">
        <v>84.981350466839899</v>
      </c>
      <c r="C16" t="s">
        <v>57</v>
      </c>
      <c r="D16">
        <v>2</v>
      </c>
      <c r="E16">
        <v>7062970</v>
      </c>
      <c r="F16">
        <v>3.7764814246238801E-2</v>
      </c>
      <c r="G16">
        <v>10.5689284617746</v>
      </c>
      <c r="H16">
        <v>314</v>
      </c>
      <c r="I16">
        <v>6514</v>
      </c>
      <c r="J16" t="e">
        <f>--DyrrdZbUk</f>
        <v>#NAME?</v>
      </c>
      <c r="K16">
        <v>1.5977689335609999E-4</v>
      </c>
      <c r="L16">
        <v>83112</v>
      </c>
      <c r="M16">
        <v>1.99570156585815E-2</v>
      </c>
      <c r="N16">
        <v>3.5731923423291999E-3</v>
      </c>
      <c r="O16">
        <v>33</v>
      </c>
      <c r="P16">
        <v>68846</v>
      </c>
      <c r="Q16">
        <v>-2</v>
      </c>
      <c r="R16">
        <v>1.8882723760276E-3</v>
      </c>
      <c r="S16">
        <v>22493.535031847099</v>
      </c>
      <c r="T16">
        <v>48312</v>
      </c>
      <c r="U16">
        <v>246</v>
      </c>
      <c r="V16">
        <v>11</v>
      </c>
      <c r="W16">
        <v>1.6886705557261001E-3</v>
      </c>
      <c r="X16">
        <v>1084.27540681608</v>
      </c>
      <c r="Y16">
        <v>1.42502897830766</v>
      </c>
      <c r="Z16" t="s">
        <v>58</v>
      </c>
      <c r="AA16">
        <v>130</v>
      </c>
    </row>
    <row r="17" spans="1:27" x14ac:dyDescent="0.3">
      <c r="A17">
        <v>15</v>
      </c>
      <c r="B17">
        <v>16.517981622306699</v>
      </c>
      <c r="C17" t="s">
        <v>59</v>
      </c>
      <c r="D17">
        <v>26</v>
      </c>
      <c r="E17">
        <v>625569</v>
      </c>
      <c r="F17">
        <v>6.00518806744487E-2</v>
      </c>
      <c r="G17">
        <v>11.1306095979247</v>
      </c>
      <c r="H17">
        <v>310</v>
      </c>
      <c r="I17">
        <v>7710</v>
      </c>
      <c r="J17" t="e">
        <f>--cPdta0k4Y</f>
        <v>#NAME?</v>
      </c>
      <c r="K17">
        <v>3.3443257163499E-3</v>
      </c>
      <c r="L17">
        <v>37872</v>
      </c>
      <c r="M17">
        <v>1.45265888456549E-2</v>
      </c>
      <c r="N17">
        <v>5.3952014169685999E-3</v>
      </c>
      <c r="O17">
        <v>5</v>
      </c>
      <c r="P17">
        <v>85817</v>
      </c>
      <c r="Q17">
        <v>-2</v>
      </c>
      <c r="R17">
        <v>1.3051027185754999E-3</v>
      </c>
      <c r="S17">
        <v>2017.96451612903</v>
      </c>
      <c r="T17">
        <v>37464</v>
      </c>
      <c r="U17">
        <v>463</v>
      </c>
      <c r="V17">
        <v>287</v>
      </c>
      <c r="W17">
        <v>3.72243839169909E-2</v>
      </c>
      <c r="X17">
        <v>81.137354085603107</v>
      </c>
      <c r="Y17">
        <v>2.29065235959854</v>
      </c>
      <c r="Z17" t="s">
        <v>60</v>
      </c>
      <c r="AA17">
        <v>112</v>
      </c>
    </row>
    <row r="18" spans="1:27" x14ac:dyDescent="0.3">
      <c r="A18">
        <v>16</v>
      </c>
      <c r="B18">
        <v>0.83987145390070905</v>
      </c>
      <c r="C18" t="s">
        <v>61</v>
      </c>
      <c r="D18">
        <v>24</v>
      </c>
      <c r="E18">
        <v>37895</v>
      </c>
      <c r="F18">
        <v>0.23736263736263699</v>
      </c>
      <c r="G18">
        <v>22.3010989010989</v>
      </c>
      <c r="H18">
        <v>8</v>
      </c>
      <c r="I18">
        <v>455</v>
      </c>
      <c r="J18" t="s">
        <v>62</v>
      </c>
      <c r="K18">
        <v>3.9420518379810001E-4</v>
      </c>
      <c r="L18">
        <v>45120</v>
      </c>
      <c r="M18">
        <v>4.3956043956043897E-2</v>
      </c>
      <c r="N18">
        <v>1.06435399625505E-2</v>
      </c>
      <c r="O18">
        <v>12</v>
      </c>
      <c r="P18">
        <v>10147</v>
      </c>
      <c r="Q18">
        <v>-2</v>
      </c>
      <c r="R18">
        <v>1.9710259189908001E-3</v>
      </c>
      <c r="S18">
        <v>4736.875</v>
      </c>
      <c r="T18">
        <v>44040</v>
      </c>
      <c r="U18">
        <v>108</v>
      </c>
      <c r="V18">
        <v>4</v>
      </c>
      <c r="W18">
        <v>8.7912087912086993E-3</v>
      </c>
      <c r="X18">
        <v>83.285714285714207</v>
      </c>
      <c r="Y18">
        <v>0.230404178019981</v>
      </c>
      <c r="Z18" t="s">
        <v>63</v>
      </c>
      <c r="AA18">
        <v>20</v>
      </c>
    </row>
    <row r="19" spans="1:27" x14ac:dyDescent="0.3">
      <c r="A19">
        <v>17</v>
      </c>
      <c r="B19">
        <v>52.863460293299099</v>
      </c>
      <c r="C19" t="s">
        <v>64</v>
      </c>
      <c r="D19">
        <v>10</v>
      </c>
      <c r="E19">
        <v>4653729</v>
      </c>
      <c r="F19">
        <v>0.18573263471222601</v>
      </c>
      <c r="G19">
        <v>9.5321617158351799</v>
      </c>
      <c r="H19">
        <v>116</v>
      </c>
      <c r="I19">
        <v>49049</v>
      </c>
      <c r="J19" t="e">
        <f>--f5fEIOW1Q</f>
        <v>#NAME?</v>
      </c>
      <c r="K19">
        <v>6.9084554789609995E-4</v>
      </c>
      <c r="L19">
        <v>88033</v>
      </c>
      <c r="M19">
        <v>2.4118738404452601E-2</v>
      </c>
      <c r="N19">
        <v>1.9484838827658599E-2</v>
      </c>
      <c r="O19">
        <v>3465</v>
      </c>
      <c r="P19">
        <v>467543</v>
      </c>
      <c r="Q19">
        <v>28.204334365325</v>
      </c>
      <c r="R19">
        <v>2.5302485546783E-3</v>
      </c>
      <c r="S19">
        <v>40118.353448275797</v>
      </c>
      <c r="T19">
        <v>23136</v>
      </c>
      <c r="U19">
        <v>9110</v>
      </c>
      <c r="V19">
        <v>323</v>
      </c>
      <c r="W19">
        <v>6.5852514832106003E-3</v>
      </c>
      <c r="X19">
        <v>94.879182042447297</v>
      </c>
      <c r="Y19">
        <v>20.208463001383102</v>
      </c>
      <c r="Z19" t="s">
        <v>65</v>
      </c>
      <c r="AA19">
        <v>1183</v>
      </c>
    </row>
    <row r="20" spans="1:27" x14ac:dyDescent="0.3">
      <c r="A20">
        <v>18</v>
      </c>
      <c r="B20">
        <v>0.53774696392967103</v>
      </c>
      <c r="C20" t="s">
        <v>66</v>
      </c>
      <c r="D20">
        <v>22</v>
      </c>
      <c r="E20">
        <v>23734</v>
      </c>
      <c r="F20">
        <v>7.69230769230769E-2</v>
      </c>
      <c r="G20">
        <v>316.461538461538</v>
      </c>
      <c r="H20">
        <v>8</v>
      </c>
      <c r="I20">
        <v>13</v>
      </c>
      <c r="J20" t="e">
        <f>--jcB8BTawk</f>
        <v>#NAME?</v>
      </c>
      <c r="K20">
        <v>4.8614487117160001E-4</v>
      </c>
      <c r="L20">
        <v>44136</v>
      </c>
      <c r="M20">
        <v>7.69230769230769E-2</v>
      </c>
      <c r="N20">
        <v>2.4307243558580001E-4</v>
      </c>
      <c r="O20">
        <v>0</v>
      </c>
      <c r="P20">
        <v>4114</v>
      </c>
      <c r="Q20">
        <v>-2</v>
      </c>
      <c r="R20">
        <v>2.4307243558580001E-4</v>
      </c>
      <c r="S20">
        <v>2966.75</v>
      </c>
      <c r="T20">
        <v>43896</v>
      </c>
      <c r="U20">
        <v>1</v>
      </c>
      <c r="V20">
        <v>2</v>
      </c>
      <c r="W20">
        <v>0.15384615384615299</v>
      </c>
      <c r="X20">
        <v>1825.6923076922999</v>
      </c>
      <c r="Y20">
        <v>9.3721523601239295E-2</v>
      </c>
      <c r="Z20" t="s">
        <v>67</v>
      </c>
      <c r="AA20">
        <v>1</v>
      </c>
    </row>
    <row r="21" spans="1:27" x14ac:dyDescent="0.3">
      <c r="A21">
        <v>19</v>
      </c>
      <c r="B21">
        <v>7.30948383308783</v>
      </c>
      <c r="C21" t="s">
        <v>68</v>
      </c>
      <c r="D21">
        <v>10</v>
      </c>
      <c r="E21">
        <v>709612</v>
      </c>
      <c r="F21">
        <v>1.3931888544891601E-2</v>
      </c>
      <c r="G21">
        <v>6.0448916408668696</v>
      </c>
      <c r="H21">
        <v>6</v>
      </c>
      <c r="I21">
        <v>646</v>
      </c>
      <c r="J21" t="s">
        <v>69</v>
      </c>
      <c r="K21">
        <v>1.2804097311139E-3</v>
      </c>
      <c r="L21">
        <v>97081</v>
      </c>
      <c r="M21">
        <v>4.6439628482971996E-3</v>
      </c>
      <c r="N21">
        <v>2.3047375160051E-3</v>
      </c>
      <c r="O21">
        <v>3</v>
      </c>
      <c r="P21">
        <v>3905</v>
      </c>
      <c r="Q21">
        <v>-2</v>
      </c>
      <c r="R21">
        <v>7.6824583866830004E-4</v>
      </c>
      <c r="S21">
        <v>118268.666666666</v>
      </c>
      <c r="T21">
        <v>51672</v>
      </c>
      <c r="U21">
        <v>9</v>
      </c>
      <c r="V21">
        <v>5</v>
      </c>
      <c r="W21">
        <v>7.7399380804952997E-3</v>
      </c>
      <c r="X21">
        <v>1098.4705882352901</v>
      </c>
      <c r="Y21">
        <v>7.5572844093512906E-2</v>
      </c>
      <c r="Z21" t="s">
        <v>70</v>
      </c>
      <c r="AA21">
        <v>3</v>
      </c>
    </row>
    <row r="22" spans="1:27" x14ac:dyDescent="0.3">
      <c r="A22">
        <v>20</v>
      </c>
      <c r="B22">
        <v>25.013212009047901</v>
      </c>
      <c r="C22" t="s">
        <v>71</v>
      </c>
      <c r="D22">
        <v>28</v>
      </c>
      <c r="E22">
        <v>973114</v>
      </c>
      <c r="F22">
        <v>1.1787819253437999E-3</v>
      </c>
      <c r="G22">
        <v>0.981139489194499</v>
      </c>
      <c r="H22">
        <v>170</v>
      </c>
      <c r="I22">
        <v>2545</v>
      </c>
      <c r="J22" t="s">
        <v>72</v>
      </c>
      <c r="K22">
        <v>0</v>
      </c>
      <c r="L22">
        <v>38904</v>
      </c>
      <c r="M22">
        <v>-1</v>
      </c>
      <c r="N22">
        <v>1.201441730076E-3</v>
      </c>
      <c r="O22">
        <v>0</v>
      </c>
      <c r="P22">
        <v>2497</v>
      </c>
      <c r="Q22">
        <v>-2</v>
      </c>
      <c r="R22">
        <v>-1</v>
      </c>
      <c r="S22">
        <v>5724.2</v>
      </c>
      <c r="T22">
        <v>23352</v>
      </c>
      <c r="U22">
        <v>3</v>
      </c>
      <c r="V22">
        <v>0</v>
      </c>
      <c r="W22">
        <v>0</v>
      </c>
      <c r="X22">
        <v>382.36306483300501</v>
      </c>
      <c r="Y22">
        <v>0.10692874272010899</v>
      </c>
      <c r="Z22" t="s">
        <v>73</v>
      </c>
      <c r="AA22">
        <v>-1</v>
      </c>
    </row>
    <row r="23" spans="1:27" x14ac:dyDescent="0.3">
      <c r="A23">
        <v>21</v>
      </c>
      <c r="B23">
        <v>0.27760981498870102</v>
      </c>
      <c r="C23" t="s">
        <v>74</v>
      </c>
      <c r="D23">
        <v>22</v>
      </c>
      <c r="E23">
        <v>26904</v>
      </c>
      <c r="F23">
        <v>7.2727272727272696E-2</v>
      </c>
      <c r="G23">
        <v>55.545454545454497</v>
      </c>
      <c r="H23">
        <v>4</v>
      </c>
      <c r="I23">
        <v>55</v>
      </c>
      <c r="J23" t="e">
        <f>--j9Z0JKrjE</f>
        <v>#NAME?</v>
      </c>
      <c r="K23">
        <v>6.5466448445170001E-4</v>
      </c>
      <c r="L23">
        <v>96913</v>
      </c>
      <c r="M23">
        <v>1.8181818181818101E-2</v>
      </c>
      <c r="N23">
        <v>1.3093289689034E-3</v>
      </c>
      <c r="O23">
        <v>0</v>
      </c>
      <c r="P23">
        <v>3055</v>
      </c>
      <c r="Q23">
        <v>-2</v>
      </c>
      <c r="R23">
        <v>3.2733224222580002E-4</v>
      </c>
      <c r="S23">
        <v>6726</v>
      </c>
      <c r="T23">
        <v>63168</v>
      </c>
      <c r="U23">
        <v>4</v>
      </c>
      <c r="V23">
        <v>2</v>
      </c>
      <c r="W23">
        <v>3.6363636363636299E-2</v>
      </c>
      <c r="X23">
        <v>489.16363636363599</v>
      </c>
      <c r="Y23">
        <v>4.8363095238095198E-2</v>
      </c>
      <c r="Z23" t="s">
        <v>75</v>
      </c>
      <c r="AA23">
        <v>1</v>
      </c>
    </row>
    <row r="24" spans="1:27" x14ac:dyDescent="0.3">
      <c r="A24">
        <v>22</v>
      </c>
      <c r="B24">
        <v>0.469904247892724</v>
      </c>
      <c r="C24" t="s">
        <v>76</v>
      </c>
      <c r="D24">
        <v>17</v>
      </c>
      <c r="E24">
        <v>45100</v>
      </c>
      <c r="F24">
        <v>0.75</v>
      </c>
      <c r="G24">
        <v>421.5</v>
      </c>
      <c r="H24">
        <v>12</v>
      </c>
      <c r="I24">
        <v>4</v>
      </c>
      <c r="J24" t="e">
        <f>--o719vqu6Q</f>
        <v>#NAME?</v>
      </c>
      <c r="K24">
        <v>0</v>
      </c>
      <c r="L24">
        <v>95977</v>
      </c>
      <c r="M24">
        <v>0.25</v>
      </c>
      <c r="N24">
        <v>1.7793594306048999E-3</v>
      </c>
      <c r="O24">
        <v>0</v>
      </c>
      <c r="P24">
        <v>1686</v>
      </c>
      <c r="Q24">
        <v>-2</v>
      </c>
      <c r="R24">
        <v>5.9311981020159995E-4</v>
      </c>
      <c r="S24">
        <v>3758.3333333333298</v>
      </c>
      <c r="T24">
        <v>95953</v>
      </c>
      <c r="U24">
        <v>3</v>
      </c>
      <c r="V24">
        <v>0</v>
      </c>
      <c r="W24">
        <v>0</v>
      </c>
      <c r="X24">
        <v>11275</v>
      </c>
      <c r="Y24">
        <v>1.7571102518941499E-2</v>
      </c>
      <c r="Z24" t="s">
        <v>77</v>
      </c>
      <c r="AA24">
        <v>1</v>
      </c>
    </row>
    <row r="25" spans="1:27" x14ac:dyDescent="0.3">
      <c r="A25">
        <v>23</v>
      </c>
      <c r="B25">
        <v>307.90747617712998</v>
      </c>
      <c r="C25" t="s">
        <v>78</v>
      </c>
      <c r="D25">
        <v>23</v>
      </c>
      <c r="E25">
        <v>26366733</v>
      </c>
      <c r="F25">
        <v>1.83852983012605E-2</v>
      </c>
      <c r="G25">
        <v>0.65884603436718203</v>
      </c>
      <c r="H25">
        <v>505</v>
      </c>
      <c r="I25">
        <v>122326</v>
      </c>
      <c r="J25" t="e">
        <f>--p02WMptcA</f>
        <v>#NAME?</v>
      </c>
      <c r="K25">
        <v>4.4668337593360002E-4</v>
      </c>
      <c r="L25">
        <v>85632</v>
      </c>
      <c r="M25">
        <v>2.7140591534096999E-3</v>
      </c>
      <c r="N25">
        <v>2.7905303124301999E-2</v>
      </c>
      <c r="O25">
        <v>235</v>
      </c>
      <c r="P25">
        <v>80594</v>
      </c>
      <c r="Q25">
        <v>62.4722222222222</v>
      </c>
      <c r="R25">
        <v>4.1194133558329002E-3</v>
      </c>
      <c r="S25">
        <v>52211.352475247499</v>
      </c>
      <c r="T25">
        <v>18600</v>
      </c>
      <c r="U25">
        <v>2249</v>
      </c>
      <c r="V25">
        <v>36</v>
      </c>
      <c r="W25">
        <v>2.9429557085160001E-4</v>
      </c>
      <c r="X25">
        <v>215.544798325785</v>
      </c>
      <c r="Y25">
        <v>4.3330107526881703</v>
      </c>
      <c r="Z25" t="s">
        <v>79</v>
      </c>
      <c r="AA25">
        <v>332</v>
      </c>
    </row>
    <row r="26" spans="1:27" x14ac:dyDescent="0.3">
      <c r="A26">
        <v>24</v>
      </c>
      <c r="B26">
        <v>13.421927938493599</v>
      </c>
      <c r="C26" t="s">
        <v>80</v>
      </c>
      <c r="D26">
        <v>24</v>
      </c>
      <c r="E26">
        <v>823999</v>
      </c>
      <c r="F26">
        <v>7.6344086021505303E-2</v>
      </c>
      <c r="G26">
        <v>4.7741935483870899</v>
      </c>
      <c r="H26">
        <v>83</v>
      </c>
      <c r="I26">
        <v>930</v>
      </c>
      <c r="J26" t="s">
        <v>81</v>
      </c>
      <c r="K26">
        <v>0</v>
      </c>
      <c r="L26">
        <v>61392</v>
      </c>
      <c r="M26">
        <v>1.0752688172042999E-2</v>
      </c>
      <c r="N26">
        <v>1.5990990990990901E-2</v>
      </c>
      <c r="O26">
        <v>4</v>
      </c>
      <c r="P26">
        <v>4440</v>
      </c>
      <c r="Q26">
        <v>-2</v>
      </c>
      <c r="R26">
        <v>2.2522522522522002E-3</v>
      </c>
      <c r="S26">
        <v>9927.6987951807205</v>
      </c>
      <c r="T26">
        <v>43512</v>
      </c>
      <c r="U26">
        <v>71</v>
      </c>
      <c r="V26">
        <v>0</v>
      </c>
      <c r="W26">
        <v>0</v>
      </c>
      <c r="X26">
        <v>886.02043010752595</v>
      </c>
      <c r="Y26">
        <v>0.10204081632653</v>
      </c>
      <c r="Z26" t="s">
        <v>82</v>
      </c>
      <c r="AA26">
        <v>10</v>
      </c>
    </row>
    <row r="27" spans="1:27" x14ac:dyDescent="0.3">
      <c r="A27">
        <v>25</v>
      </c>
      <c r="B27">
        <v>467.62603519668698</v>
      </c>
      <c r="C27" t="s">
        <v>83</v>
      </c>
      <c r="D27">
        <v>20</v>
      </c>
      <c r="E27">
        <v>25296698</v>
      </c>
      <c r="F27">
        <v>7.003352608959E-4</v>
      </c>
      <c r="G27">
        <v>6.5060864478095504E-2</v>
      </c>
      <c r="H27">
        <v>876</v>
      </c>
      <c r="I27">
        <v>355544</v>
      </c>
      <c r="J27" t="e">
        <f>--sW2Fk-LmY</f>
        <v>#NAME?</v>
      </c>
      <c r="K27">
        <v>2.5938094414660001E-4</v>
      </c>
      <c r="L27">
        <v>54096</v>
      </c>
      <c r="M27" s="1">
        <v>6.1877011002857497E-5</v>
      </c>
      <c r="N27">
        <v>1.07643091820854E-2</v>
      </c>
      <c r="O27">
        <v>311</v>
      </c>
      <c r="P27">
        <v>23132</v>
      </c>
      <c r="Q27">
        <v>-2</v>
      </c>
      <c r="R27">
        <v>9.5106346187100003E-4</v>
      </c>
      <c r="S27">
        <v>28877.50913242</v>
      </c>
      <c r="T27">
        <v>44736</v>
      </c>
      <c r="U27">
        <v>249</v>
      </c>
      <c r="V27">
        <v>6</v>
      </c>
      <c r="W27" s="1">
        <v>1.68755484553248E-5</v>
      </c>
      <c r="X27">
        <v>71.1492754764529</v>
      </c>
      <c r="Y27">
        <v>0.51707796852646604</v>
      </c>
      <c r="Z27" t="s">
        <v>84</v>
      </c>
      <c r="AA27">
        <v>22</v>
      </c>
    </row>
    <row r="28" spans="1:27" x14ac:dyDescent="0.3">
      <c r="A28">
        <v>26</v>
      </c>
      <c r="B28">
        <v>4.3901398958914299</v>
      </c>
      <c r="C28" t="s">
        <v>85</v>
      </c>
      <c r="D28">
        <v>17</v>
      </c>
      <c r="E28">
        <v>377833</v>
      </c>
      <c r="F28">
        <v>3.5925925925925899</v>
      </c>
      <c r="G28">
        <v>3928.4074074074001</v>
      </c>
      <c r="H28">
        <v>7</v>
      </c>
      <c r="I28">
        <v>27</v>
      </c>
      <c r="J28" t="e">
        <f>--iEJ1NTTHQ</f>
        <v>#NAME?</v>
      </c>
      <c r="K28">
        <v>2.4512807942140001E-4</v>
      </c>
      <c r="L28">
        <v>86064</v>
      </c>
      <c r="M28">
        <v>1.5185185185185099</v>
      </c>
      <c r="N28">
        <v>9.1451629630319995E-4</v>
      </c>
      <c r="O28">
        <v>2</v>
      </c>
      <c r="P28">
        <v>106067</v>
      </c>
      <c r="Q28">
        <v>-2</v>
      </c>
      <c r="R28">
        <v>3.8654812524150002E-4</v>
      </c>
      <c r="S28">
        <v>53976.142857142797</v>
      </c>
      <c r="T28">
        <v>78888</v>
      </c>
      <c r="U28">
        <v>97</v>
      </c>
      <c r="V28">
        <v>26</v>
      </c>
      <c r="W28">
        <v>0.96296296296296202</v>
      </c>
      <c r="X28">
        <v>13993.814814814799</v>
      </c>
      <c r="Y28">
        <v>1.3445264171990601</v>
      </c>
      <c r="Z28" t="s">
        <v>86</v>
      </c>
      <c r="AA28">
        <v>41</v>
      </c>
    </row>
    <row r="29" spans="1:27" x14ac:dyDescent="0.3">
      <c r="A29">
        <v>27</v>
      </c>
      <c r="B29">
        <v>71.085609243697405</v>
      </c>
      <c r="C29" t="s">
        <v>87</v>
      </c>
      <c r="D29">
        <v>23</v>
      </c>
      <c r="E29">
        <v>3654369</v>
      </c>
      <c r="F29">
        <v>1.1368250101502201E-2</v>
      </c>
      <c r="G29">
        <v>0.76986060359994501</v>
      </c>
      <c r="H29">
        <v>115</v>
      </c>
      <c r="I29">
        <v>14778</v>
      </c>
      <c r="J29" t="e">
        <f>--udooZCtNE</f>
        <v>#NAME?</v>
      </c>
      <c r="K29">
        <v>1.318449503384E-3</v>
      </c>
      <c r="L29">
        <v>51408</v>
      </c>
      <c r="M29">
        <v>6.9021518473406001E-3</v>
      </c>
      <c r="N29">
        <v>1.4766634437900999E-2</v>
      </c>
      <c r="O29">
        <v>86</v>
      </c>
      <c r="P29">
        <v>11377</v>
      </c>
      <c r="Q29">
        <v>-2</v>
      </c>
      <c r="R29">
        <v>8.9654566230113007E-3</v>
      </c>
      <c r="S29">
        <v>31777.121739130402</v>
      </c>
      <c r="T29">
        <v>27720</v>
      </c>
      <c r="U29">
        <v>168</v>
      </c>
      <c r="V29">
        <v>15</v>
      </c>
      <c r="W29">
        <v>1.0150223304911999E-3</v>
      </c>
      <c r="X29">
        <v>247.28440925700301</v>
      </c>
      <c r="Y29">
        <v>0.41042568542568503</v>
      </c>
      <c r="Z29" t="s">
        <v>88</v>
      </c>
      <c r="AA29">
        <v>102</v>
      </c>
    </row>
    <row r="30" spans="1:27" x14ac:dyDescent="0.3">
      <c r="A30">
        <v>28</v>
      </c>
      <c r="B30">
        <v>0.80253329002923002</v>
      </c>
      <c r="C30" t="s">
        <v>89</v>
      </c>
      <c r="D30">
        <v>1</v>
      </c>
      <c r="E30">
        <v>59304</v>
      </c>
      <c r="F30">
        <v>6.3291139240506306E-2</v>
      </c>
      <c r="G30">
        <v>45.329113924050603</v>
      </c>
      <c r="H30">
        <v>23</v>
      </c>
      <c r="I30">
        <v>79</v>
      </c>
      <c r="J30" t="e">
        <f>--bb-LIw0qA</f>
        <v>#NAME?</v>
      </c>
      <c r="K30">
        <v>2.7925160569669999E-4</v>
      </c>
      <c r="L30">
        <v>73896</v>
      </c>
      <c r="M30">
        <v>1.26582278481012E-2</v>
      </c>
      <c r="N30">
        <v>1.3962580284836001E-3</v>
      </c>
      <c r="O30">
        <v>7</v>
      </c>
      <c r="P30">
        <v>3581</v>
      </c>
      <c r="Q30">
        <v>-2</v>
      </c>
      <c r="R30">
        <v>2.7925160569669999E-4</v>
      </c>
      <c r="S30">
        <v>2578.4347826086901</v>
      </c>
      <c r="T30">
        <v>64080</v>
      </c>
      <c r="U30">
        <v>5</v>
      </c>
      <c r="V30">
        <v>1</v>
      </c>
      <c r="W30">
        <v>1.26582278481012E-2</v>
      </c>
      <c r="X30">
        <v>750.68354430379702</v>
      </c>
      <c r="Y30">
        <v>5.5883270911360798E-2</v>
      </c>
      <c r="Z30" t="s">
        <v>90</v>
      </c>
      <c r="AA30">
        <v>1</v>
      </c>
    </row>
    <row r="31" spans="1:27" x14ac:dyDescent="0.3">
      <c r="A31">
        <v>29</v>
      </c>
      <c r="B31">
        <v>6.2814115214735402</v>
      </c>
      <c r="C31" t="s">
        <v>91</v>
      </c>
      <c r="D31">
        <v>10</v>
      </c>
      <c r="E31">
        <v>534724</v>
      </c>
      <c r="F31">
        <v>9.6997690531177794E-2</v>
      </c>
      <c r="G31">
        <v>15.0554272517321</v>
      </c>
      <c r="H31">
        <v>80</v>
      </c>
      <c r="I31">
        <v>433</v>
      </c>
      <c r="J31" t="e">
        <f>--ZY8kZbirk</f>
        <v>#NAME?</v>
      </c>
      <c r="K31">
        <v>0</v>
      </c>
      <c r="L31">
        <v>85128</v>
      </c>
      <c r="M31">
        <v>2.3094688221708998E-3</v>
      </c>
      <c r="N31">
        <v>6.4427059364933004E-3</v>
      </c>
      <c r="O31">
        <v>4</v>
      </c>
      <c r="P31">
        <v>6519</v>
      </c>
      <c r="Q31">
        <v>-2</v>
      </c>
      <c r="R31">
        <v>1.5339776039260001E-4</v>
      </c>
      <c r="S31">
        <v>6684.05</v>
      </c>
      <c r="T31">
        <v>27480</v>
      </c>
      <c r="U31">
        <v>42</v>
      </c>
      <c r="V31">
        <v>0</v>
      </c>
      <c r="W31">
        <v>0</v>
      </c>
      <c r="X31">
        <v>1234.9284064665101</v>
      </c>
      <c r="Y31">
        <v>0.237227074235807</v>
      </c>
      <c r="Z31" t="s">
        <v>92</v>
      </c>
      <c r="AA31">
        <v>1</v>
      </c>
    </row>
    <row r="32" spans="1:27" x14ac:dyDescent="0.3">
      <c r="A32">
        <v>30</v>
      </c>
      <c r="B32">
        <v>15.6964659138435</v>
      </c>
      <c r="C32" t="s">
        <v>93</v>
      </c>
      <c r="D32">
        <v>17</v>
      </c>
      <c r="E32">
        <v>1200968</v>
      </c>
      <c r="F32">
        <v>7.6103500761030005E-4</v>
      </c>
      <c r="G32">
        <v>2.1887366818873599</v>
      </c>
      <c r="H32">
        <v>118</v>
      </c>
      <c r="I32">
        <v>1314</v>
      </c>
      <c r="J32" t="e">
        <f>--JYazUh7kg</f>
        <v>#NAME?</v>
      </c>
      <c r="K32">
        <v>0</v>
      </c>
      <c r="L32">
        <v>76512</v>
      </c>
      <c r="M32">
        <v>0</v>
      </c>
      <c r="N32">
        <v>3.4770514603610001E-4</v>
      </c>
      <c r="O32">
        <v>0</v>
      </c>
      <c r="P32">
        <v>2876</v>
      </c>
      <c r="Q32">
        <v>-2</v>
      </c>
      <c r="R32">
        <v>0</v>
      </c>
      <c r="S32">
        <v>10177.6949152542</v>
      </c>
      <c r="T32">
        <v>57912</v>
      </c>
      <c r="U32">
        <v>1</v>
      </c>
      <c r="V32">
        <v>0</v>
      </c>
      <c r="W32">
        <v>0</v>
      </c>
      <c r="X32">
        <v>913.97869101978597</v>
      </c>
      <c r="Y32">
        <v>4.96615554634618E-2</v>
      </c>
      <c r="Z32" t="s">
        <v>94</v>
      </c>
      <c r="AA32">
        <v>0</v>
      </c>
    </row>
    <row r="33" spans="1:27" x14ac:dyDescent="0.3">
      <c r="A33">
        <v>31</v>
      </c>
      <c r="B33">
        <v>3.31622581918673E-2</v>
      </c>
      <c r="C33" t="s">
        <v>95</v>
      </c>
      <c r="D33">
        <v>10</v>
      </c>
      <c r="E33">
        <v>2016</v>
      </c>
      <c r="F33">
        <v>1</v>
      </c>
      <c r="G33">
        <v>640</v>
      </c>
      <c r="H33">
        <v>7</v>
      </c>
      <c r="I33">
        <v>2</v>
      </c>
      <c r="J33" t="s">
        <v>96</v>
      </c>
      <c r="K33">
        <v>0</v>
      </c>
      <c r="L33">
        <v>60792</v>
      </c>
      <c r="M33">
        <v>0.5</v>
      </c>
      <c r="N33">
        <v>1.5625000000000001E-3</v>
      </c>
      <c r="O33">
        <v>0</v>
      </c>
      <c r="P33">
        <v>1280</v>
      </c>
      <c r="Q33">
        <v>-2</v>
      </c>
      <c r="R33">
        <v>7.8125000000000004E-4</v>
      </c>
      <c r="S33">
        <v>288</v>
      </c>
      <c r="T33">
        <v>56112</v>
      </c>
      <c r="U33">
        <v>2</v>
      </c>
      <c r="V33">
        <v>0</v>
      </c>
      <c r="W33">
        <v>0</v>
      </c>
      <c r="X33">
        <v>1008</v>
      </c>
      <c r="Y33">
        <v>2.28115198175078E-2</v>
      </c>
      <c r="Z33" t="s">
        <v>97</v>
      </c>
      <c r="AA33">
        <v>1</v>
      </c>
    </row>
    <row r="34" spans="1:27" x14ac:dyDescent="0.3">
      <c r="A34">
        <v>32</v>
      </c>
      <c r="B34">
        <v>2.9166675214639599</v>
      </c>
      <c r="C34" t="s">
        <v>98</v>
      </c>
      <c r="D34">
        <v>10</v>
      </c>
      <c r="E34">
        <v>284343</v>
      </c>
      <c r="F34">
        <v>7.1428571428571397E-2</v>
      </c>
      <c r="G34">
        <v>24.5625</v>
      </c>
      <c r="H34">
        <v>36</v>
      </c>
      <c r="I34">
        <v>112</v>
      </c>
      <c r="J34" t="e">
        <f>--CjIdX9c1k</f>
        <v>#NAME?</v>
      </c>
      <c r="K34">
        <v>3.6350418029800001E-4</v>
      </c>
      <c r="L34">
        <v>97489</v>
      </c>
      <c r="M34">
        <v>0.13392857142857101</v>
      </c>
      <c r="N34">
        <v>2.9080334423845001E-3</v>
      </c>
      <c r="O34">
        <v>61</v>
      </c>
      <c r="P34">
        <v>2751</v>
      </c>
      <c r="Q34">
        <v>-2</v>
      </c>
      <c r="R34">
        <v>5.4525627044710997E-3</v>
      </c>
      <c r="S34">
        <v>7898.4166666666597</v>
      </c>
      <c r="T34">
        <v>85728</v>
      </c>
      <c r="U34">
        <v>8</v>
      </c>
      <c r="V34">
        <v>1</v>
      </c>
      <c r="W34">
        <v>8.9285714285714003E-3</v>
      </c>
      <c r="X34">
        <v>2538.7767857142799</v>
      </c>
      <c r="Y34">
        <v>3.2089865621500499E-2</v>
      </c>
      <c r="Z34" t="s">
        <v>99</v>
      </c>
      <c r="AA34">
        <v>15</v>
      </c>
    </row>
    <row r="35" spans="1:27" x14ac:dyDescent="0.3">
      <c r="A35">
        <v>33</v>
      </c>
      <c r="B35">
        <v>8.8889916743755695</v>
      </c>
      <c r="C35" t="s">
        <v>100</v>
      </c>
      <c r="D35">
        <v>10</v>
      </c>
      <c r="E35">
        <v>461232</v>
      </c>
      <c r="F35">
        <v>-1</v>
      </c>
      <c r="G35">
        <v>5.0214723926380298</v>
      </c>
      <c r="H35">
        <v>149</v>
      </c>
      <c r="I35">
        <v>326</v>
      </c>
      <c r="J35" t="e">
        <f>--hVtLwy1UE</f>
        <v>#NAME?</v>
      </c>
      <c r="K35">
        <v>-1</v>
      </c>
      <c r="L35">
        <v>51888</v>
      </c>
      <c r="M35">
        <v>-1</v>
      </c>
      <c r="N35">
        <v>-1</v>
      </c>
      <c r="O35">
        <v>0</v>
      </c>
      <c r="P35">
        <v>1637</v>
      </c>
      <c r="Q35">
        <v>-2</v>
      </c>
      <c r="R35">
        <v>-1</v>
      </c>
      <c r="S35">
        <v>3095.5167785234898</v>
      </c>
      <c r="T35">
        <v>48192</v>
      </c>
      <c r="U35">
        <v>-1</v>
      </c>
      <c r="V35">
        <v>-1</v>
      </c>
      <c r="W35">
        <v>-1</v>
      </c>
      <c r="X35">
        <v>1414.82208588957</v>
      </c>
      <c r="Y35">
        <v>3.3968293492695797E-2</v>
      </c>
      <c r="Z35" t="s">
        <v>101</v>
      </c>
      <c r="AA35">
        <v>-1</v>
      </c>
    </row>
    <row r="36" spans="1:27" x14ac:dyDescent="0.3">
      <c r="A36">
        <v>34</v>
      </c>
      <c r="B36">
        <v>0.11846809680968</v>
      </c>
      <c r="C36" t="s">
        <v>102</v>
      </c>
      <c r="D36">
        <v>20</v>
      </c>
      <c r="E36">
        <v>6892</v>
      </c>
      <c r="F36">
        <v>0.15686274509803899</v>
      </c>
      <c r="G36">
        <v>48.529411764705799</v>
      </c>
      <c r="H36">
        <v>24</v>
      </c>
      <c r="I36">
        <v>51</v>
      </c>
      <c r="J36" t="e">
        <f>--XAAuBioeY</f>
        <v>#NAME?</v>
      </c>
      <c r="K36">
        <v>4.0404040404039997E-4</v>
      </c>
      <c r="L36">
        <v>58176</v>
      </c>
      <c r="M36">
        <v>0.31372549019607798</v>
      </c>
      <c r="N36">
        <v>3.2323232323231998E-3</v>
      </c>
      <c r="O36">
        <v>11</v>
      </c>
      <c r="P36">
        <v>2475</v>
      </c>
      <c r="Q36">
        <v>-2</v>
      </c>
      <c r="R36">
        <v>6.4646464646463996E-3</v>
      </c>
      <c r="S36">
        <v>287.166666666666</v>
      </c>
      <c r="T36">
        <v>52368</v>
      </c>
      <c r="U36">
        <v>8</v>
      </c>
      <c r="V36">
        <v>1</v>
      </c>
      <c r="W36">
        <v>1.9607843137254902E-2</v>
      </c>
      <c r="X36">
        <v>135.13725490196001</v>
      </c>
      <c r="Y36">
        <v>4.7261686526122802E-2</v>
      </c>
      <c r="Z36" t="s">
        <v>103</v>
      </c>
      <c r="AA36">
        <v>16</v>
      </c>
    </row>
    <row r="37" spans="1:27" x14ac:dyDescent="0.3">
      <c r="A37">
        <v>35</v>
      </c>
      <c r="B37">
        <v>74.454882053343994</v>
      </c>
      <c r="C37" t="s">
        <v>104</v>
      </c>
      <c r="D37">
        <v>24</v>
      </c>
      <c r="E37">
        <v>4444063</v>
      </c>
      <c r="F37">
        <v>2.0304908694923698E-2</v>
      </c>
      <c r="G37">
        <v>6.1379460546155098</v>
      </c>
      <c r="H37">
        <v>214</v>
      </c>
      <c r="I37">
        <v>29845</v>
      </c>
      <c r="J37" t="e">
        <f>--bQkLl8ZIs</f>
        <v>#NAME?</v>
      </c>
      <c r="K37">
        <v>2.0743830075270001E-4</v>
      </c>
      <c r="L37">
        <v>59688</v>
      </c>
      <c r="M37">
        <v>1.3067515496733E-3</v>
      </c>
      <c r="N37">
        <v>3.3080950067417001E-3</v>
      </c>
      <c r="O37">
        <v>10</v>
      </c>
      <c r="P37">
        <v>183187</v>
      </c>
      <c r="Q37">
        <v>-2</v>
      </c>
      <c r="R37">
        <v>2.1289720340409999E-4</v>
      </c>
      <c r="S37">
        <v>20766.649532710198</v>
      </c>
      <c r="T37">
        <v>54792</v>
      </c>
      <c r="U37">
        <v>606</v>
      </c>
      <c r="V37">
        <v>38</v>
      </c>
      <c r="W37">
        <v>1.2732450996816001E-3</v>
      </c>
      <c r="X37">
        <v>148.90477466912299</v>
      </c>
      <c r="Y37">
        <v>3.3433165425609501</v>
      </c>
      <c r="Z37" t="s">
        <v>105</v>
      </c>
      <c r="AA37">
        <v>39</v>
      </c>
    </row>
    <row r="38" spans="1:27" x14ac:dyDescent="0.3">
      <c r="A38">
        <v>36</v>
      </c>
      <c r="B38">
        <v>2.8001692456479601</v>
      </c>
      <c r="C38" t="s">
        <v>106</v>
      </c>
      <c r="D38">
        <v>26</v>
      </c>
      <c r="E38">
        <v>69489</v>
      </c>
      <c r="F38">
        <v>0.34210526315789402</v>
      </c>
      <c r="G38">
        <v>18.0686498855835</v>
      </c>
      <c r="H38">
        <v>48</v>
      </c>
      <c r="I38">
        <v>874</v>
      </c>
      <c r="J38" t="e">
        <f>--FqofenfSM</f>
        <v>#NAME?</v>
      </c>
      <c r="K38">
        <v>6.3323201621069995E-4</v>
      </c>
      <c r="L38">
        <v>24816</v>
      </c>
      <c r="M38">
        <v>8.0091533180778E-3</v>
      </c>
      <c r="N38">
        <v>1.8933637284701099E-2</v>
      </c>
      <c r="O38">
        <v>0</v>
      </c>
      <c r="P38">
        <v>15792</v>
      </c>
      <c r="Q38">
        <v>-2</v>
      </c>
      <c r="R38">
        <v>4.4326241134749999E-4</v>
      </c>
      <c r="S38">
        <v>1447.6875</v>
      </c>
      <c r="T38">
        <v>20856</v>
      </c>
      <c r="U38">
        <v>299</v>
      </c>
      <c r="V38">
        <v>10</v>
      </c>
      <c r="W38">
        <v>1.1441647597254001E-2</v>
      </c>
      <c r="X38">
        <v>79.506864988558306</v>
      </c>
      <c r="Y38">
        <v>0.75719217491369395</v>
      </c>
      <c r="Z38" t="s">
        <v>107</v>
      </c>
      <c r="AA38">
        <v>7</v>
      </c>
    </row>
    <row r="39" spans="1:27" x14ac:dyDescent="0.3">
      <c r="A39">
        <v>37</v>
      </c>
      <c r="B39">
        <v>8.7573336892795108</v>
      </c>
      <c r="C39" t="s">
        <v>108</v>
      </c>
      <c r="D39">
        <v>20</v>
      </c>
      <c r="E39">
        <v>852903</v>
      </c>
      <c r="F39">
        <v>1.30434782608695E-2</v>
      </c>
      <c r="G39">
        <v>4.4195652173913</v>
      </c>
      <c r="H39">
        <v>225</v>
      </c>
      <c r="I39">
        <v>460</v>
      </c>
      <c r="J39" t="e">
        <f>--DZtdRHNoA</f>
        <v>#NAME?</v>
      </c>
      <c r="K39">
        <v>0</v>
      </c>
      <c r="L39">
        <v>97393</v>
      </c>
      <c r="M39">
        <v>2.1739130434782002E-3</v>
      </c>
      <c r="N39">
        <v>2.9513034923756998E-3</v>
      </c>
      <c r="O39">
        <v>26</v>
      </c>
      <c r="P39">
        <v>2033</v>
      </c>
      <c r="Q39">
        <v>-2</v>
      </c>
      <c r="R39">
        <v>4.9188391539589996E-4</v>
      </c>
      <c r="S39">
        <v>3790.68</v>
      </c>
      <c r="T39">
        <v>68832</v>
      </c>
      <c r="U39">
        <v>6</v>
      </c>
      <c r="V39">
        <v>0</v>
      </c>
      <c r="W39">
        <v>0</v>
      </c>
      <c r="X39">
        <v>1854.1369565217301</v>
      </c>
      <c r="Y39">
        <v>2.9535681078568101E-2</v>
      </c>
      <c r="Z39" t="s">
        <v>109</v>
      </c>
      <c r="AA39">
        <v>1</v>
      </c>
    </row>
    <row r="40" spans="1:27" x14ac:dyDescent="0.3">
      <c r="A40">
        <v>38</v>
      </c>
      <c r="B40">
        <v>59.8175386191934</v>
      </c>
      <c r="C40" t="s">
        <v>110</v>
      </c>
      <c r="D40">
        <v>17</v>
      </c>
      <c r="E40">
        <v>5487003</v>
      </c>
      <c r="F40">
        <v>1.1917098445595801E-2</v>
      </c>
      <c r="G40">
        <v>6.97797927461139</v>
      </c>
      <c r="H40">
        <v>578</v>
      </c>
      <c r="I40">
        <v>15440</v>
      </c>
      <c r="J40" t="e">
        <f>--OabTZYYMg</f>
        <v>#NAME?</v>
      </c>
      <c r="K40">
        <v>1.2994245405599999E-4</v>
      </c>
      <c r="L40">
        <v>91729</v>
      </c>
      <c r="M40">
        <v>4.5336787564759999E-4</v>
      </c>
      <c r="N40">
        <v>1.707815110451E-3</v>
      </c>
      <c r="O40">
        <v>24</v>
      </c>
      <c r="P40">
        <v>107740</v>
      </c>
      <c r="Q40">
        <v>-2</v>
      </c>
      <c r="R40" s="1">
        <v>6.4971227028030407E-5</v>
      </c>
      <c r="S40">
        <v>9493.0847750864996</v>
      </c>
      <c r="T40">
        <v>48552</v>
      </c>
      <c r="U40">
        <v>184</v>
      </c>
      <c r="V40">
        <v>14</v>
      </c>
      <c r="W40">
        <v>9.0673575129530005E-4</v>
      </c>
      <c r="X40">
        <v>355.375841968911</v>
      </c>
      <c r="Y40">
        <v>2.2190640962267199</v>
      </c>
      <c r="Z40" t="s">
        <v>111</v>
      </c>
      <c r="AA40">
        <v>7</v>
      </c>
    </row>
    <row r="41" spans="1:27" x14ac:dyDescent="0.3">
      <c r="A41">
        <v>39</v>
      </c>
      <c r="B41">
        <v>65.909371713985195</v>
      </c>
      <c r="C41" t="s">
        <v>112</v>
      </c>
      <c r="D41">
        <v>24</v>
      </c>
      <c r="E41">
        <v>3008631</v>
      </c>
      <c r="F41">
        <v>3.84359622290198E-2</v>
      </c>
      <c r="G41">
        <v>4.0658332225029898</v>
      </c>
      <c r="H41">
        <v>96</v>
      </c>
      <c r="I41">
        <v>7519</v>
      </c>
      <c r="J41" t="s">
        <v>113</v>
      </c>
      <c r="K41">
        <v>1.6355369467790001E-4</v>
      </c>
      <c r="L41">
        <v>45648</v>
      </c>
      <c r="M41">
        <v>2.1279425455512E-3</v>
      </c>
      <c r="N41">
        <v>9.4534035523862001E-3</v>
      </c>
      <c r="O41">
        <v>2</v>
      </c>
      <c r="P41">
        <v>30571</v>
      </c>
      <c r="Q41">
        <v>-2</v>
      </c>
      <c r="R41">
        <v>5.233718229694E-4</v>
      </c>
      <c r="S41">
        <v>31339.90625</v>
      </c>
      <c r="T41">
        <v>35376</v>
      </c>
      <c r="U41">
        <v>289</v>
      </c>
      <c r="V41">
        <v>5</v>
      </c>
      <c r="W41">
        <v>6.6498204548470004E-4</v>
      </c>
      <c r="X41">
        <v>400.13711929777799</v>
      </c>
      <c r="Y41">
        <v>0.86417345092718201</v>
      </c>
      <c r="Z41" t="s">
        <v>114</v>
      </c>
      <c r="AA41">
        <v>16</v>
      </c>
    </row>
    <row r="42" spans="1:27" x14ac:dyDescent="0.3">
      <c r="A42">
        <v>40</v>
      </c>
      <c r="B42">
        <v>8.5227069581958101</v>
      </c>
      <c r="C42" t="s">
        <v>115</v>
      </c>
      <c r="D42">
        <v>20</v>
      </c>
      <c r="E42">
        <v>495817</v>
      </c>
      <c r="F42">
        <v>3.3374536464771301E-2</v>
      </c>
      <c r="G42">
        <v>3.67737948084054</v>
      </c>
      <c r="H42">
        <v>108</v>
      </c>
      <c r="I42">
        <v>809</v>
      </c>
      <c r="J42" t="e">
        <f>--poIkLjlMM</f>
        <v>#NAME?</v>
      </c>
      <c r="K42">
        <v>1.0084033613445001E-3</v>
      </c>
      <c r="L42">
        <v>58176</v>
      </c>
      <c r="M42">
        <v>3.831891223733E-2</v>
      </c>
      <c r="N42">
        <v>9.0756302521007998E-3</v>
      </c>
      <c r="O42">
        <v>52</v>
      </c>
      <c r="P42">
        <v>2975</v>
      </c>
      <c r="Q42">
        <v>-2</v>
      </c>
      <c r="R42">
        <v>1.0420168067226799E-2</v>
      </c>
      <c r="S42">
        <v>4590.8981481481396</v>
      </c>
      <c r="T42">
        <v>55008</v>
      </c>
      <c r="U42">
        <v>27</v>
      </c>
      <c r="V42">
        <v>3</v>
      </c>
      <c r="W42">
        <v>3.708281829419E-3</v>
      </c>
      <c r="X42">
        <v>612.87639060568597</v>
      </c>
      <c r="Y42">
        <v>5.4083042466550303E-2</v>
      </c>
      <c r="Z42" t="s">
        <v>116</v>
      </c>
      <c r="AA42">
        <v>31</v>
      </c>
    </row>
    <row r="43" spans="1:27" x14ac:dyDescent="0.3">
      <c r="A43">
        <v>41</v>
      </c>
      <c r="B43">
        <v>1.30492715707397</v>
      </c>
      <c r="C43" t="s">
        <v>117</v>
      </c>
      <c r="D43">
        <v>17</v>
      </c>
      <c r="E43">
        <v>101753</v>
      </c>
      <c r="F43">
        <v>1.18343195266272E-2</v>
      </c>
      <c r="G43">
        <v>8.9822485207100495</v>
      </c>
      <c r="H43">
        <v>110</v>
      </c>
      <c r="I43">
        <v>169</v>
      </c>
      <c r="J43" t="s">
        <v>118</v>
      </c>
      <c r="K43">
        <v>0</v>
      </c>
      <c r="L43">
        <v>77976</v>
      </c>
      <c r="M43">
        <v>0</v>
      </c>
      <c r="N43">
        <v>1.3175230566534E-3</v>
      </c>
      <c r="O43">
        <v>1</v>
      </c>
      <c r="P43">
        <v>1518</v>
      </c>
      <c r="Q43">
        <v>-2</v>
      </c>
      <c r="R43">
        <v>0</v>
      </c>
      <c r="S43">
        <v>925.02727272727202</v>
      </c>
      <c r="T43">
        <v>65736</v>
      </c>
      <c r="U43">
        <v>2</v>
      </c>
      <c r="V43">
        <v>0</v>
      </c>
      <c r="W43">
        <v>0</v>
      </c>
      <c r="X43">
        <v>602.08875739644895</v>
      </c>
      <c r="Y43">
        <v>2.3092369477911601E-2</v>
      </c>
      <c r="Z43" t="s">
        <v>119</v>
      </c>
      <c r="AA43">
        <v>0</v>
      </c>
    </row>
    <row r="44" spans="1:27" x14ac:dyDescent="0.3">
      <c r="A44">
        <v>42</v>
      </c>
      <c r="B44">
        <v>0.46779234428587202</v>
      </c>
      <c r="C44" t="s">
        <v>120</v>
      </c>
      <c r="D44">
        <v>1</v>
      </c>
      <c r="E44">
        <v>33827</v>
      </c>
      <c r="F44">
        <v>1</v>
      </c>
      <c r="G44">
        <v>5031.75</v>
      </c>
      <c r="H44">
        <v>9</v>
      </c>
      <c r="I44">
        <v>4</v>
      </c>
      <c r="J44" t="e">
        <f>--sJx5wtvm4</f>
        <v>#NAME?</v>
      </c>
      <c r="K44">
        <v>1.9873801361350001E-4</v>
      </c>
      <c r="L44">
        <v>72312</v>
      </c>
      <c r="M44">
        <v>0</v>
      </c>
      <c r="N44">
        <v>1.9873801361350001E-4</v>
      </c>
      <c r="O44">
        <v>0</v>
      </c>
      <c r="P44">
        <v>20127</v>
      </c>
      <c r="Q44">
        <v>-2</v>
      </c>
      <c r="R44">
        <v>0</v>
      </c>
      <c r="S44">
        <v>3758.5555555555502</v>
      </c>
      <c r="T44">
        <v>70680</v>
      </c>
      <c r="U44">
        <v>4</v>
      </c>
      <c r="V44">
        <v>4</v>
      </c>
      <c r="W44">
        <v>1</v>
      </c>
      <c r="X44">
        <v>8456.75</v>
      </c>
      <c r="Y44">
        <v>0.28476230899830202</v>
      </c>
      <c r="Z44" t="s">
        <v>121</v>
      </c>
      <c r="AA44">
        <v>0</v>
      </c>
    </row>
    <row r="45" spans="1:27" x14ac:dyDescent="0.3">
      <c r="A45">
        <v>43</v>
      </c>
      <c r="B45">
        <v>0.252763175630138</v>
      </c>
      <c r="C45" t="s">
        <v>122</v>
      </c>
      <c r="D45">
        <v>20</v>
      </c>
      <c r="E45">
        <v>15002</v>
      </c>
      <c r="F45">
        <v>0.28571428571428498</v>
      </c>
      <c r="G45">
        <v>88.214285714285694</v>
      </c>
      <c r="H45">
        <v>11</v>
      </c>
      <c r="I45">
        <v>42</v>
      </c>
      <c r="J45" t="e">
        <f>--k0ZJpxSVI</f>
        <v>#NAME?</v>
      </c>
      <c r="K45">
        <v>8.0971659919019999E-4</v>
      </c>
      <c r="L45">
        <v>59352</v>
      </c>
      <c r="M45">
        <v>0.64285714285714202</v>
      </c>
      <c r="N45">
        <v>3.2388663967611001E-3</v>
      </c>
      <c r="O45">
        <v>0</v>
      </c>
      <c r="P45">
        <v>3705</v>
      </c>
      <c r="Q45">
        <v>-2</v>
      </c>
      <c r="R45">
        <v>7.2874493927125002E-3</v>
      </c>
      <c r="S45">
        <v>1363.8181818181799</v>
      </c>
      <c r="T45">
        <v>49704</v>
      </c>
      <c r="U45">
        <v>12</v>
      </c>
      <c r="V45">
        <v>3</v>
      </c>
      <c r="W45">
        <v>7.1428571428571397E-2</v>
      </c>
      <c r="X45">
        <v>357.19047619047598</v>
      </c>
      <c r="Y45">
        <v>7.4541284403669694E-2</v>
      </c>
      <c r="Z45" t="s">
        <v>123</v>
      </c>
      <c r="AA45">
        <v>27</v>
      </c>
    </row>
    <row r="46" spans="1:27" x14ac:dyDescent="0.3">
      <c r="A46">
        <v>44</v>
      </c>
      <c r="B46">
        <v>2.0426065162907201</v>
      </c>
      <c r="C46" t="s">
        <v>124</v>
      </c>
      <c r="D46">
        <v>10</v>
      </c>
      <c r="E46">
        <v>136920</v>
      </c>
      <c r="F46">
        <v>6.6666666666666596E-2</v>
      </c>
      <c r="G46">
        <v>120.08888888888799</v>
      </c>
      <c r="H46">
        <v>12</v>
      </c>
      <c r="I46">
        <v>45</v>
      </c>
      <c r="J46" t="e">
        <f>--rs27ZwZ9M</f>
        <v>#NAME?</v>
      </c>
      <c r="K46">
        <v>3.7009622501850002E-4</v>
      </c>
      <c r="L46">
        <v>67032</v>
      </c>
      <c r="M46">
        <v>2.2222222222222199E-2</v>
      </c>
      <c r="N46">
        <v>5.5514433752770005E-4</v>
      </c>
      <c r="O46">
        <v>1</v>
      </c>
      <c r="P46">
        <v>5404</v>
      </c>
      <c r="Q46">
        <v>-2</v>
      </c>
      <c r="R46">
        <v>1.850481125092E-4</v>
      </c>
      <c r="S46">
        <v>11410</v>
      </c>
      <c r="T46">
        <v>50976</v>
      </c>
      <c r="U46">
        <v>3</v>
      </c>
      <c r="V46">
        <v>2</v>
      </c>
      <c r="W46">
        <v>4.4444444444444398E-2</v>
      </c>
      <c r="X46">
        <v>3042.6666666666601</v>
      </c>
      <c r="Y46">
        <v>0.106010671688637</v>
      </c>
      <c r="Z46" t="s">
        <v>125</v>
      </c>
      <c r="AA46">
        <v>1</v>
      </c>
    </row>
    <row r="47" spans="1:27" x14ac:dyDescent="0.3">
      <c r="A47">
        <v>45</v>
      </c>
      <c r="B47">
        <v>0.51642946839681803</v>
      </c>
      <c r="C47" t="s">
        <v>126</v>
      </c>
      <c r="D47">
        <v>24</v>
      </c>
      <c r="E47">
        <v>29610</v>
      </c>
      <c r="F47">
        <v>0</v>
      </c>
      <c r="G47">
        <v>4314</v>
      </c>
      <c r="H47">
        <v>17</v>
      </c>
      <c r="I47">
        <v>1</v>
      </c>
      <c r="J47" t="e">
        <f>--SQzbKPA_U</f>
        <v>#NAME?</v>
      </c>
      <c r="K47">
        <v>4.6360686138150002E-4</v>
      </c>
      <c r="L47">
        <v>57336</v>
      </c>
      <c r="M47">
        <v>0</v>
      </c>
      <c r="N47">
        <v>0</v>
      </c>
      <c r="O47">
        <v>1</v>
      </c>
      <c r="P47">
        <v>4314</v>
      </c>
      <c r="Q47">
        <v>-2</v>
      </c>
      <c r="R47">
        <v>0</v>
      </c>
      <c r="S47">
        <v>1741.76470588235</v>
      </c>
      <c r="T47">
        <v>57312</v>
      </c>
      <c r="U47">
        <v>0</v>
      </c>
      <c r="V47">
        <v>2</v>
      </c>
      <c r="W47">
        <v>2</v>
      </c>
      <c r="X47">
        <v>29610</v>
      </c>
      <c r="Y47">
        <v>7.5272194304857598E-2</v>
      </c>
      <c r="Z47" t="s">
        <v>127</v>
      </c>
      <c r="AA47">
        <v>0</v>
      </c>
    </row>
    <row r="48" spans="1:27" x14ac:dyDescent="0.3">
      <c r="A48">
        <v>46</v>
      </c>
      <c r="B48">
        <v>2.9961363130976202</v>
      </c>
      <c r="C48" t="s">
        <v>128</v>
      </c>
      <c r="D48">
        <v>17</v>
      </c>
      <c r="E48">
        <v>215578</v>
      </c>
      <c r="F48">
        <v>3.9351851851851798E-2</v>
      </c>
      <c r="G48">
        <v>10.703703703703701</v>
      </c>
      <c r="H48">
        <v>74</v>
      </c>
      <c r="I48">
        <v>432</v>
      </c>
      <c r="J48" t="s">
        <v>129</v>
      </c>
      <c r="K48">
        <v>8.6505190311410003E-4</v>
      </c>
      <c r="L48">
        <v>71952</v>
      </c>
      <c r="M48">
        <v>4.6296296296295999E-3</v>
      </c>
      <c r="N48">
        <v>3.6764705882352E-3</v>
      </c>
      <c r="O48">
        <v>4</v>
      </c>
      <c r="P48">
        <v>4624</v>
      </c>
      <c r="Q48">
        <v>-2</v>
      </c>
      <c r="R48">
        <v>4.3252595155699998E-4</v>
      </c>
      <c r="S48">
        <v>2913.2162162162099</v>
      </c>
      <c r="T48">
        <v>38520</v>
      </c>
      <c r="U48">
        <v>17</v>
      </c>
      <c r="V48">
        <v>4</v>
      </c>
      <c r="W48">
        <v>9.2592592592591998E-3</v>
      </c>
      <c r="X48">
        <v>499.02314814814798</v>
      </c>
      <c r="Y48">
        <v>0.120041536863966</v>
      </c>
      <c r="Z48" t="s">
        <v>130</v>
      </c>
      <c r="AA48">
        <v>2</v>
      </c>
    </row>
    <row r="49" spans="1:27" x14ac:dyDescent="0.3">
      <c r="A49">
        <v>47</v>
      </c>
      <c r="B49">
        <v>62.264476510693903</v>
      </c>
      <c r="C49" t="s">
        <v>131</v>
      </c>
      <c r="D49">
        <v>10</v>
      </c>
      <c r="E49">
        <v>5333326</v>
      </c>
      <c r="F49">
        <v>2.9962546816478999E-3</v>
      </c>
      <c r="G49">
        <v>1.5767790262172201</v>
      </c>
      <c r="H49">
        <v>338</v>
      </c>
      <c r="I49">
        <v>1335</v>
      </c>
      <c r="J49" t="s">
        <v>132</v>
      </c>
      <c r="K49">
        <v>0</v>
      </c>
      <c r="L49">
        <v>85656</v>
      </c>
      <c r="M49">
        <v>0</v>
      </c>
      <c r="N49">
        <v>1.9002375296911999E-3</v>
      </c>
      <c r="O49">
        <v>11</v>
      </c>
      <c r="P49">
        <v>2105</v>
      </c>
      <c r="Q49">
        <v>-2</v>
      </c>
      <c r="R49">
        <v>0</v>
      </c>
      <c r="S49">
        <v>15779.0710059171</v>
      </c>
      <c r="T49">
        <v>46056</v>
      </c>
      <c r="U49">
        <v>4</v>
      </c>
      <c r="V49">
        <v>0</v>
      </c>
      <c r="W49">
        <v>0</v>
      </c>
      <c r="X49">
        <v>3995.0007490636699</v>
      </c>
      <c r="Y49">
        <v>4.5705228417578597E-2</v>
      </c>
      <c r="Z49" t="s">
        <v>133</v>
      </c>
      <c r="AA49">
        <v>0</v>
      </c>
    </row>
    <row r="50" spans="1:27" x14ac:dyDescent="0.3">
      <c r="A50">
        <v>48</v>
      </c>
      <c r="B50">
        <v>0.20193492383512501</v>
      </c>
      <c r="C50" t="s">
        <v>134</v>
      </c>
      <c r="D50">
        <v>22</v>
      </c>
      <c r="E50">
        <v>14423</v>
      </c>
      <c r="F50">
        <v>0.2</v>
      </c>
      <c r="G50">
        <v>195.6</v>
      </c>
      <c r="H50">
        <v>31</v>
      </c>
      <c r="I50">
        <v>15</v>
      </c>
      <c r="J50" t="s">
        <v>135</v>
      </c>
      <c r="K50">
        <v>0</v>
      </c>
      <c r="L50">
        <v>71424</v>
      </c>
      <c r="M50">
        <v>6.6666666666666596E-2</v>
      </c>
      <c r="N50">
        <v>1.0224948875255E-3</v>
      </c>
      <c r="O50">
        <v>0</v>
      </c>
      <c r="P50">
        <v>2934</v>
      </c>
      <c r="Q50">
        <v>-2</v>
      </c>
      <c r="R50">
        <v>3.4083162917509998E-4</v>
      </c>
      <c r="S50">
        <v>465.25806451612902</v>
      </c>
      <c r="T50">
        <v>71400</v>
      </c>
      <c r="U50">
        <v>3</v>
      </c>
      <c r="V50">
        <v>0</v>
      </c>
      <c r="W50">
        <v>0</v>
      </c>
      <c r="X50">
        <v>961.53333333333296</v>
      </c>
      <c r="Y50">
        <v>4.1092436974789898E-2</v>
      </c>
      <c r="Z50" t="s">
        <v>136</v>
      </c>
      <c r="AA50">
        <v>1</v>
      </c>
    </row>
    <row r="51" spans="1:27" x14ac:dyDescent="0.3">
      <c r="A51">
        <v>49</v>
      </c>
      <c r="B51">
        <v>0.22259620271750699</v>
      </c>
      <c r="C51" t="s">
        <v>137</v>
      </c>
      <c r="D51">
        <v>24</v>
      </c>
      <c r="E51">
        <v>19708</v>
      </c>
      <c r="F51">
        <v>10</v>
      </c>
      <c r="G51">
        <v>4776.5</v>
      </c>
      <c r="H51">
        <v>6</v>
      </c>
      <c r="I51">
        <v>2</v>
      </c>
      <c r="J51" t="e">
        <f>--vfBBGhvuM</f>
        <v>#NAME?</v>
      </c>
      <c r="K51">
        <v>4.187166335182E-4</v>
      </c>
      <c r="L51">
        <v>88537</v>
      </c>
      <c r="M51">
        <v>8.5</v>
      </c>
      <c r="N51">
        <v>2.0935831675913002E-3</v>
      </c>
      <c r="O51">
        <v>0</v>
      </c>
      <c r="P51">
        <v>9553</v>
      </c>
      <c r="Q51">
        <v>-2</v>
      </c>
      <c r="R51">
        <v>1.7795456924526E-3</v>
      </c>
      <c r="S51">
        <v>3284.6666666666601</v>
      </c>
      <c r="T51">
        <v>88129</v>
      </c>
      <c r="U51">
        <v>20</v>
      </c>
      <c r="V51">
        <v>4</v>
      </c>
      <c r="W51">
        <v>2</v>
      </c>
      <c r="X51">
        <v>9854</v>
      </c>
      <c r="Y51">
        <v>0.108397916690306</v>
      </c>
      <c r="Z51" t="s">
        <v>138</v>
      </c>
      <c r="AA51">
        <v>17</v>
      </c>
    </row>
    <row r="52" spans="1:27" x14ac:dyDescent="0.3">
      <c r="A52">
        <v>50</v>
      </c>
      <c r="B52">
        <v>1.51452542836587</v>
      </c>
      <c r="C52" t="s">
        <v>139</v>
      </c>
      <c r="D52">
        <v>24</v>
      </c>
      <c r="E52">
        <v>149467</v>
      </c>
      <c r="F52">
        <v>0.89041095890410904</v>
      </c>
      <c r="G52">
        <v>368.09589041095802</v>
      </c>
      <c r="H52">
        <v>11</v>
      </c>
      <c r="I52">
        <v>73</v>
      </c>
      <c r="J52" t="e">
        <f>--gC03MZZXU</f>
        <v>#NAME?</v>
      </c>
      <c r="K52">
        <v>1.116445238361E-4</v>
      </c>
      <c r="L52">
        <v>98689</v>
      </c>
      <c r="M52">
        <v>0.21917808219178</v>
      </c>
      <c r="N52">
        <v>2.4189646831156001E-3</v>
      </c>
      <c r="O52">
        <v>9</v>
      </c>
      <c r="P52">
        <v>26871</v>
      </c>
      <c r="Q52">
        <v>-2</v>
      </c>
      <c r="R52">
        <v>5.9543746045920005E-4</v>
      </c>
      <c r="S52">
        <v>13587.909090908999</v>
      </c>
      <c r="T52">
        <v>96841</v>
      </c>
      <c r="U52">
        <v>65</v>
      </c>
      <c r="V52">
        <v>3</v>
      </c>
      <c r="W52">
        <v>4.1095890410958902E-2</v>
      </c>
      <c r="X52">
        <v>2047.49315068493</v>
      </c>
      <c r="Y52">
        <v>0.27747544944806402</v>
      </c>
      <c r="Z52" t="s">
        <v>140</v>
      </c>
      <c r="AA52">
        <v>16</v>
      </c>
    </row>
    <row r="53" spans="1:27" x14ac:dyDescent="0.3">
      <c r="A53">
        <v>51</v>
      </c>
      <c r="B53">
        <v>7.4849699699699697</v>
      </c>
      <c r="C53" t="s">
        <v>141</v>
      </c>
      <c r="D53">
        <v>23</v>
      </c>
      <c r="E53">
        <v>498499</v>
      </c>
      <c r="F53">
        <v>7.1174377224199295E-2</v>
      </c>
      <c r="G53">
        <v>21.661921708185002</v>
      </c>
      <c r="H53">
        <v>12</v>
      </c>
      <c r="I53">
        <v>281</v>
      </c>
      <c r="J53" t="e">
        <f>--gRSFceIzw</f>
        <v>#NAME?</v>
      </c>
      <c r="K53">
        <v>3.2856908164939999E-4</v>
      </c>
      <c r="L53">
        <v>66600</v>
      </c>
      <c r="M53">
        <v>0</v>
      </c>
      <c r="N53">
        <v>3.2856908164941002E-3</v>
      </c>
      <c r="O53">
        <v>2</v>
      </c>
      <c r="P53">
        <v>6087</v>
      </c>
      <c r="Q53">
        <v>-2</v>
      </c>
      <c r="R53">
        <v>0</v>
      </c>
      <c r="S53">
        <v>41541.583333333299</v>
      </c>
      <c r="T53">
        <v>64152</v>
      </c>
      <c r="U53">
        <v>20</v>
      </c>
      <c r="V53">
        <v>2</v>
      </c>
      <c r="W53">
        <v>7.1174377224198998E-3</v>
      </c>
      <c r="X53">
        <v>1774.0177935943</v>
      </c>
      <c r="Y53">
        <v>9.4884025439580993E-2</v>
      </c>
      <c r="Z53" t="s">
        <v>142</v>
      </c>
      <c r="AA53">
        <v>0</v>
      </c>
    </row>
    <row r="54" spans="1:27" x14ac:dyDescent="0.3">
      <c r="A54">
        <v>52</v>
      </c>
      <c r="B54">
        <v>4.4432550644567197</v>
      </c>
      <c r="C54" t="s">
        <v>143</v>
      </c>
      <c r="D54">
        <v>2</v>
      </c>
      <c r="E54">
        <v>308824</v>
      </c>
      <c r="F54">
        <v>0.21167883211678801</v>
      </c>
      <c r="G54">
        <v>434.13868613138601</v>
      </c>
      <c r="H54">
        <v>54</v>
      </c>
      <c r="I54">
        <v>137</v>
      </c>
      <c r="J54" t="e">
        <f>--P0v7qSMlk</f>
        <v>#NAME?</v>
      </c>
      <c r="K54">
        <v>1.8494544109480001E-4</v>
      </c>
      <c r="L54">
        <v>69504</v>
      </c>
      <c r="M54">
        <v>0.31386861313868603</v>
      </c>
      <c r="N54">
        <v>4.8758343561369999E-4</v>
      </c>
      <c r="O54">
        <v>3</v>
      </c>
      <c r="P54">
        <v>59477</v>
      </c>
      <c r="Q54">
        <v>-2</v>
      </c>
      <c r="R54">
        <v>7.2296854246169996E-4</v>
      </c>
      <c r="S54">
        <v>5718.9629629629599</v>
      </c>
      <c r="T54">
        <v>65400</v>
      </c>
      <c r="U54">
        <v>29</v>
      </c>
      <c r="V54">
        <v>11</v>
      </c>
      <c r="W54">
        <v>8.0291970802919693E-2</v>
      </c>
      <c r="X54">
        <v>2254.1897810218902</v>
      </c>
      <c r="Y54">
        <v>0.909434250764526</v>
      </c>
      <c r="Z54" t="s">
        <v>144</v>
      </c>
      <c r="AA54">
        <v>43</v>
      </c>
    </row>
    <row r="55" spans="1:27" x14ac:dyDescent="0.3">
      <c r="A55">
        <v>53</v>
      </c>
      <c r="B55">
        <v>2.0282557363329299</v>
      </c>
      <c r="C55" t="s">
        <v>145</v>
      </c>
      <c r="D55">
        <v>2</v>
      </c>
      <c r="E55">
        <v>203574</v>
      </c>
      <c r="F55">
        <v>0.19512195121951201</v>
      </c>
      <c r="G55">
        <v>386.12195121951203</v>
      </c>
      <c r="H55">
        <v>103</v>
      </c>
      <c r="I55">
        <v>41</v>
      </c>
      <c r="J55" t="e">
        <f>--yA0mVm73A</f>
        <v>#NAME?</v>
      </c>
      <c r="K55">
        <v>2.5266881435150003E-4</v>
      </c>
      <c r="L55">
        <v>100369</v>
      </c>
      <c r="M55">
        <v>0.56097560975609695</v>
      </c>
      <c r="N55">
        <v>5.0533762870310001E-4</v>
      </c>
      <c r="O55">
        <v>5</v>
      </c>
      <c r="P55">
        <v>15831</v>
      </c>
      <c r="Q55">
        <v>-2</v>
      </c>
      <c r="R55">
        <v>1.4528456825215999E-3</v>
      </c>
      <c r="S55">
        <v>1976.44660194174</v>
      </c>
      <c r="T55">
        <v>82656</v>
      </c>
      <c r="U55">
        <v>8</v>
      </c>
      <c r="V55">
        <v>4</v>
      </c>
      <c r="W55">
        <v>9.7560975609756101E-2</v>
      </c>
      <c r="X55">
        <v>4965.2195121951199</v>
      </c>
      <c r="Y55">
        <v>0.19152874564459901</v>
      </c>
      <c r="Z55" t="s">
        <v>146</v>
      </c>
      <c r="AA55">
        <v>23</v>
      </c>
    </row>
    <row r="56" spans="1:27" x14ac:dyDescent="0.3">
      <c r="A56">
        <v>54</v>
      </c>
      <c r="B56">
        <v>0.46269665683382499</v>
      </c>
      <c r="C56" t="s">
        <v>147</v>
      </c>
      <c r="D56">
        <v>15</v>
      </c>
      <c r="E56">
        <v>22587</v>
      </c>
      <c r="F56">
        <v>0.286885245901639</v>
      </c>
      <c r="G56">
        <v>45.7049180327868</v>
      </c>
      <c r="H56">
        <v>19</v>
      </c>
      <c r="I56">
        <v>122</v>
      </c>
      <c r="J56" t="e">
        <f>--tdjYtp9WA</f>
        <v>#NAME?</v>
      </c>
      <c r="K56">
        <v>0</v>
      </c>
      <c r="L56">
        <v>48816</v>
      </c>
      <c r="M56">
        <v>0.13114754098360601</v>
      </c>
      <c r="N56">
        <v>6.2769010043041001E-3</v>
      </c>
      <c r="O56">
        <v>1</v>
      </c>
      <c r="P56">
        <v>5576</v>
      </c>
      <c r="Q56">
        <v>-2</v>
      </c>
      <c r="R56">
        <v>2.8694404591103999E-3</v>
      </c>
      <c r="S56">
        <v>1188.78947368421</v>
      </c>
      <c r="T56">
        <v>39816</v>
      </c>
      <c r="U56">
        <v>35</v>
      </c>
      <c r="V56">
        <v>0</v>
      </c>
      <c r="W56">
        <v>0</v>
      </c>
      <c r="X56">
        <v>185.139344262295</v>
      </c>
      <c r="Y56">
        <v>0.14004420333534201</v>
      </c>
      <c r="Z56" t="s">
        <v>148</v>
      </c>
      <c r="AA56">
        <v>16</v>
      </c>
    </row>
    <row r="57" spans="1:27" x14ac:dyDescent="0.3">
      <c r="A57">
        <v>55</v>
      </c>
      <c r="B57">
        <v>338.24724307293098</v>
      </c>
      <c r="C57" t="s">
        <v>149</v>
      </c>
      <c r="D57">
        <v>20</v>
      </c>
      <c r="E57">
        <v>29200208</v>
      </c>
      <c r="F57">
        <v>1.0803024846957E-3</v>
      </c>
      <c r="G57">
        <v>6.0807935312796602E-2</v>
      </c>
      <c r="H57">
        <v>4597</v>
      </c>
      <c r="I57">
        <v>61094</v>
      </c>
      <c r="J57" t="e">
        <f>--o_H9JrCCw</f>
        <v>#NAME?</v>
      </c>
      <c r="K57">
        <v>4.5760430686406003E-3</v>
      </c>
      <c r="L57">
        <v>86328</v>
      </c>
      <c r="M57">
        <v>5.7288768127799995E-4</v>
      </c>
      <c r="N57">
        <v>1.7765814266487202E-2</v>
      </c>
      <c r="O57">
        <v>2948</v>
      </c>
      <c r="P57">
        <v>3715</v>
      </c>
      <c r="Q57">
        <v>-2</v>
      </c>
      <c r="R57">
        <v>9.4212651413188991E-3</v>
      </c>
      <c r="S57">
        <v>6352.0139221231202</v>
      </c>
      <c r="T57">
        <v>32424</v>
      </c>
      <c r="U57">
        <v>66</v>
      </c>
      <c r="V57">
        <v>17</v>
      </c>
      <c r="W57">
        <v>2.7825973090640001E-4</v>
      </c>
      <c r="X57">
        <v>477.95541297017701</v>
      </c>
      <c r="Y57">
        <v>0.114575622995312</v>
      </c>
      <c r="Z57" t="s">
        <v>150</v>
      </c>
      <c r="AA57">
        <v>35</v>
      </c>
    </row>
    <row r="58" spans="1:27" x14ac:dyDescent="0.3">
      <c r="A58">
        <v>56</v>
      </c>
      <c r="B58">
        <v>241.05881344307201</v>
      </c>
      <c r="C58" t="s">
        <v>151</v>
      </c>
      <c r="D58">
        <v>1</v>
      </c>
      <c r="E58">
        <v>16870260</v>
      </c>
      <c r="F58">
        <v>4.3557801202190002E-4</v>
      </c>
      <c r="G58">
        <v>0.90408572175276603</v>
      </c>
      <c r="H58">
        <v>29</v>
      </c>
      <c r="I58">
        <v>11479</v>
      </c>
      <c r="J58" t="s">
        <v>152</v>
      </c>
      <c r="K58">
        <v>4.8178839853530001E-4</v>
      </c>
      <c r="L58">
        <v>69984</v>
      </c>
      <c r="M58">
        <v>0</v>
      </c>
      <c r="N58">
        <v>4.8178839853530001E-4</v>
      </c>
      <c r="O58">
        <v>1</v>
      </c>
      <c r="P58">
        <v>10378</v>
      </c>
      <c r="Q58">
        <v>-2</v>
      </c>
      <c r="R58">
        <v>0</v>
      </c>
      <c r="S58">
        <v>581733.10344827501</v>
      </c>
      <c r="T58">
        <v>49920</v>
      </c>
      <c r="U58">
        <v>5</v>
      </c>
      <c r="V58">
        <v>5</v>
      </c>
      <c r="W58">
        <v>4.3557801202190002E-4</v>
      </c>
      <c r="X58">
        <v>1469.66286261869</v>
      </c>
      <c r="Y58">
        <v>0.20789262820512799</v>
      </c>
      <c r="Z58" t="s">
        <v>153</v>
      </c>
      <c r="AA58">
        <v>0</v>
      </c>
    </row>
    <row r="59" spans="1:27" x14ac:dyDescent="0.3">
      <c r="A59">
        <v>57</v>
      </c>
      <c r="B59">
        <v>2.0383504492939601</v>
      </c>
      <c r="C59" t="s">
        <v>154</v>
      </c>
      <c r="D59">
        <v>27</v>
      </c>
      <c r="E59">
        <v>114327</v>
      </c>
      <c r="F59">
        <v>2.9739776951672799E-2</v>
      </c>
      <c r="G59">
        <v>8.6356877323419994</v>
      </c>
      <c r="H59">
        <v>31</v>
      </c>
      <c r="I59">
        <v>269</v>
      </c>
      <c r="J59" t="e">
        <f>--Ati1o2z8Q</f>
        <v>#NAME?</v>
      </c>
      <c r="K59">
        <v>4.3047783039169997E-4</v>
      </c>
      <c r="L59">
        <v>56088</v>
      </c>
      <c r="M59">
        <v>2.60223048327137E-2</v>
      </c>
      <c r="N59">
        <v>3.4438226431338002E-3</v>
      </c>
      <c r="O59">
        <v>5</v>
      </c>
      <c r="P59">
        <v>2323</v>
      </c>
      <c r="Q59">
        <v>-2</v>
      </c>
      <c r="R59">
        <v>3.0133448127421E-3</v>
      </c>
      <c r="S59">
        <v>3687.9677419354798</v>
      </c>
      <c r="T59">
        <v>31200</v>
      </c>
      <c r="U59">
        <v>8</v>
      </c>
      <c r="V59">
        <v>1</v>
      </c>
      <c r="W59">
        <v>3.7174721189590998E-3</v>
      </c>
      <c r="X59">
        <v>425.00743494423699</v>
      </c>
      <c r="Y59">
        <v>7.4455128205128202E-2</v>
      </c>
      <c r="Z59" t="s">
        <v>155</v>
      </c>
      <c r="AA59">
        <v>7</v>
      </c>
    </row>
    <row r="60" spans="1:27" x14ac:dyDescent="0.3">
      <c r="A60">
        <v>58</v>
      </c>
      <c r="B60">
        <v>0.26753968253968202</v>
      </c>
      <c r="C60" t="s">
        <v>156</v>
      </c>
      <c r="D60">
        <v>22</v>
      </c>
      <c r="E60">
        <v>13484</v>
      </c>
      <c r="F60">
        <v>9.0909090909090898E-2</v>
      </c>
      <c r="G60">
        <v>195.45454545454501</v>
      </c>
      <c r="H60">
        <v>7</v>
      </c>
      <c r="I60">
        <v>11</v>
      </c>
      <c r="J60" t="e">
        <f>--NpFBKt_3o</f>
        <v>#NAME?</v>
      </c>
      <c r="K60">
        <v>4.6511627906969998E-4</v>
      </c>
      <c r="L60">
        <v>50400</v>
      </c>
      <c r="M60">
        <v>0</v>
      </c>
      <c r="N60">
        <v>4.6511627906969998E-4</v>
      </c>
      <c r="O60">
        <v>0</v>
      </c>
      <c r="P60">
        <v>2150</v>
      </c>
      <c r="Q60">
        <v>-2</v>
      </c>
      <c r="R60">
        <v>0</v>
      </c>
      <c r="S60">
        <v>1926.2857142857099</v>
      </c>
      <c r="T60">
        <v>50376</v>
      </c>
      <c r="U60">
        <v>1</v>
      </c>
      <c r="V60">
        <v>1</v>
      </c>
      <c r="W60">
        <v>9.0909090909090898E-2</v>
      </c>
      <c r="X60">
        <v>1225.8181818181799</v>
      </c>
      <c r="Y60">
        <v>4.2679053517547999E-2</v>
      </c>
      <c r="Z60" t="s">
        <v>157</v>
      </c>
      <c r="AA60">
        <v>0</v>
      </c>
    </row>
    <row r="61" spans="1:27" x14ac:dyDescent="0.3">
      <c r="A61">
        <v>59</v>
      </c>
      <c r="B61">
        <v>0.137145940732746</v>
      </c>
      <c r="C61" t="s">
        <v>158</v>
      </c>
      <c r="D61">
        <v>24</v>
      </c>
      <c r="E61">
        <v>11945</v>
      </c>
      <c r="F61">
        <v>-1</v>
      </c>
      <c r="G61">
        <v>-1</v>
      </c>
      <c r="H61">
        <v>3</v>
      </c>
      <c r="I61">
        <v>0</v>
      </c>
      <c r="J61" t="e">
        <f>--NzvuhbX4Y</f>
        <v>#NAME?</v>
      </c>
      <c r="K61">
        <v>1.037236801161E-4</v>
      </c>
      <c r="L61">
        <v>87097</v>
      </c>
      <c r="M61">
        <v>-1</v>
      </c>
      <c r="N61">
        <v>8.2978944092929996E-4</v>
      </c>
      <c r="O61">
        <v>0</v>
      </c>
      <c r="P61">
        <v>9641</v>
      </c>
      <c r="Q61">
        <v>-2</v>
      </c>
      <c r="R61">
        <v>0</v>
      </c>
      <c r="S61">
        <v>3981.6666666666601</v>
      </c>
      <c r="T61">
        <v>86064</v>
      </c>
      <c r="U61">
        <v>8</v>
      </c>
      <c r="V61">
        <v>1</v>
      </c>
      <c r="W61">
        <v>-1</v>
      </c>
      <c r="X61">
        <v>-1</v>
      </c>
      <c r="Y61">
        <v>0.112021286484476</v>
      </c>
      <c r="Z61" t="s">
        <v>159</v>
      </c>
      <c r="AA61">
        <v>0</v>
      </c>
    </row>
    <row r="62" spans="1:27" x14ac:dyDescent="0.3">
      <c r="A62">
        <v>60</v>
      </c>
      <c r="B62">
        <v>4708.2223302229104</v>
      </c>
      <c r="C62" t="s">
        <v>160</v>
      </c>
      <c r="D62">
        <v>20</v>
      </c>
      <c r="E62">
        <v>145314574</v>
      </c>
      <c r="F62">
        <v>1.2418482208160501E-2</v>
      </c>
      <c r="G62">
        <v>0.84715557379096196</v>
      </c>
      <c r="H62">
        <v>709</v>
      </c>
      <c r="I62">
        <v>392399</v>
      </c>
      <c r="J62" t="s">
        <v>161</v>
      </c>
      <c r="K62">
        <v>1.6545184899960001E-4</v>
      </c>
      <c r="L62">
        <v>30864</v>
      </c>
      <c r="M62">
        <v>8.4862601586649996E-4</v>
      </c>
      <c r="N62">
        <v>1.46590338213661E-2</v>
      </c>
      <c r="O62">
        <v>0</v>
      </c>
      <c r="P62">
        <v>332423</v>
      </c>
      <c r="Q62">
        <v>88.6</v>
      </c>
      <c r="R62">
        <v>1.0017357403067E-3</v>
      </c>
      <c r="S62">
        <v>204957.08603667101</v>
      </c>
      <c r="T62">
        <v>27072</v>
      </c>
      <c r="U62">
        <v>4873</v>
      </c>
      <c r="V62">
        <v>55</v>
      </c>
      <c r="W62">
        <v>1.40163456074E-4</v>
      </c>
      <c r="X62">
        <v>370.32350745032397</v>
      </c>
      <c r="Y62">
        <v>12.2792183806146</v>
      </c>
      <c r="Z62" t="s">
        <v>162</v>
      </c>
      <c r="AA62">
        <v>333</v>
      </c>
    </row>
    <row r="63" spans="1:27" x14ac:dyDescent="0.3">
      <c r="A63">
        <v>61</v>
      </c>
      <c r="B63">
        <v>61.740034364261099</v>
      </c>
      <c r="C63" t="s">
        <v>163</v>
      </c>
      <c r="D63">
        <v>28</v>
      </c>
      <c r="E63">
        <v>2155962</v>
      </c>
      <c r="F63">
        <v>3.8699690402470001E-4</v>
      </c>
      <c r="G63">
        <v>0.37558049535603699</v>
      </c>
      <c r="H63">
        <v>194</v>
      </c>
      <c r="I63">
        <v>5168</v>
      </c>
      <c r="J63" t="e">
        <f>--WIBhoG6ds</f>
        <v>#NAME?</v>
      </c>
      <c r="K63">
        <v>0</v>
      </c>
      <c r="L63">
        <v>34920</v>
      </c>
      <c r="M63">
        <v>0</v>
      </c>
      <c r="N63">
        <v>1.0303967027304999E-3</v>
      </c>
      <c r="O63">
        <v>0</v>
      </c>
      <c r="P63">
        <v>1941</v>
      </c>
      <c r="Q63">
        <v>-2</v>
      </c>
      <c r="R63">
        <v>0</v>
      </c>
      <c r="S63">
        <v>11113.206185567</v>
      </c>
      <c r="T63">
        <v>30504</v>
      </c>
      <c r="U63">
        <v>2</v>
      </c>
      <c r="V63">
        <v>0</v>
      </c>
      <c r="W63">
        <v>0</v>
      </c>
      <c r="X63">
        <v>417.17530959752298</v>
      </c>
      <c r="Y63">
        <v>6.3630999213217895E-2</v>
      </c>
      <c r="Z63" t="s">
        <v>164</v>
      </c>
      <c r="AA63">
        <v>0</v>
      </c>
    </row>
    <row r="64" spans="1:27" x14ac:dyDescent="0.3">
      <c r="A64">
        <v>62</v>
      </c>
      <c r="B64">
        <v>0.69982235142118798</v>
      </c>
      <c r="C64" t="s">
        <v>165</v>
      </c>
      <c r="D64">
        <v>2</v>
      </c>
      <c r="E64">
        <v>43333</v>
      </c>
      <c r="F64">
        <v>0.9</v>
      </c>
      <c r="G64">
        <v>566</v>
      </c>
      <c r="H64">
        <v>8</v>
      </c>
      <c r="I64">
        <v>40</v>
      </c>
      <c r="J64" t="e">
        <f>--DLsLQYKk8</f>
        <v>#NAME?</v>
      </c>
      <c r="K64">
        <v>3.0918727915189999E-4</v>
      </c>
      <c r="L64">
        <v>61920</v>
      </c>
      <c r="M64">
        <v>7.4999999999999997E-2</v>
      </c>
      <c r="N64">
        <v>1.5901060070670999E-3</v>
      </c>
      <c r="O64">
        <v>0</v>
      </c>
      <c r="P64">
        <v>22640</v>
      </c>
      <c r="Q64">
        <v>-2</v>
      </c>
      <c r="R64">
        <v>1.325088339222E-4</v>
      </c>
      <c r="S64">
        <v>5416.625</v>
      </c>
      <c r="T64">
        <v>29976</v>
      </c>
      <c r="U64">
        <v>36</v>
      </c>
      <c r="V64">
        <v>7</v>
      </c>
      <c r="W64">
        <v>0.17499999999999999</v>
      </c>
      <c r="X64">
        <v>1083.325</v>
      </c>
      <c r="Y64">
        <v>0.75527088337336501</v>
      </c>
      <c r="Z64" t="s">
        <v>166</v>
      </c>
      <c r="AA64">
        <v>3</v>
      </c>
    </row>
    <row r="65" spans="1:27" x14ac:dyDescent="0.3">
      <c r="A65">
        <v>63</v>
      </c>
      <c r="B65">
        <v>1228.2725165599199</v>
      </c>
      <c r="C65" t="s">
        <v>167</v>
      </c>
      <c r="D65">
        <v>10</v>
      </c>
      <c r="E65">
        <v>111813332</v>
      </c>
      <c r="F65">
        <v>5.2939957421954996E-3</v>
      </c>
      <c r="G65">
        <v>2.8426873151340399</v>
      </c>
      <c r="H65">
        <v>2302</v>
      </c>
      <c r="I65">
        <v>53079</v>
      </c>
      <c r="J65" t="e">
        <f>--a-nRji3uE</f>
        <v>#NAME?</v>
      </c>
      <c r="K65" s="1">
        <v>1.3254952381583501E-5</v>
      </c>
      <c r="L65">
        <v>91033</v>
      </c>
      <c r="M65">
        <v>5.2751558996959997E-4</v>
      </c>
      <c r="N65">
        <v>1.8623208096123999E-3</v>
      </c>
      <c r="O65">
        <v>1037</v>
      </c>
      <c r="P65">
        <v>150887</v>
      </c>
      <c r="Q65">
        <v>-2</v>
      </c>
      <c r="R65">
        <v>1.855693333421E-4</v>
      </c>
      <c r="S65">
        <v>48572.255430060803</v>
      </c>
      <c r="T65">
        <v>65784</v>
      </c>
      <c r="U65">
        <v>281</v>
      </c>
      <c r="V65">
        <v>2</v>
      </c>
      <c r="W65" s="1">
        <v>3.7679684997833402E-5</v>
      </c>
      <c r="X65">
        <v>2106.5455641590802</v>
      </c>
      <c r="Y65">
        <v>2.2936732336130299</v>
      </c>
      <c r="Z65" t="s">
        <v>168</v>
      </c>
      <c r="AA65">
        <v>28</v>
      </c>
    </row>
    <row r="66" spans="1:27" x14ac:dyDescent="0.3">
      <c r="A66">
        <v>64</v>
      </c>
      <c r="B66">
        <v>4.6109860883796996</v>
      </c>
      <c r="C66" t="s">
        <v>169</v>
      </c>
      <c r="D66">
        <v>24</v>
      </c>
      <c r="E66">
        <v>270462</v>
      </c>
      <c r="F66">
        <v>5.2724077328646004E-3</v>
      </c>
      <c r="G66">
        <v>3.56063268892794</v>
      </c>
      <c r="H66">
        <v>695</v>
      </c>
      <c r="I66">
        <v>569</v>
      </c>
      <c r="J66" t="e">
        <f>--sUzB643Ic</f>
        <v>#NAME?</v>
      </c>
      <c r="K66">
        <v>0</v>
      </c>
      <c r="L66">
        <v>58656</v>
      </c>
      <c r="M66">
        <v>0</v>
      </c>
      <c r="N66">
        <v>1.4807502467917E-3</v>
      </c>
      <c r="O66">
        <v>2</v>
      </c>
      <c r="P66">
        <v>2026</v>
      </c>
      <c r="Q66">
        <v>-2</v>
      </c>
      <c r="R66">
        <v>0</v>
      </c>
      <c r="S66">
        <v>389.15395683453198</v>
      </c>
      <c r="T66">
        <v>58632</v>
      </c>
      <c r="U66">
        <v>3</v>
      </c>
      <c r="V66">
        <v>0</v>
      </c>
      <c r="W66">
        <v>0</v>
      </c>
      <c r="X66">
        <v>475.32864674868102</v>
      </c>
      <c r="Y66">
        <v>3.4554509482876201E-2</v>
      </c>
      <c r="Z66" t="s">
        <v>170</v>
      </c>
      <c r="AA66">
        <v>0</v>
      </c>
    </row>
    <row r="67" spans="1:27" x14ac:dyDescent="0.3">
      <c r="A67">
        <v>65</v>
      </c>
      <c r="B67">
        <v>3.6711526479750698</v>
      </c>
      <c r="C67" t="s">
        <v>171</v>
      </c>
      <c r="D67">
        <v>24</v>
      </c>
      <c r="E67">
        <v>235688</v>
      </c>
      <c r="F67">
        <v>1.00334448160535E-2</v>
      </c>
      <c r="G67">
        <v>3.3979933110367799</v>
      </c>
      <c r="H67">
        <v>75</v>
      </c>
      <c r="I67">
        <v>299</v>
      </c>
      <c r="J67" t="s">
        <v>172</v>
      </c>
      <c r="K67">
        <v>0</v>
      </c>
      <c r="L67">
        <v>64200</v>
      </c>
      <c r="M67">
        <v>3.3444816053510998E-3</v>
      </c>
      <c r="N67">
        <v>2.9527559055118001E-3</v>
      </c>
      <c r="O67">
        <v>3</v>
      </c>
      <c r="P67">
        <v>1016</v>
      </c>
      <c r="Q67">
        <v>-2</v>
      </c>
      <c r="R67">
        <v>9.8425196850389991E-4</v>
      </c>
      <c r="S67">
        <v>3142.5066666666598</v>
      </c>
      <c r="T67">
        <v>60600</v>
      </c>
      <c r="U67">
        <v>3</v>
      </c>
      <c r="V67">
        <v>0</v>
      </c>
      <c r="W67">
        <v>0</v>
      </c>
      <c r="X67">
        <v>788.25418060200604</v>
      </c>
      <c r="Y67">
        <v>1.67656765676567E-2</v>
      </c>
      <c r="Z67" t="s">
        <v>173</v>
      </c>
      <c r="AA67">
        <v>1</v>
      </c>
    </row>
    <row r="68" spans="1:27" x14ac:dyDescent="0.3">
      <c r="A68">
        <v>66</v>
      </c>
      <c r="B68">
        <v>0.39743910577243902</v>
      </c>
      <c r="C68" t="s">
        <v>174</v>
      </c>
      <c r="D68">
        <v>24</v>
      </c>
      <c r="E68">
        <v>19058</v>
      </c>
      <c r="F68">
        <v>0.94285714285714195</v>
      </c>
      <c r="G68">
        <v>544.37142857142805</v>
      </c>
      <c r="H68">
        <v>1</v>
      </c>
      <c r="I68">
        <v>35</v>
      </c>
      <c r="J68" t="e">
        <f>--L7pDCsG3I</f>
        <v>#NAME?</v>
      </c>
      <c r="K68">
        <v>9.9721828583420008E-4</v>
      </c>
      <c r="L68">
        <v>47952</v>
      </c>
      <c r="M68">
        <v>8.5714285714285701E-2</v>
      </c>
      <c r="N68">
        <v>1.7320107069751999E-3</v>
      </c>
      <c r="O68">
        <v>0</v>
      </c>
      <c r="P68">
        <v>19053</v>
      </c>
      <c r="Q68">
        <v>-2</v>
      </c>
      <c r="R68">
        <v>1.5745551881589999E-4</v>
      </c>
      <c r="S68">
        <v>19058</v>
      </c>
      <c r="T68">
        <v>47904</v>
      </c>
      <c r="U68">
        <v>33</v>
      </c>
      <c r="V68">
        <v>19</v>
      </c>
      <c r="W68">
        <v>0.54285714285714204</v>
      </c>
      <c r="X68">
        <v>544.51428571428505</v>
      </c>
      <c r="Y68">
        <v>0.39773296593186303</v>
      </c>
      <c r="Z68" t="s">
        <v>175</v>
      </c>
      <c r="AA68">
        <v>3</v>
      </c>
    </row>
    <row r="69" spans="1:27" x14ac:dyDescent="0.3">
      <c r="A69">
        <v>67</v>
      </c>
      <c r="B69">
        <v>0.27567163727044097</v>
      </c>
      <c r="C69" t="s">
        <v>176</v>
      </c>
      <c r="D69">
        <v>24</v>
      </c>
      <c r="E69">
        <v>27305</v>
      </c>
      <c r="F69">
        <v>5.8823529411764698E-2</v>
      </c>
      <c r="G69">
        <v>27.509803921568601</v>
      </c>
      <c r="H69">
        <v>34</v>
      </c>
      <c r="I69">
        <v>51</v>
      </c>
      <c r="J69" t="s">
        <v>177</v>
      </c>
      <c r="K69">
        <v>7.1275837491090004E-4</v>
      </c>
      <c r="L69">
        <v>99049</v>
      </c>
      <c r="M69">
        <v>1.9607843137254902E-2</v>
      </c>
      <c r="N69">
        <v>2.1382751247327001E-3</v>
      </c>
      <c r="O69">
        <v>0</v>
      </c>
      <c r="P69">
        <v>1403</v>
      </c>
      <c r="Q69">
        <v>-2</v>
      </c>
      <c r="R69">
        <v>7.1275837491090004E-4</v>
      </c>
      <c r="S69">
        <v>803.088235294117</v>
      </c>
      <c r="T69">
        <v>67536</v>
      </c>
      <c r="U69">
        <v>3</v>
      </c>
      <c r="V69">
        <v>1</v>
      </c>
      <c r="W69">
        <v>1.9607843137254902E-2</v>
      </c>
      <c r="X69">
        <v>535.39215686274497</v>
      </c>
      <c r="Y69">
        <v>2.0774105662165299E-2</v>
      </c>
      <c r="Z69" t="s">
        <v>178</v>
      </c>
      <c r="AA69">
        <v>1</v>
      </c>
    </row>
    <row r="70" spans="1:27" x14ac:dyDescent="0.3">
      <c r="A70">
        <v>68</v>
      </c>
      <c r="B70">
        <v>43.280886681383301</v>
      </c>
      <c r="C70" t="s">
        <v>179</v>
      </c>
      <c r="D70">
        <v>24</v>
      </c>
      <c r="E70">
        <v>2352749</v>
      </c>
      <c r="F70">
        <v>5.6465273856578001E-3</v>
      </c>
      <c r="G70">
        <v>0.77978543195934502</v>
      </c>
      <c r="H70">
        <v>756</v>
      </c>
      <c r="I70">
        <v>3542</v>
      </c>
      <c r="J70" t="e">
        <f>--XyphJ6ozY</f>
        <v>#NAME?</v>
      </c>
      <c r="K70">
        <v>4.3446777697320003E-3</v>
      </c>
      <c r="L70">
        <v>54360</v>
      </c>
      <c r="M70">
        <v>8.4697910784860004E-4</v>
      </c>
      <c r="N70">
        <v>7.2411296162200999E-3</v>
      </c>
      <c r="O70">
        <v>3</v>
      </c>
      <c r="P70">
        <v>2762</v>
      </c>
      <c r="Q70">
        <v>-2</v>
      </c>
      <c r="R70">
        <v>1.0861694424330001E-3</v>
      </c>
      <c r="S70">
        <v>3112.1018518518499</v>
      </c>
      <c r="T70">
        <v>33144</v>
      </c>
      <c r="U70">
        <v>20</v>
      </c>
      <c r="V70">
        <v>12</v>
      </c>
      <c r="W70">
        <v>3.3879164313946001E-3</v>
      </c>
      <c r="X70">
        <v>664.24308300395205</v>
      </c>
      <c r="Y70">
        <v>8.3333333333333301E-2</v>
      </c>
      <c r="Z70" t="s">
        <v>180</v>
      </c>
      <c r="AA70">
        <v>3</v>
      </c>
    </row>
    <row r="71" spans="1:27" x14ac:dyDescent="0.3">
      <c r="A71">
        <v>69</v>
      </c>
      <c r="B71">
        <v>0.25030253025302501</v>
      </c>
      <c r="C71" t="s">
        <v>181</v>
      </c>
      <c r="D71">
        <v>22</v>
      </c>
      <c r="E71">
        <v>9101</v>
      </c>
      <c r="F71">
        <v>1.2</v>
      </c>
      <c r="G71">
        <v>1589.2</v>
      </c>
      <c r="H71">
        <v>10</v>
      </c>
      <c r="I71">
        <v>5</v>
      </c>
      <c r="J71" t="e">
        <f>--mVGYk6AwI</f>
        <v>#NAME?</v>
      </c>
      <c r="K71">
        <v>0</v>
      </c>
      <c r="L71">
        <v>36360</v>
      </c>
      <c r="M71">
        <v>0.4</v>
      </c>
      <c r="N71">
        <v>7.5509690410259999E-4</v>
      </c>
      <c r="O71">
        <v>0</v>
      </c>
      <c r="P71">
        <v>7946</v>
      </c>
      <c r="Q71">
        <v>-2</v>
      </c>
      <c r="R71">
        <v>2.5169896803420002E-4</v>
      </c>
      <c r="S71">
        <v>910.1</v>
      </c>
      <c r="T71">
        <v>35304</v>
      </c>
      <c r="U71">
        <v>6</v>
      </c>
      <c r="V71">
        <v>0</v>
      </c>
      <c r="W71">
        <v>0</v>
      </c>
      <c r="X71">
        <v>1820.2</v>
      </c>
      <c r="Y71">
        <v>0.22507364604577301</v>
      </c>
      <c r="Z71" t="s">
        <v>182</v>
      </c>
      <c r="AA71">
        <v>2</v>
      </c>
    </row>
    <row r="72" spans="1:27" x14ac:dyDescent="0.3">
      <c r="A72">
        <v>70</v>
      </c>
      <c r="B72">
        <v>354.53126792885803</v>
      </c>
      <c r="C72" t="s">
        <v>183</v>
      </c>
      <c r="D72">
        <v>20</v>
      </c>
      <c r="E72">
        <v>14830752</v>
      </c>
      <c r="F72">
        <v>1.6013909224011E-3</v>
      </c>
      <c r="G72">
        <v>0.36168557833089299</v>
      </c>
      <c r="H72">
        <v>981</v>
      </c>
      <c r="I72">
        <v>21856</v>
      </c>
      <c r="J72" t="e">
        <f>---cKoJ0g7I</f>
        <v>#NAME?</v>
      </c>
      <c r="K72">
        <v>1.7710309930422999E-3</v>
      </c>
      <c r="L72">
        <v>41832</v>
      </c>
      <c r="M72">
        <v>5.4904831625180004E-4</v>
      </c>
      <c r="N72">
        <v>4.4275774826058999E-3</v>
      </c>
      <c r="O72">
        <v>3</v>
      </c>
      <c r="P72">
        <v>7905</v>
      </c>
      <c r="Q72">
        <v>-2</v>
      </c>
      <c r="R72">
        <v>1.5180265654648E-3</v>
      </c>
      <c r="S72">
        <v>15117.993883792</v>
      </c>
      <c r="T72">
        <v>26688</v>
      </c>
      <c r="U72">
        <v>35</v>
      </c>
      <c r="V72">
        <v>14</v>
      </c>
      <c r="W72">
        <v>6.4055636896040002E-4</v>
      </c>
      <c r="X72">
        <v>678.566617862371</v>
      </c>
      <c r="Y72">
        <v>0.29620053956834502</v>
      </c>
      <c r="Z72" t="s">
        <v>184</v>
      </c>
      <c r="AA72">
        <v>12</v>
      </c>
    </row>
    <row r="73" spans="1:27" x14ac:dyDescent="0.3">
      <c r="A73">
        <v>71</v>
      </c>
      <c r="B73">
        <v>0.56347662997877701</v>
      </c>
      <c r="C73" t="s">
        <v>185</v>
      </c>
      <c r="D73">
        <v>2</v>
      </c>
      <c r="E73">
        <v>57083</v>
      </c>
      <c r="F73">
        <v>0.83333333333333304</v>
      </c>
      <c r="G73">
        <v>469.83333333333297</v>
      </c>
      <c r="H73">
        <v>9</v>
      </c>
      <c r="I73">
        <v>6</v>
      </c>
      <c r="J73" t="e">
        <f>--gLSiSu7Gs</f>
        <v>#NAME?</v>
      </c>
      <c r="K73">
        <v>3.5473572188710002E-4</v>
      </c>
      <c r="L73">
        <v>101305</v>
      </c>
      <c r="M73">
        <v>-1</v>
      </c>
      <c r="N73">
        <v>1.7736786094359001E-3</v>
      </c>
      <c r="O73">
        <v>6</v>
      </c>
      <c r="P73">
        <v>2819</v>
      </c>
      <c r="Q73">
        <v>-2</v>
      </c>
      <c r="R73">
        <v>-1</v>
      </c>
      <c r="S73">
        <v>6342.5555555555502</v>
      </c>
      <c r="T73">
        <v>96457</v>
      </c>
      <c r="U73">
        <v>5</v>
      </c>
      <c r="V73">
        <v>1</v>
      </c>
      <c r="W73">
        <v>0.16666666666666599</v>
      </c>
      <c r="X73">
        <v>9513.8333333333303</v>
      </c>
      <c r="Y73">
        <v>2.9225457976092901E-2</v>
      </c>
      <c r="Z73" t="s">
        <v>186</v>
      </c>
      <c r="AA73">
        <v>-1</v>
      </c>
    </row>
    <row r="74" spans="1:27" x14ac:dyDescent="0.3">
      <c r="A74">
        <v>72</v>
      </c>
      <c r="B74">
        <v>17.8607699562356</v>
      </c>
      <c r="C74" t="s">
        <v>187</v>
      </c>
      <c r="D74">
        <v>20</v>
      </c>
      <c r="E74">
        <v>1685503</v>
      </c>
      <c r="F74">
        <v>4.5905707196029703E-2</v>
      </c>
      <c r="G74">
        <v>3.7363523573200901</v>
      </c>
      <c r="H74">
        <v>203</v>
      </c>
      <c r="I74">
        <v>1612</v>
      </c>
      <c r="J74" t="e">
        <f>--JMUAhmYlw</f>
        <v>#NAME?</v>
      </c>
      <c r="K74">
        <v>8.3015108749789999E-4</v>
      </c>
      <c r="L74">
        <v>94369</v>
      </c>
      <c r="M74">
        <v>2.4813895781637002E-3</v>
      </c>
      <c r="N74">
        <v>1.22862360949692E-2</v>
      </c>
      <c r="O74">
        <v>62</v>
      </c>
      <c r="P74">
        <v>6023</v>
      </c>
      <c r="Q74">
        <v>-2</v>
      </c>
      <c r="R74">
        <v>6.641208699983E-4</v>
      </c>
      <c r="S74">
        <v>8302.97044334975</v>
      </c>
      <c r="T74">
        <v>53424</v>
      </c>
      <c r="U74">
        <v>74</v>
      </c>
      <c r="V74">
        <v>5</v>
      </c>
      <c r="W74">
        <v>3.1017369727047001E-3</v>
      </c>
      <c r="X74">
        <v>1045.5973945409401</v>
      </c>
      <c r="Y74">
        <v>0.11273959269242199</v>
      </c>
      <c r="Z74" t="s">
        <v>188</v>
      </c>
      <c r="AA74">
        <v>4</v>
      </c>
    </row>
    <row r="75" spans="1:27" x14ac:dyDescent="0.3">
      <c r="A75">
        <v>73</v>
      </c>
      <c r="B75">
        <v>584.96312220357902</v>
      </c>
      <c r="C75" t="s">
        <v>189</v>
      </c>
      <c r="D75">
        <v>20</v>
      </c>
      <c r="E75">
        <v>33469250</v>
      </c>
      <c r="F75">
        <v>5.1361833358159002E-3</v>
      </c>
      <c r="G75">
        <v>0.23795810507384299</v>
      </c>
      <c r="H75">
        <v>225</v>
      </c>
      <c r="I75">
        <v>181263</v>
      </c>
      <c r="J75" t="e">
        <f>--T8jGZLxns</f>
        <v>#NAME?</v>
      </c>
      <c r="K75">
        <v>1.738807873322E-3</v>
      </c>
      <c r="L75">
        <v>57216</v>
      </c>
      <c r="M75">
        <v>9.875153782072999E-4</v>
      </c>
      <c r="N75">
        <v>2.1584401734171001E-2</v>
      </c>
      <c r="O75">
        <v>234</v>
      </c>
      <c r="P75">
        <v>43133</v>
      </c>
      <c r="Q75">
        <v>-2</v>
      </c>
      <c r="R75">
        <v>4.1499547909951999E-3</v>
      </c>
      <c r="S75">
        <v>148752.22222222199</v>
      </c>
      <c r="T75">
        <v>33984</v>
      </c>
      <c r="U75">
        <v>931</v>
      </c>
      <c r="V75">
        <v>75</v>
      </c>
      <c r="W75">
        <v>4.1376342662310001E-4</v>
      </c>
      <c r="X75">
        <v>184.64468755344399</v>
      </c>
      <c r="Y75">
        <v>1.2692149246704301</v>
      </c>
      <c r="Z75" t="s">
        <v>190</v>
      </c>
      <c r="AA75">
        <v>179</v>
      </c>
    </row>
    <row r="76" spans="1:27" x14ac:dyDescent="0.3">
      <c r="A76">
        <v>74</v>
      </c>
      <c r="B76">
        <v>0.89749170812603596</v>
      </c>
      <c r="C76" t="s">
        <v>191</v>
      </c>
      <c r="D76">
        <v>22</v>
      </c>
      <c r="E76">
        <v>51954</v>
      </c>
      <c r="F76">
        <v>9.6153846153846104E-2</v>
      </c>
      <c r="G76">
        <v>35.980769230769198</v>
      </c>
      <c r="H76">
        <v>21</v>
      </c>
      <c r="I76">
        <v>52</v>
      </c>
      <c r="J76" t="e">
        <f>--jb-wovzaw</f>
        <v>#NAME?</v>
      </c>
      <c r="K76">
        <v>0</v>
      </c>
      <c r="L76">
        <v>57888</v>
      </c>
      <c r="M76">
        <v>1.9230769230769201E-2</v>
      </c>
      <c r="N76">
        <v>2.6723677177978998E-3</v>
      </c>
      <c r="O76">
        <v>2</v>
      </c>
      <c r="P76">
        <v>1871</v>
      </c>
      <c r="Q76">
        <v>-2</v>
      </c>
      <c r="R76">
        <v>5.3447354355949997E-4</v>
      </c>
      <c r="S76">
        <v>2474</v>
      </c>
      <c r="T76">
        <v>43488</v>
      </c>
      <c r="U76">
        <v>5</v>
      </c>
      <c r="V76">
        <v>0</v>
      </c>
      <c r="W76">
        <v>0</v>
      </c>
      <c r="X76">
        <v>999.11538461538396</v>
      </c>
      <c r="Y76">
        <v>4.3023362766740202E-2</v>
      </c>
      <c r="Z76" t="s">
        <v>192</v>
      </c>
      <c r="AA76">
        <v>1</v>
      </c>
    </row>
    <row r="77" spans="1:27" x14ac:dyDescent="0.3">
      <c r="A77">
        <v>75</v>
      </c>
      <c r="B77">
        <v>2.6544666865850002</v>
      </c>
      <c r="C77" t="s">
        <v>193</v>
      </c>
      <c r="D77">
        <v>24</v>
      </c>
      <c r="E77">
        <v>213228</v>
      </c>
      <c r="F77">
        <v>4.49799196787148E-2</v>
      </c>
      <c r="G77">
        <v>25.815261044176701</v>
      </c>
      <c r="H77">
        <v>8</v>
      </c>
      <c r="I77">
        <v>1245</v>
      </c>
      <c r="J77" t="e">
        <f>--YllvZX5ZY</f>
        <v>#NAME?</v>
      </c>
      <c r="K77">
        <v>1.555693839452E-4</v>
      </c>
      <c r="L77">
        <v>80328</v>
      </c>
      <c r="M77">
        <v>8.8353413654617997E-3</v>
      </c>
      <c r="N77">
        <v>1.7423771001865999E-3</v>
      </c>
      <c r="O77">
        <v>0</v>
      </c>
      <c r="P77">
        <v>32140</v>
      </c>
      <c r="Q77">
        <v>-2</v>
      </c>
      <c r="R77">
        <v>3.4225264467950003E-4</v>
      </c>
      <c r="S77">
        <v>26653.5</v>
      </c>
      <c r="T77">
        <v>80064</v>
      </c>
      <c r="U77">
        <v>56</v>
      </c>
      <c r="V77">
        <v>5</v>
      </c>
      <c r="W77">
        <v>4.0160642570280999E-3</v>
      </c>
      <c r="X77">
        <v>171.26746987951799</v>
      </c>
      <c r="Y77">
        <v>0.401428856914468</v>
      </c>
      <c r="Z77" t="s">
        <v>194</v>
      </c>
      <c r="AA77">
        <v>11</v>
      </c>
    </row>
    <row r="78" spans="1:27" x14ac:dyDescent="0.3">
      <c r="A78">
        <v>76</v>
      </c>
      <c r="B78">
        <v>9.6003229120798395</v>
      </c>
      <c r="C78" t="s">
        <v>195</v>
      </c>
      <c r="D78">
        <v>20</v>
      </c>
      <c r="E78">
        <v>523256</v>
      </c>
      <c r="F78">
        <v>7.4626865671641E-3</v>
      </c>
      <c r="G78">
        <v>0.61620469083155605</v>
      </c>
      <c r="H78">
        <v>175</v>
      </c>
      <c r="I78">
        <v>1876</v>
      </c>
      <c r="J78" t="e">
        <f>--k8LZuRieo</f>
        <v>#NAME?</v>
      </c>
      <c r="K78">
        <v>2.5951557093425001E-3</v>
      </c>
      <c r="L78">
        <v>54504</v>
      </c>
      <c r="M78">
        <v>3.09168443496801E-2</v>
      </c>
      <c r="N78">
        <v>1.21107266435986E-2</v>
      </c>
      <c r="O78">
        <v>23</v>
      </c>
      <c r="P78">
        <v>1156</v>
      </c>
      <c r="Q78">
        <v>-2</v>
      </c>
      <c r="R78">
        <v>5.0173010380622801E-2</v>
      </c>
      <c r="S78">
        <v>2990.03428571428</v>
      </c>
      <c r="T78">
        <v>38472</v>
      </c>
      <c r="U78">
        <v>14</v>
      </c>
      <c r="V78">
        <v>3</v>
      </c>
      <c r="W78">
        <v>1.5991471215351001E-3</v>
      </c>
      <c r="X78">
        <v>278.92110874200398</v>
      </c>
      <c r="Y78">
        <v>3.0047826991058402E-2</v>
      </c>
      <c r="Z78" t="s">
        <v>196</v>
      </c>
      <c r="AA78">
        <v>58</v>
      </c>
    </row>
    <row r="79" spans="1:27" x14ac:dyDescent="0.3">
      <c r="A79">
        <v>77</v>
      </c>
      <c r="B79">
        <v>30.978831790875098</v>
      </c>
      <c r="C79" t="s">
        <v>197</v>
      </c>
      <c r="D79">
        <v>24</v>
      </c>
      <c r="E79">
        <v>1526389</v>
      </c>
      <c r="F79">
        <v>8.8002346729246003E-3</v>
      </c>
      <c r="G79">
        <v>0.58228219419184502</v>
      </c>
      <c r="H79">
        <v>397</v>
      </c>
      <c r="I79">
        <v>6818</v>
      </c>
      <c r="J79" t="e">
        <f>--LkgPyiC70</f>
        <v>#NAME?</v>
      </c>
      <c r="K79">
        <v>0</v>
      </c>
      <c r="L79">
        <v>49272</v>
      </c>
      <c r="M79">
        <v>1.7600469345849001E-3</v>
      </c>
      <c r="N79">
        <v>1.5113350125944501E-2</v>
      </c>
      <c r="O79">
        <v>0</v>
      </c>
      <c r="P79">
        <v>3970</v>
      </c>
      <c r="Q79">
        <v>-2</v>
      </c>
      <c r="R79">
        <v>3.0226700251888999E-3</v>
      </c>
      <c r="S79">
        <v>3844.8085642317301</v>
      </c>
      <c r="T79">
        <v>29400</v>
      </c>
      <c r="U79">
        <v>60</v>
      </c>
      <c r="V79">
        <v>0</v>
      </c>
      <c r="W79">
        <v>0</v>
      </c>
      <c r="X79">
        <v>223.87635670284499</v>
      </c>
      <c r="Y79">
        <v>0.13503401360544201</v>
      </c>
      <c r="Z79" t="s">
        <v>198</v>
      </c>
      <c r="AA79">
        <v>12</v>
      </c>
    </row>
    <row r="80" spans="1:27" x14ac:dyDescent="0.3">
      <c r="A80">
        <v>78</v>
      </c>
      <c r="B80">
        <v>277.088952654232</v>
      </c>
      <c r="C80" t="s">
        <v>199</v>
      </c>
      <c r="D80">
        <v>10</v>
      </c>
      <c r="E80">
        <v>23175720</v>
      </c>
      <c r="F80">
        <v>1.7177998419620001E-4</v>
      </c>
      <c r="G80">
        <v>6.0947538392826399E-2</v>
      </c>
      <c r="H80">
        <v>956</v>
      </c>
      <c r="I80">
        <v>58214</v>
      </c>
      <c r="J80" t="e">
        <f>--qs6_kg5oA</f>
        <v>#NAME?</v>
      </c>
      <c r="K80">
        <v>0</v>
      </c>
      <c r="L80">
        <v>83640</v>
      </c>
      <c r="M80" s="1">
        <v>3.4355996839248203E-5</v>
      </c>
      <c r="N80">
        <v>2.8184892897406E-3</v>
      </c>
      <c r="O80">
        <v>8</v>
      </c>
      <c r="P80">
        <v>3548</v>
      </c>
      <c r="Q80">
        <v>-2</v>
      </c>
      <c r="R80">
        <v>5.6369785794809998E-4</v>
      </c>
      <c r="S80">
        <v>24242.384937238399</v>
      </c>
      <c r="T80">
        <v>51336</v>
      </c>
      <c r="U80">
        <v>10</v>
      </c>
      <c r="V80">
        <v>0</v>
      </c>
      <c r="W80">
        <v>0</v>
      </c>
      <c r="X80">
        <v>398.11248153365102</v>
      </c>
      <c r="Y80">
        <v>6.91132928159576E-2</v>
      </c>
      <c r="Z80" t="s">
        <v>200</v>
      </c>
      <c r="AA80">
        <v>2</v>
      </c>
    </row>
    <row r="81" spans="1:27" x14ac:dyDescent="0.3">
      <c r="A81">
        <v>79</v>
      </c>
      <c r="B81">
        <v>66.653555738605107</v>
      </c>
      <c r="C81" t="s">
        <v>201</v>
      </c>
      <c r="D81">
        <v>1</v>
      </c>
      <c r="E81">
        <v>3884036</v>
      </c>
      <c r="F81">
        <v>3.57967667436489E-2</v>
      </c>
      <c r="G81">
        <v>275.11547344110801</v>
      </c>
      <c r="H81">
        <v>369</v>
      </c>
      <c r="I81">
        <v>866</v>
      </c>
      <c r="J81" t="e">
        <f>--lPJRHkFMw</f>
        <v>#NAME?</v>
      </c>
      <c r="K81" s="1">
        <v>7.9748163693599104E-5</v>
      </c>
      <c r="L81">
        <v>58272</v>
      </c>
      <c r="M81">
        <v>-1</v>
      </c>
      <c r="N81">
        <v>1.3011542497370001E-4</v>
      </c>
      <c r="O81">
        <v>103</v>
      </c>
      <c r="P81">
        <v>238250</v>
      </c>
      <c r="Q81">
        <v>-2</v>
      </c>
      <c r="R81">
        <v>-1</v>
      </c>
      <c r="S81">
        <v>10525.8428184281</v>
      </c>
      <c r="T81">
        <v>57576</v>
      </c>
      <c r="U81">
        <v>31</v>
      </c>
      <c r="V81">
        <v>19</v>
      </c>
      <c r="W81">
        <v>2.1939953810623501E-2</v>
      </c>
      <c r="X81">
        <v>4485.0300230946796</v>
      </c>
      <c r="Y81">
        <v>4.1380088925941303</v>
      </c>
      <c r="Z81" t="s">
        <v>202</v>
      </c>
      <c r="AA81">
        <v>-1</v>
      </c>
    </row>
    <row r="82" spans="1:27" x14ac:dyDescent="0.3">
      <c r="A82">
        <v>80</v>
      </c>
      <c r="B82">
        <v>33.532279065626497</v>
      </c>
      <c r="C82" t="s">
        <v>203</v>
      </c>
      <c r="D82">
        <v>20</v>
      </c>
      <c r="E82">
        <v>3013110</v>
      </c>
      <c r="F82">
        <v>4.6210720887245003E-3</v>
      </c>
      <c r="G82">
        <v>0.15526802218114599</v>
      </c>
      <c r="H82">
        <v>639</v>
      </c>
      <c r="I82">
        <v>7574</v>
      </c>
      <c r="J82" t="e">
        <f>--yPu2msCoc</f>
        <v>#NAME?</v>
      </c>
      <c r="K82">
        <v>8.5034013605441994E-3</v>
      </c>
      <c r="L82">
        <v>89857</v>
      </c>
      <c r="M82">
        <v>4.0929495642989004E-3</v>
      </c>
      <c r="N82">
        <v>2.9761904761904701E-2</v>
      </c>
      <c r="O82">
        <v>872</v>
      </c>
      <c r="P82">
        <v>1176</v>
      </c>
      <c r="Q82">
        <v>-2</v>
      </c>
      <c r="R82">
        <v>2.6360544217687E-2</v>
      </c>
      <c r="S82">
        <v>4715.3521126760497</v>
      </c>
      <c r="T82">
        <v>51432</v>
      </c>
      <c r="U82">
        <v>35</v>
      </c>
      <c r="V82">
        <v>10</v>
      </c>
      <c r="W82">
        <v>1.3203063110641001E-3</v>
      </c>
      <c r="X82">
        <v>397.82281489305501</v>
      </c>
      <c r="Y82">
        <v>2.2865142323845001E-2</v>
      </c>
      <c r="Z82" t="s">
        <v>204</v>
      </c>
      <c r="AA82">
        <v>31</v>
      </c>
    </row>
    <row r="83" spans="1:27" x14ac:dyDescent="0.3">
      <c r="A83">
        <v>81</v>
      </c>
      <c r="B83">
        <v>8.9806872203579395</v>
      </c>
      <c r="C83" t="s">
        <v>205</v>
      </c>
      <c r="D83">
        <v>24</v>
      </c>
      <c r="E83">
        <v>513839</v>
      </c>
      <c r="F83">
        <v>1.0958904109589E-2</v>
      </c>
      <c r="G83">
        <v>3.4465753424657501</v>
      </c>
      <c r="H83">
        <v>241</v>
      </c>
      <c r="I83">
        <v>730</v>
      </c>
      <c r="J83" t="e">
        <f>--qAXlVhgaE</f>
        <v>#NAME?</v>
      </c>
      <c r="K83">
        <v>3.9745627980919998E-4</v>
      </c>
      <c r="L83">
        <v>57216</v>
      </c>
      <c r="M83">
        <v>0</v>
      </c>
      <c r="N83">
        <v>3.1796502384737E-3</v>
      </c>
      <c r="O83">
        <v>0</v>
      </c>
      <c r="P83">
        <v>2516</v>
      </c>
      <c r="Q83">
        <v>-2</v>
      </c>
      <c r="R83">
        <v>0</v>
      </c>
      <c r="S83">
        <v>2132.1120331950201</v>
      </c>
      <c r="T83">
        <v>48288</v>
      </c>
      <c r="U83">
        <v>8</v>
      </c>
      <c r="V83">
        <v>1</v>
      </c>
      <c r="W83">
        <v>1.3698630136986E-3</v>
      </c>
      <c r="X83">
        <v>703.88904109588998</v>
      </c>
      <c r="Y83">
        <v>5.2104042412193498E-2</v>
      </c>
      <c r="Z83" t="s">
        <v>206</v>
      </c>
      <c r="AA83">
        <v>0</v>
      </c>
    </row>
    <row r="84" spans="1:27" x14ac:dyDescent="0.3">
      <c r="A84">
        <v>82</v>
      </c>
      <c r="B84">
        <v>18.728434387814801</v>
      </c>
      <c r="C84" t="s">
        <v>207</v>
      </c>
      <c r="D84">
        <v>22</v>
      </c>
      <c r="E84">
        <v>1534533</v>
      </c>
      <c r="F84">
        <v>5.5807464248342998E-3</v>
      </c>
      <c r="G84">
        <v>5.5988838507150298</v>
      </c>
      <c r="H84">
        <v>249</v>
      </c>
      <c r="I84">
        <v>2867</v>
      </c>
      <c r="J84" t="e">
        <f>--shKjNkr0w</f>
        <v>#NAME?</v>
      </c>
      <c r="K84" s="1">
        <v>6.22975330176925E-5</v>
      </c>
      <c r="L84">
        <v>81936</v>
      </c>
      <c r="M84">
        <v>2.4415765608649998E-3</v>
      </c>
      <c r="N84">
        <v>9.9676052828299999E-4</v>
      </c>
      <c r="O84">
        <v>155</v>
      </c>
      <c r="P84">
        <v>16052</v>
      </c>
      <c r="Q84">
        <v>-2</v>
      </c>
      <c r="R84">
        <v>4.3608273112379997E-4</v>
      </c>
      <c r="S84">
        <v>6162.7831325301204</v>
      </c>
      <c r="T84">
        <v>58920</v>
      </c>
      <c r="U84">
        <v>16</v>
      </c>
      <c r="V84">
        <v>1</v>
      </c>
      <c r="W84">
        <v>3.4879665155209999E-4</v>
      </c>
      <c r="X84">
        <v>535.23997209626702</v>
      </c>
      <c r="Y84">
        <v>0.272437202987101</v>
      </c>
      <c r="Z84" t="s">
        <v>208</v>
      </c>
      <c r="AA84">
        <v>7</v>
      </c>
    </row>
    <row r="85" spans="1:27" x14ac:dyDescent="0.3">
      <c r="A85">
        <v>83</v>
      </c>
      <c r="B85">
        <v>5.4191651844199003E-2</v>
      </c>
      <c r="C85" t="s">
        <v>209</v>
      </c>
      <c r="D85">
        <v>17</v>
      </c>
      <c r="E85">
        <v>5088</v>
      </c>
      <c r="F85">
        <v>1</v>
      </c>
      <c r="G85">
        <v>402.5</v>
      </c>
      <c r="H85">
        <v>10</v>
      </c>
      <c r="I85">
        <v>6</v>
      </c>
      <c r="J85" t="s">
        <v>210</v>
      </c>
      <c r="K85">
        <v>0</v>
      </c>
      <c r="L85">
        <v>93889</v>
      </c>
      <c r="M85">
        <v>0</v>
      </c>
      <c r="N85">
        <v>2.4844720496893999E-3</v>
      </c>
      <c r="O85">
        <v>0</v>
      </c>
      <c r="P85">
        <v>2415</v>
      </c>
      <c r="Q85">
        <v>-2</v>
      </c>
      <c r="R85">
        <v>0</v>
      </c>
      <c r="S85">
        <v>508.8</v>
      </c>
      <c r="T85">
        <v>44760</v>
      </c>
      <c r="U85">
        <v>6</v>
      </c>
      <c r="V85">
        <v>0</v>
      </c>
      <c r="W85">
        <v>0</v>
      </c>
      <c r="X85">
        <v>848</v>
      </c>
      <c r="Y85">
        <v>5.3954423592493299E-2</v>
      </c>
      <c r="Z85" t="s">
        <v>211</v>
      </c>
      <c r="AA85">
        <v>0</v>
      </c>
    </row>
    <row r="86" spans="1:27" x14ac:dyDescent="0.3">
      <c r="A86">
        <v>84</v>
      </c>
      <c r="B86">
        <v>45.566608391608298</v>
      </c>
      <c r="C86" t="s">
        <v>212</v>
      </c>
      <c r="D86">
        <v>26</v>
      </c>
      <c r="E86">
        <v>3909615</v>
      </c>
      <c r="F86">
        <v>2.6106934001670002E-4</v>
      </c>
      <c r="G86">
        <v>0.13465956558061801</v>
      </c>
      <c r="H86">
        <v>265</v>
      </c>
      <c r="I86">
        <v>19152</v>
      </c>
      <c r="J86" t="e">
        <f>--gqmbCCe4Q</f>
        <v>#NAME?</v>
      </c>
      <c r="K86">
        <v>1.1632415664986E-3</v>
      </c>
      <c r="L86">
        <v>85800</v>
      </c>
      <c r="M86" s="1">
        <v>5.2213868003341603E-5</v>
      </c>
      <c r="N86">
        <v>1.9387359441643999E-3</v>
      </c>
      <c r="O86">
        <v>61</v>
      </c>
      <c r="P86">
        <v>2579</v>
      </c>
      <c r="Q86">
        <v>-2</v>
      </c>
      <c r="R86">
        <v>3.8774718883280001E-4</v>
      </c>
      <c r="S86">
        <v>14753.2641509433</v>
      </c>
      <c r="T86">
        <v>73464</v>
      </c>
      <c r="U86">
        <v>5</v>
      </c>
      <c r="V86">
        <v>3</v>
      </c>
      <c r="W86">
        <v>1.5664160401000001E-4</v>
      </c>
      <c r="X86">
        <v>204.13612155388401</v>
      </c>
      <c r="Y86">
        <v>3.5105629968419899E-2</v>
      </c>
      <c r="Z86" t="s">
        <v>213</v>
      </c>
      <c r="AA86">
        <v>1</v>
      </c>
    </row>
    <row r="87" spans="1:27" x14ac:dyDescent="0.3">
      <c r="A87">
        <v>85</v>
      </c>
      <c r="B87">
        <v>3.0916934619506899</v>
      </c>
      <c r="C87" t="s">
        <v>214</v>
      </c>
      <c r="D87">
        <v>2</v>
      </c>
      <c r="E87">
        <v>230764</v>
      </c>
      <c r="F87">
        <v>9.8802395209580798E-2</v>
      </c>
      <c r="G87">
        <v>25.811377245508901</v>
      </c>
      <c r="H87">
        <v>11</v>
      </c>
      <c r="I87">
        <v>334</v>
      </c>
      <c r="J87" t="e">
        <f>--_aCniTZXI</f>
        <v>#NAME?</v>
      </c>
      <c r="K87">
        <v>1.159958241503E-4</v>
      </c>
      <c r="L87">
        <v>74640</v>
      </c>
      <c r="M87">
        <v>2.9940119760479E-2</v>
      </c>
      <c r="N87">
        <v>3.8278621969608999E-3</v>
      </c>
      <c r="O87">
        <v>22</v>
      </c>
      <c r="P87">
        <v>8621</v>
      </c>
      <c r="Q87">
        <v>-2</v>
      </c>
      <c r="R87">
        <v>1.1599582415033E-3</v>
      </c>
      <c r="S87">
        <v>20978.545454545401</v>
      </c>
      <c r="T87">
        <v>61752</v>
      </c>
      <c r="U87">
        <v>33</v>
      </c>
      <c r="V87">
        <v>1</v>
      </c>
      <c r="W87">
        <v>2.9940119760479E-3</v>
      </c>
      <c r="X87">
        <v>690.91017964071796</v>
      </c>
      <c r="Y87">
        <v>0.13960681435419001</v>
      </c>
      <c r="Z87" t="s">
        <v>215</v>
      </c>
      <c r="AA87">
        <v>10</v>
      </c>
    </row>
    <row r="88" spans="1:27" x14ac:dyDescent="0.3">
      <c r="A88">
        <v>86</v>
      </c>
      <c r="B88">
        <v>2.45133555926544</v>
      </c>
      <c r="C88" t="s">
        <v>216</v>
      </c>
      <c r="D88">
        <v>2</v>
      </c>
      <c r="E88">
        <v>176202</v>
      </c>
      <c r="F88">
        <v>0.20481927710843301</v>
      </c>
      <c r="G88">
        <v>122.25301204819201</v>
      </c>
      <c r="H88">
        <v>42</v>
      </c>
      <c r="I88">
        <v>83</v>
      </c>
      <c r="J88" t="e">
        <f>--Lk5Dczrsg</f>
        <v>#NAME?</v>
      </c>
      <c r="K88" s="1">
        <v>9.85512959495417E-5</v>
      </c>
      <c r="L88">
        <v>71880</v>
      </c>
      <c r="M88">
        <v>3.6144578313252997E-2</v>
      </c>
      <c r="N88">
        <v>1.6753720311422E-3</v>
      </c>
      <c r="O88">
        <v>148</v>
      </c>
      <c r="P88">
        <v>10147</v>
      </c>
      <c r="Q88">
        <v>-2</v>
      </c>
      <c r="R88">
        <v>2.9565388784859997E-4</v>
      </c>
      <c r="S88">
        <v>4195.2857142857101</v>
      </c>
      <c r="T88">
        <v>66696</v>
      </c>
      <c r="U88">
        <v>17</v>
      </c>
      <c r="V88">
        <v>1</v>
      </c>
      <c r="W88">
        <v>1.20481927710843E-2</v>
      </c>
      <c r="X88">
        <v>2122.9156626506001</v>
      </c>
      <c r="Y88">
        <v>0.15213805925392801</v>
      </c>
      <c r="Z88" t="s">
        <v>217</v>
      </c>
      <c r="AA88">
        <v>3</v>
      </c>
    </row>
    <row r="89" spans="1:27" x14ac:dyDescent="0.3">
      <c r="A89">
        <v>87</v>
      </c>
      <c r="B89">
        <v>50.605758807588003</v>
      </c>
      <c r="C89" t="s">
        <v>218</v>
      </c>
      <c r="D89">
        <v>22</v>
      </c>
      <c r="E89">
        <v>2240823</v>
      </c>
      <c r="F89">
        <v>9.7263787943564998E-3</v>
      </c>
      <c r="G89">
        <v>3.0593202223172198</v>
      </c>
      <c r="H89">
        <v>214</v>
      </c>
      <c r="I89">
        <v>9356</v>
      </c>
      <c r="J89" t="s">
        <v>219</v>
      </c>
      <c r="K89">
        <v>9.782342871117E-4</v>
      </c>
      <c r="L89">
        <v>44280</v>
      </c>
      <c r="M89">
        <v>7.4818298418119998E-4</v>
      </c>
      <c r="N89">
        <v>3.1792614331131999E-3</v>
      </c>
      <c r="O89">
        <v>19</v>
      </c>
      <c r="P89">
        <v>28623</v>
      </c>
      <c r="Q89">
        <v>-2</v>
      </c>
      <c r="R89">
        <v>2.4455857177790001E-4</v>
      </c>
      <c r="S89">
        <v>10471.135514018601</v>
      </c>
      <c r="T89">
        <v>22416</v>
      </c>
      <c r="U89">
        <v>91</v>
      </c>
      <c r="V89">
        <v>28</v>
      </c>
      <c r="W89">
        <v>2.9927319367249999E-3</v>
      </c>
      <c r="X89">
        <v>239.50651988029</v>
      </c>
      <c r="Y89">
        <v>1.2769004282655201</v>
      </c>
      <c r="Z89" t="s">
        <v>220</v>
      </c>
      <c r="AA89">
        <v>7</v>
      </c>
    </row>
    <row r="90" spans="1:27" x14ac:dyDescent="0.3">
      <c r="A90">
        <v>88</v>
      </c>
      <c r="B90">
        <v>76.038252638112894</v>
      </c>
      <c r="C90" t="s">
        <v>221</v>
      </c>
      <c r="D90">
        <v>10</v>
      </c>
      <c r="E90">
        <v>2939943</v>
      </c>
      <c r="F90">
        <v>2.2529644268774698E-2</v>
      </c>
      <c r="G90">
        <v>11.1818181818181</v>
      </c>
      <c r="H90">
        <v>723</v>
      </c>
      <c r="I90">
        <v>2530</v>
      </c>
      <c r="J90" t="e">
        <f>--UcROpHs5Q</f>
        <v>#NAME?</v>
      </c>
      <c r="K90">
        <v>1.7674089784369999E-4</v>
      </c>
      <c r="L90">
        <v>38664</v>
      </c>
      <c r="M90">
        <v>1.5810276679840999E-3</v>
      </c>
      <c r="N90">
        <v>2.0148462354188002E-3</v>
      </c>
      <c r="O90">
        <v>0</v>
      </c>
      <c r="P90">
        <v>28290</v>
      </c>
      <c r="Q90">
        <v>-2</v>
      </c>
      <c r="R90">
        <v>1.41392718275E-4</v>
      </c>
      <c r="S90">
        <v>4066.3112033194998</v>
      </c>
      <c r="T90">
        <v>38616</v>
      </c>
      <c r="U90">
        <v>57</v>
      </c>
      <c r="V90">
        <v>5</v>
      </c>
      <c r="W90">
        <v>1.9762845849802002E-3</v>
      </c>
      <c r="X90">
        <v>1162.03280632411</v>
      </c>
      <c r="Y90">
        <v>0.73259788688626404</v>
      </c>
      <c r="Z90" t="s">
        <v>222</v>
      </c>
      <c r="AA90">
        <v>4</v>
      </c>
    </row>
    <row r="91" spans="1:27" x14ac:dyDescent="0.3">
      <c r="A91">
        <v>89</v>
      </c>
      <c r="B91">
        <v>2.77365481076151</v>
      </c>
      <c r="C91" t="s">
        <v>223</v>
      </c>
      <c r="D91">
        <v>22</v>
      </c>
      <c r="E91">
        <v>145983</v>
      </c>
      <c r="F91">
        <v>3.0030030030029999E-2</v>
      </c>
      <c r="G91">
        <v>1.64414414414414</v>
      </c>
      <c r="H91">
        <v>12</v>
      </c>
      <c r="I91">
        <v>1332</v>
      </c>
      <c r="J91" t="s">
        <v>224</v>
      </c>
      <c r="K91">
        <v>0</v>
      </c>
      <c r="L91">
        <v>52632</v>
      </c>
      <c r="M91">
        <v>7.5075075075074996E-3</v>
      </c>
      <c r="N91">
        <v>1.8264840182648401E-2</v>
      </c>
      <c r="O91">
        <v>2</v>
      </c>
      <c r="P91">
        <v>2190</v>
      </c>
      <c r="Q91">
        <v>-2</v>
      </c>
      <c r="R91">
        <v>4.5662100456621002E-3</v>
      </c>
      <c r="S91">
        <v>12165.25</v>
      </c>
      <c r="T91">
        <v>39552</v>
      </c>
      <c r="U91">
        <v>40</v>
      </c>
      <c r="V91">
        <v>0</v>
      </c>
      <c r="W91">
        <v>0</v>
      </c>
      <c r="X91">
        <v>109.59684684684601</v>
      </c>
      <c r="Y91">
        <v>5.5370145631067902E-2</v>
      </c>
      <c r="Z91" t="s">
        <v>225</v>
      </c>
      <c r="AA91">
        <v>10</v>
      </c>
    </row>
    <row r="92" spans="1:27" x14ac:dyDescent="0.3">
      <c r="A92">
        <v>90</v>
      </c>
      <c r="B92">
        <v>59.778026427962402</v>
      </c>
      <c r="C92" t="s">
        <v>226</v>
      </c>
      <c r="D92">
        <v>25</v>
      </c>
      <c r="E92">
        <v>3365742</v>
      </c>
      <c r="F92">
        <v>6.6777963272120003E-3</v>
      </c>
      <c r="G92">
        <v>5.5797161936560897</v>
      </c>
      <c r="H92">
        <v>1638</v>
      </c>
      <c r="I92">
        <v>2396</v>
      </c>
      <c r="J92" t="e">
        <f>--kY0LJOCEc</f>
        <v>#NAME?</v>
      </c>
      <c r="K92">
        <v>2.2439973072029999E-4</v>
      </c>
      <c r="L92">
        <v>56304</v>
      </c>
      <c r="M92">
        <v>4.1736227045069998E-4</v>
      </c>
      <c r="N92">
        <v>1.1967985638416999E-3</v>
      </c>
      <c r="O92">
        <v>9</v>
      </c>
      <c r="P92">
        <v>13369</v>
      </c>
      <c r="Q92">
        <v>-2</v>
      </c>
      <c r="R92" s="1">
        <v>7.4799910240107694E-5</v>
      </c>
      <c r="S92">
        <v>2054.7875457875398</v>
      </c>
      <c r="T92">
        <v>52464</v>
      </c>
      <c r="U92">
        <v>16</v>
      </c>
      <c r="V92">
        <v>3</v>
      </c>
      <c r="W92">
        <v>1.2520868113522E-3</v>
      </c>
      <c r="X92">
        <v>1404.73372287145</v>
      </c>
      <c r="Y92">
        <v>0.25482235437633399</v>
      </c>
      <c r="Z92" t="s">
        <v>227</v>
      </c>
      <c r="AA92">
        <v>1</v>
      </c>
    </row>
    <row r="93" spans="1:27" x14ac:dyDescent="0.3">
      <c r="A93">
        <v>91</v>
      </c>
      <c r="B93">
        <v>46.2318445163028</v>
      </c>
      <c r="C93" t="s">
        <v>228</v>
      </c>
      <c r="D93">
        <v>10</v>
      </c>
      <c r="E93">
        <v>2745062</v>
      </c>
      <c r="F93">
        <v>1.7533606078316E-3</v>
      </c>
      <c r="G93">
        <v>1.0828462887200401</v>
      </c>
      <c r="H93">
        <v>11</v>
      </c>
      <c r="I93">
        <v>6844</v>
      </c>
      <c r="J93" t="e">
        <f>--vo1txtANY</f>
        <v>#NAME?</v>
      </c>
      <c r="K93">
        <v>2.6986911347990001E-4</v>
      </c>
      <c r="L93">
        <v>59376</v>
      </c>
      <c r="M93">
        <v>0</v>
      </c>
      <c r="N93">
        <v>1.6192146808797E-3</v>
      </c>
      <c r="O93">
        <v>249</v>
      </c>
      <c r="P93">
        <v>7411</v>
      </c>
      <c r="Q93">
        <v>-2</v>
      </c>
      <c r="R93">
        <v>0</v>
      </c>
      <c r="S93">
        <v>249551.09090909001</v>
      </c>
      <c r="T93">
        <v>56664</v>
      </c>
      <c r="U93">
        <v>12</v>
      </c>
      <c r="V93">
        <v>2</v>
      </c>
      <c r="W93">
        <v>2.9222676797190003E-4</v>
      </c>
      <c r="X93">
        <v>401.09029807130298</v>
      </c>
      <c r="Y93">
        <v>0.130788507694479</v>
      </c>
      <c r="Z93" t="s">
        <v>229</v>
      </c>
      <c r="AA93">
        <v>0</v>
      </c>
    </row>
    <row r="94" spans="1:27" x14ac:dyDescent="0.3">
      <c r="A94">
        <v>92</v>
      </c>
      <c r="B94">
        <v>0.96992429266136104</v>
      </c>
      <c r="C94" t="s">
        <v>230</v>
      </c>
      <c r="D94">
        <v>15</v>
      </c>
      <c r="E94">
        <v>70207</v>
      </c>
      <c r="F94">
        <v>0.38596491228070101</v>
      </c>
      <c r="G94">
        <v>147.543859649122</v>
      </c>
      <c r="H94">
        <v>14</v>
      </c>
      <c r="I94">
        <v>57</v>
      </c>
      <c r="J94" t="e">
        <f>--oVsjiQHLE</f>
        <v>#NAME?</v>
      </c>
      <c r="K94">
        <v>2.3781212841849999E-4</v>
      </c>
      <c r="L94">
        <v>72384</v>
      </c>
      <c r="M94">
        <v>0</v>
      </c>
      <c r="N94">
        <v>2.615933412604E-3</v>
      </c>
      <c r="O94">
        <v>0</v>
      </c>
      <c r="P94">
        <v>8410</v>
      </c>
      <c r="Q94">
        <v>-2</v>
      </c>
      <c r="R94">
        <v>0</v>
      </c>
      <c r="S94">
        <v>5014.7857142857101</v>
      </c>
      <c r="T94">
        <v>36312</v>
      </c>
      <c r="U94">
        <v>22</v>
      </c>
      <c r="V94">
        <v>2</v>
      </c>
      <c r="W94">
        <v>3.5087719298245598E-2</v>
      </c>
      <c r="X94">
        <v>1231.7017543859599</v>
      </c>
      <c r="Y94">
        <v>0.23160387750605799</v>
      </c>
      <c r="Z94" t="s">
        <v>231</v>
      </c>
      <c r="AA94">
        <v>0</v>
      </c>
    </row>
    <row r="95" spans="1:27" x14ac:dyDescent="0.3">
      <c r="A95">
        <v>93</v>
      </c>
      <c r="B95">
        <v>632.43737231869204</v>
      </c>
      <c r="C95" t="s">
        <v>232</v>
      </c>
      <c r="D95">
        <v>20</v>
      </c>
      <c r="E95">
        <v>29719497</v>
      </c>
      <c r="F95">
        <v>2.5051102767331E-3</v>
      </c>
      <c r="G95">
        <v>4.0739911743037899E-2</v>
      </c>
      <c r="H95">
        <v>855</v>
      </c>
      <c r="I95">
        <v>674621</v>
      </c>
      <c r="J95" t="e">
        <f>--Yta74O7ps</f>
        <v>#NAME?</v>
      </c>
      <c r="K95">
        <v>2.1830883423080001E-4</v>
      </c>
      <c r="L95">
        <v>46992</v>
      </c>
      <c r="M95">
        <v>1.4823137732140001E-4</v>
      </c>
      <c r="N95">
        <v>6.1490321641682402E-2</v>
      </c>
      <c r="O95">
        <v>229</v>
      </c>
      <c r="P95">
        <v>27484</v>
      </c>
      <c r="Q95">
        <v>281.666666666666</v>
      </c>
      <c r="R95">
        <v>3.6384805705137E-3</v>
      </c>
      <c r="S95">
        <v>34759.645614034998</v>
      </c>
      <c r="T95">
        <v>22680</v>
      </c>
      <c r="U95">
        <v>1690</v>
      </c>
      <c r="V95">
        <v>6</v>
      </c>
      <c r="W95" s="1">
        <v>8.8938826392893201E-6</v>
      </c>
      <c r="X95">
        <v>44.053619736118499</v>
      </c>
      <c r="Y95">
        <v>1.21181657848324</v>
      </c>
      <c r="Z95" t="s">
        <v>233</v>
      </c>
      <c r="AA95">
        <v>100</v>
      </c>
    </row>
    <row r="96" spans="1:27" x14ac:dyDescent="0.3">
      <c r="A96">
        <v>94</v>
      </c>
      <c r="B96">
        <v>7.3585036096269804E-2</v>
      </c>
      <c r="C96" t="s">
        <v>234</v>
      </c>
      <c r="D96">
        <v>22</v>
      </c>
      <c r="E96">
        <v>7451</v>
      </c>
      <c r="F96">
        <v>1.26315789473684</v>
      </c>
      <c r="G96">
        <v>117.105263157894</v>
      </c>
      <c r="H96">
        <v>27</v>
      </c>
      <c r="I96">
        <v>19</v>
      </c>
      <c r="J96" t="e">
        <f>--G7GMAKSBM</f>
        <v>#NAME?</v>
      </c>
      <c r="K96">
        <v>0</v>
      </c>
      <c r="L96">
        <v>101257</v>
      </c>
      <c r="M96">
        <v>0.31578947368421001</v>
      </c>
      <c r="N96">
        <v>1.0786516853932501E-2</v>
      </c>
      <c r="O96">
        <v>0</v>
      </c>
      <c r="P96">
        <v>2225</v>
      </c>
      <c r="Q96">
        <v>-2</v>
      </c>
      <c r="R96">
        <v>2.6966292134831E-3</v>
      </c>
      <c r="S96">
        <v>275.96296296296299</v>
      </c>
      <c r="T96">
        <v>34248</v>
      </c>
      <c r="U96">
        <v>24</v>
      </c>
      <c r="V96">
        <v>0</v>
      </c>
      <c r="W96">
        <v>0</v>
      </c>
      <c r="X96">
        <v>392.15789473684202</v>
      </c>
      <c r="Y96">
        <v>6.4967297360429804E-2</v>
      </c>
      <c r="Z96" t="s">
        <v>235</v>
      </c>
      <c r="AA96">
        <v>6</v>
      </c>
    </row>
    <row r="97" spans="1:27" x14ac:dyDescent="0.3">
      <c r="A97">
        <v>95</v>
      </c>
      <c r="B97">
        <v>54.805323479005999</v>
      </c>
      <c r="C97" t="s">
        <v>236</v>
      </c>
      <c r="D97">
        <v>28</v>
      </c>
      <c r="E97">
        <v>4093300</v>
      </c>
      <c r="F97">
        <v>7.5237592397043003E-3</v>
      </c>
      <c r="G97">
        <v>5.3644403379091798</v>
      </c>
      <c r="H97">
        <v>934</v>
      </c>
      <c r="I97">
        <v>7576</v>
      </c>
      <c r="J97" t="e">
        <f>--TPEUocNM0</f>
        <v>#NAME?</v>
      </c>
      <c r="K97">
        <v>1.1318619128466E-3</v>
      </c>
      <c r="L97">
        <v>74688</v>
      </c>
      <c r="M97">
        <v>1.0559662090813E-3</v>
      </c>
      <c r="N97">
        <v>1.4025245441794999E-3</v>
      </c>
      <c r="O97">
        <v>5</v>
      </c>
      <c r="P97">
        <v>40641</v>
      </c>
      <c r="Q97">
        <v>-2</v>
      </c>
      <c r="R97">
        <v>1.9684555006019999E-4</v>
      </c>
      <c r="S97">
        <v>4382.54817987152</v>
      </c>
      <c r="T97">
        <v>31368</v>
      </c>
      <c r="U97">
        <v>57</v>
      </c>
      <c r="V97">
        <v>46</v>
      </c>
      <c r="W97">
        <v>6.0718057022174999E-3</v>
      </c>
      <c r="X97">
        <v>540.29831045406502</v>
      </c>
      <c r="Y97">
        <v>1.29561973986228</v>
      </c>
      <c r="Z97" t="s">
        <v>237</v>
      </c>
      <c r="AA97">
        <v>8</v>
      </c>
    </row>
    <row r="98" spans="1:27" x14ac:dyDescent="0.3">
      <c r="A98">
        <v>96</v>
      </c>
      <c r="B98">
        <v>0.28943938963131399</v>
      </c>
      <c r="C98" t="s">
        <v>238</v>
      </c>
      <c r="D98">
        <v>24</v>
      </c>
      <c r="E98">
        <v>24431</v>
      </c>
      <c r="F98">
        <v>0.35294117647058798</v>
      </c>
      <c r="G98">
        <v>81.029411764705799</v>
      </c>
      <c r="H98">
        <v>43</v>
      </c>
      <c r="I98">
        <v>34</v>
      </c>
      <c r="J98" t="s">
        <v>239</v>
      </c>
      <c r="K98">
        <v>3.6297640653349999E-4</v>
      </c>
      <c r="L98">
        <v>84408</v>
      </c>
      <c r="M98">
        <v>0.23529411764705799</v>
      </c>
      <c r="N98">
        <v>4.3557168784028998E-3</v>
      </c>
      <c r="O98">
        <v>0</v>
      </c>
      <c r="P98">
        <v>2755</v>
      </c>
      <c r="Q98">
        <v>-2</v>
      </c>
      <c r="R98">
        <v>2.9038112522686002E-3</v>
      </c>
      <c r="S98">
        <v>568.16279069767404</v>
      </c>
      <c r="T98">
        <v>74160</v>
      </c>
      <c r="U98">
        <v>12</v>
      </c>
      <c r="V98">
        <v>1</v>
      </c>
      <c r="W98">
        <v>2.94117647058823E-2</v>
      </c>
      <c r="X98">
        <v>718.55882352941103</v>
      </c>
      <c r="Y98">
        <v>3.7149406688241599E-2</v>
      </c>
      <c r="Z98" t="s">
        <v>240</v>
      </c>
      <c r="AA98">
        <v>8</v>
      </c>
    </row>
    <row r="99" spans="1:27" x14ac:dyDescent="0.3">
      <c r="A99">
        <v>97</v>
      </c>
      <c r="B99">
        <v>143.787786938247</v>
      </c>
      <c r="C99" t="s">
        <v>241</v>
      </c>
      <c r="D99">
        <v>26</v>
      </c>
      <c r="E99">
        <v>7115770</v>
      </c>
      <c r="F99">
        <v>4.9039001186871999E-3</v>
      </c>
      <c r="G99">
        <v>0.19051605958284601</v>
      </c>
      <c r="H99">
        <v>79</v>
      </c>
      <c r="I99">
        <v>108689</v>
      </c>
      <c r="J99" t="e">
        <f>--g7NJJRfFU</f>
        <v>#NAME?</v>
      </c>
      <c r="K99">
        <v>6.2780702177999998E-4</v>
      </c>
      <c r="L99">
        <v>49488</v>
      </c>
      <c r="M99">
        <v>5.5203378446759999E-4</v>
      </c>
      <c r="N99">
        <v>2.5740087892982998E-2</v>
      </c>
      <c r="O99">
        <v>70</v>
      </c>
      <c r="P99">
        <v>20707</v>
      </c>
      <c r="Q99">
        <v>-2</v>
      </c>
      <c r="R99">
        <v>2.8975708697540998E-3</v>
      </c>
      <c r="S99">
        <v>90073.037974683495</v>
      </c>
      <c r="T99">
        <v>40128</v>
      </c>
      <c r="U99">
        <v>533</v>
      </c>
      <c r="V99">
        <v>13</v>
      </c>
      <c r="W99">
        <v>1.196073199679E-4</v>
      </c>
      <c r="X99">
        <v>65.469090708351303</v>
      </c>
      <c r="Y99">
        <v>0.51602372408293395</v>
      </c>
      <c r="Z99" t="s">
        <v>242</v>
      </c>
      <c r="AA99">
        <v>60</v>
      </c>
    </row>
    <row r="100" spans="1:27" x14ac:dyDescent="0.3">
      <c r="A100">
        <v>98</v>
      </c>
      <c r="B100">
        <v>247.56377955593999</v>
      </c>
      <c r="C100" t="s">
        <v>243</v>
      </c>
      <c r="D100">
        <v>20</v>
      </c>
      <c r="E100">
        <v>13736819</v>
      </c>
      <c r="F100">
        <v>2.5934401220442001E-3</v>
      </c>
      <c r="G100">
        <v>0.17315026697177699</v>
      </c>
      <c r="H100">
        <v>961</v>
      </c>
      <c r="I100">
        <v>19665</v>
      </c>
      <c r="J100" t="e">
        <f>--Cgw4S8R4o</f>
        <v>#NAME?</v>
      </c>
      <c r="K100">
        <v>1.1747430249631999E-3</v>
      </c>
      <c r="L100">
        <v>55488</v>
      </c>
      <c r="M100">
        <v>7.1192473938460005E-4</v>
      </c>
      <c r="N100">
        <v>1.4977973568281899E-2</v>
      </c>
      <c r="O100">
        <v>59</v>
      </c>
      <c r="P100">
        <v>3405</v>
      </c>
      <c r="Q100">
        <v>-2</v>
      </c>
      <c r="R100">
        <v>4.1116005873715004E-3</v>
      </c>
      <c r="S100">
        <v>14294.296566077001</v>
      </c>
      <c r="T100">
        <v>42048</v>
      </c>
      <c r="U100">
        <v>51</v>
      </c>
      <c r="V100">
        <v>4</v>
      </c>
      <c r="W100">
        <v>2.0340706839559999E-4</v>
      </c>
      <c r="X100">
        <v>698.54152046783599</v>
      </c>
      <c r="Y100">
        <v>8.0978881278538806E-2</v>
      </c>
      <c r="Z100" t="s">
        <v>244</v>
      </c>
      <c r="AA100">
        <v>14</v>
      </c>
    </row>
    <row r="101" spans="1:27" x14ac:dyDescent="0.3">
      <c r="A101">
        <v>99</v>
      </c>
      <c r="B101">
        <v>4053.9330812278299</v>
      </c>
      <c r="C101" t="s">
        <v>245</v>
      </c>
      <c r="D101">
        <v>24</v>
      </c>
      <c r="E101">
        <v>292661537</v>
      </c>
      <c r="F101">
        <v>3.1179123171780001E-4</v>
      </c>
      <c r="G101">
        <v>2.1547446607978599E-2</v>
      </c>
      <c r="H101">
        <v>1580</v>
      </c>
      <c r="I101">
        <v>561273</v>
      </c>
      <c r="J101" t="e">
        <f>--yBNDxFhF8</f>
        <v>#NAME?</v>
      </c>
      <c r="K101">
        <v>1.2402844385645E-3</v>
      </c>
      <c r="L101">
        <v>72192</v>
      </c>
      <c r="M101">
        <v>1.550047837683E-4</v>
      </c>
      <c r="N101">
        <v>1.44699851165867E-2</v>
      </c>
      <c r="O101">
        <v>2610</v>
      </c>
      <c r="P101">
        <v>12094</v>
      </c>
      <c r="Q101">
        <v>-2</v>
      </c>
      <c r="R101">
        <v>7.1936497436745003E-3</v>
      </c>
      <c r="S101">
        <v>185228.82088607599</v>
      </c>
      <c r="T101">
        <v>29616</v>
      </c>
      <c r="U101">
        <v>175</v>
      </c>
      <c r="V101">
        <v>15</v>
      </c>
      <c r="W101" s="1">
        <v>2.6724962718677002E-5</v>
      </c>
      <c r="X101">
        <v>521.42457770104704</v>
      </c>
      <c r="Y101">
        <v>0.408360345759049</v>
      </c>
      <c r="Z101" t="s">
        <v>246</v>
      </c>
      <c r="AA101">
        <v>87</v>
      </c>
    </row>
    <row r="102" spans="1:27" x14ac:dyDescent="0.3">
      <c r="A102">
        <v>100</v>
      </c>
      <c r="B102">
        <v>42.128537563822</v>
      </c>
      <c r="C102" t="s">
        <v>247</v>
      </c>
      <c r="D102">
        <v>26</v>
      </c>
      <c r="E102">
        <v>2310329</v>
      </c>
      <c r="F102">
        <v>4.1695621959694201E-2</v>
      </c>
      <c r="G102">
        <v>10.4152189020152</v>
      </c>
      <c r="H102">
        <v>95</v>
      </c>
      <c r="I102">
        <v>8634</v>
      </c>
      <c r="J102" t="s">
        <v>248</v>
      </c>
      <c r="K102" s="1">
        <v>8.8963024742841194E-5</v>
      </c>
      <c r="L102">
        <v>54840</v>
      </c>
      <c r="M102">
        <v>3.2429928190872998E-3</v>
      </c>
      <c r="N102">
        <v>4.0033361134277998E-3</v>
      </c>
      <c r="O102">
        <v>26</v>
      </c>
      <c r="P102">
        <v>89925</v>
      </c>
      <c r="Q102">
        <v>-2</v>
      </c>
      <c r="R102">
        <v>3.113705865999E-4</v>
      </c>
      <c r="S102">
        <v>24319.2526315789</v>
      </c>
      <c r="T102">
        <v>32688</v>
      </c>
      <c r="U102">
        <v>360</v>
      </c>
      <c r="V102">
        <v>8</v>
      </c>
      <c r="W102">
        <v>9.2656937688200003E-4</v>
      </c>
      <c r="X102">
        <v>267.58501274032801</v>
      </c>
      <c r="Y102">
        <v>2.7510095447870699</v>
      </c>
      <c r="Z102" t="s">
        <v>249</v>
      </c>
      <c r="AA102">
        <v>28</v>
      </c>
    </row>
    <row r="103" spans="1:27" x14ac:dyDescent="0.3">
      <c r="A103">
        <v>101</v>
      </c>
      <c r="B103">
        <v>435.92141273971203</v>
      </c>
      <c r="C103" t="s">
        <v>250</v>
      </c>
      <c r="D103">
        <v>28</v>
      </c>
      <c r="E103">
        <v>36188452</v>
      </c>
      <c r="F103">
        <v>6.5510597302499999E-4</v>
      </c>
      <c r="G103">
        <v>5.2768143866409697E-2</v>
      </c>
      <c r="H103">
        <v>1478</v>
      </c>
      <c r="I103">
        <v>77850</v>
      </c>
      <c r="J103" t="e">
        <f>--wJ-QEflUs</f>
        <v>#NAME?</v>
      </c>
      <c r="K103">
        <v>2.4342745861730001E-4</v>
      </c>
      <c r="L103">
        <v>83016</v>
      </c>
      <c r="M103">
        <v>1.9267822736029999E-4</v>
      </c>
      <c r="N103">
        <v>1.24148003894839E-2</v>
      </c>
      <c r="O103">
        <v>1207</v>
      </c>
      <c r="P103">
        <v>4108</v>
      </c>
      <c r="Q103">
        <v>-2</v>
      </c>
      <c r="R103">
        <v>3.6514118792598999E-3</v>
      </c>
      <c r="S103">
        <v>24484.744248985098</v>
      </c>
      <c r="T103">
        <v>44856</v>
      </c>
      <c r="U103">
        <v>51</v>
      </c>
      <c r="V103">
        <v>1</v>
      </c>
      <c r="W103" s="1">
        <v>1.28452151573538E-5</v>
      </c>
      <c r="X103">
        <v>464.84845215157299</v>
      </c>
      <c r="Y103">
        <v>9.1581951132512898E-2</v>
      </c>
      <c r="Z103" t="s">
        <v>251</v>
      </c>
      <c r="AA103">
        <v>15</v>
      </c>
    </row>
    <row r="104" spans="1:27" x14ac:dyDescent="0.3">
      <c r="A104">
        <v>102</v>
      </c>
      <c r="B104">
        <v>0.21131903240529401</v>
      </c>
      <c r="C104" t="s">
        <v>252</v>
      </c>
      <c r="D104">
        <v>22</v>
      </c>
      <c r="E104">
        <v>11112</v>
      </c>
      <c r="F104">
        <v>1.26315789473684</v>
      </c>
      <c r="G104">
        <v>316.63157894736798</v>
      </c>
      <c r="H104">
        <v>47</v>
      </c>
      <c r="I104">
        <v>19</v>
      </c>
      <c r="J104" t="e">
        <f>--cWO7jX4RU</f>
        <v>#NAME?</v>
      </c>
      <c r="K104">
        <v>0</v>
      </c>
      <c r="L104">
        <v>52584</v>
      </c>
      <c r="M104">
        <v>0</v>
      </c>
      <c r="N104">
        <v>3.9893617021276003E-3</v>
      </c>
      <c r="O104">
        <v>0</v>
      </c>
      <c r="P104">
        <v>6016</v>
      </c>
      <c r="Q104">
        <v>-2</v>
      </c>
      <c r="R104">
        <v>0</v>
      </c>
      <c r="S104">
        <v>236.42553191489301</v>
      </c>
      <c r="T104">
        <v>42984</v>
      </c>
      <c r="U104">
        <v>24</v>
      </c>
      <c r="V104">
        <v>0</v>
      </c>
      <c r="W104">
        <v>0</v>
      </c>
      <c r="X104">
        <v>584.84210526315701</v>
      </c>
      <c r="Y104">
        <v>0.13995905453191801</v>
      </c>
      <c r="Z104" t="s">
        <v>253</v>
      </c>
      <c r="AA104">
        <v>0</v>
      </c>
    </row>
    <row r="105" spans="1:27" x14ac:dyDescent="0.3">
      <c r="A105">
        <v>103</v>
      </c>
      <c r="B105">
        <v>7.3843269591301004</v>
      </c>
      <c r="C105" t="s">
        <v>254</v>
      </c>
      <c r="D105">
        <v>24</v>
      </c>
      <c r="E105">
        <v>630208</v>
      </c>
      <c r="F105">
        <v>0.25609756097560898</v>
      </c>
      <c r="G105">
        <v>31</v>
      </c>
      <c r="H105">
        <v>18</v>
      </c>
      <c r="I105">
        <v>82</v>
      </c>
      <c r="J105" t="e">
        <f>--vYp51YXjg</f>
        <v>#NAME?</v>
      </c>
      <c r="K105">
        <v>0</v>
      </c>
      <c r="L105">
        <v>85344</v>
      </c>
      <c r="M105">
        <v>6.0975609756097497E-2</v>
      </c>
      <c r="N105">
        <v>8.2612116443744991E-3</v>
      </c>
      <c r="O105">
        <v>10</v>
      </c>
      <c r="P105">
        <v>2542</v>
      </c>
      <c r="Q105">
        <v>-2</v>
      </c>
      <c r="R105">
        <v>1.9669551534224998E-3</v>
      </c>
      <c r="S105">
        <v>35011.555555555497</v>
      </c>
      <c r="T105">
        <v>80928</v>
      </c>
      <c r="U105">
        <v>21</v>
      </c>
      <c r="V105">
        <v>0</v>
      </c>
      <c r="W105">
        <v>0</v>
      </c>
      <c r="X105">
        <v>7685.4634146341396</v>
      </c>
      <c r="Y105">
        <v>3.1410636615262902E-2</v>
      </c>
      <c r="Z105" t="s">
        <v>255</v>
      </c>
      <c r="AA105">
        <v>5</v>
      </c>
    </row>
    <row r="106" spans="1:27" x14ac:dyDescent="0.3">
      <c r="A106">
        <v>104</v>
      </c>
      <c r="B106">
        <v>8.5167997338656001</v>
      </c>
      <c r="C106" t="s">
        <v>256</v>
      </c>
      <c r="D106">
        <v>22</v>
      </c>
      <c r="E106">
        <v>204812</v>
      </c>
      <c r="F106">
        <v>0.25399239543726199</v>
      </c>
      <c r="G106">
        <v>17.987832699619702</v>
      </c>
      <c r="H106">
        <v>191</v>
      </c>
      <c r="I106">
        <v>1315</v>
      </c>
      <c r="J106" t="s">
        <v>257</v>
      </c>
      <c r="K106">
        <v>1.9869789464783002E-3</v>
      </c>
      <c r="L106">
        <v>24048</v>
      </c>
      <c r="M106">
        <v>3.95437262357414E-2</v>
      </c>
      <c r="N106">
        <v>1.4120233364335801E-2</v>
      </c>
      <c r="O106">
        <v>0</v>
      </c>
      <c r="P106">
        <v>23654</v>
      </c>
      <c r="Q106">
        <v>-2</v>
      </c>
      <c r="R106">
        <v>2.1983596854654001E-3</v>
      </c>
      <c r="S106">
        <v>1072.3141361256501</v>
      </c>
      <c r="T106">
        <v>22584</v>
      </c>
      <c r="U106">
        <v>334</v>
      </c>
      <c r="V106">
        <v>47</v>
      </c>
      <c r="W106">
        <v>3.5741444866920102E-2</v>
      </c>
      <c r="X106">
        <v>155.75057034220501</v>
      </c>
      <c r="Y106">
        <v>1.0473786751682601</v>
      </c>
      <c r="Z106" t="s">
        <v>258</v>
      </c>
      <c r="AA106">
        <v>52</v>
      </c>
    </row>
    <row r="107" spans="1:27" x14ac:dyDescent="0.3">
      <c r="A107">
        <v>105</v>
      </c>
      <c r="B107">
        <v>194.769704640405</v>
      </c>
      <c r="C107" t="s">
        <v>259</v>
      </c>
      <c r="D107">
        <v>19</v>
      </c>
      <c r="E107">
        <v>17389234</v>
      </c>
      <c r="F107">
        <v>2.112378538234E-4</v>
      </c>
      <c r="G107">
        <v>0.11191381495564</v>
      </c>
      <c r="H107">
        <v>4369</v>
      </c>
      <c r="I107">
        <v>23670</v>
      </c>
      <c r="J107" t="e">
        <f>--VpAfJbO78</f>
        <v>#NAME?</v>
      </c>
      <c r="K107">
        <v>0</v>
      </c>
      <c r="L107">
        <v>89281</v>
      </c>
      <c r="M107" s="1">
        <v>8.4495141529361998E-5</v>
      </c>
      <c r="N107">
        <v>1.8875047187617E-3</v>
      </c>
      <c r="O107">
        <v>65</v>
      </c>
      <c r="P107">
        <v>2649</v>
      </c>
      <c r="Q107">
        <v>-2</v>
      </c>
      <c r="R107">
        <v>7.5500188750469998E-4</v>
      </c>
      <c r="S107">
        <v>3980.14053559166</v>
      </c>
      <c r="T107">
        <v>33072</v>
      </c>
      <c r="U107">
        <v>5</v>
      </c>
      <c r="V107">
        <v>0</v>
      </c>
      <c r="W107">
        <v>0</v>
      </c>
      <c r="X107">
        <v>734.65289395859702</v>
      </c>
      <c r="Y107">
        <v>8.0097968069666098E-2</v>
      </c>
      <c r="Z107" t="s">
        <v>260</v>
      </c>
      <c r="AA107">
        <v>2</v>
      </c>
    </row>
    <row r="108" spans="1:27" x14ac:dyDescent="0.3">
      <c r="A108">
        <v>106</v>
      </c>
      <c r="B108">
        <v>43.188951561081502</v>
      </c>
      <c r="C108" t="s">
        <v>261</v>
      </c>
      <c r="D108">
        <v>25</v>
      </c>
      <c r="E108">
        <v>4234288</v>
      </c>
      <c r="F108">
        <v>7.9260237780712992E-3</v>
      </c>
      <c r="G108">
        <v>10.764861294583801</v>
      </c>
      <c r="H108">
        <v>872</v>
      </c>
      <c r="I108">
        <v>757</v>
      </c>
      <c r="J108" t="s">
        <v>262</v>
      </c>
      <c r="K108">
        <v>0</v>
      </c>
      <c r="L108">
        <v>98041</v>
      </c>
      <c r="M108">
        <v>-1</v>
      </c>
      <c r="N108">
        <v>7.3628666093989998E-4</v>
      </c>
      <c r="O108">
        <v>67</v>
      </c>
      <c r="P108">
        <v>8149</v>
      </c>
      <c r="Q108">
        <v>-2</v>
      </c>
      <c r="R108">
        <v>-1</v>
      </c>
      <c r="S108">
        <v>4855.8348623853199</v>
      </c>
      <c r="T108">
        <v>79104</v>
      </c>
      <c r="U108">
        <v>6</v>
      </c>
      <c r="V108">
        <v>0</v>
      </c>
      <c r="W108">
        <v>0</v>
      </c>
      <c r="X108">
        <v>5593.51122853368</v>
      </c>
      <c r="Y108">
        <v>0.10301628236245899</v>
      </c>
      <c r="Z108" t="s">
        <v>263</v>
      </c>
      <c r="AA108">
        <v>-1</v>
      </c>
    </row>
    <row r="109" spans="1:27" x14ac:dyDescent="0.3">
      <c r="A109">
        <v>107</v>
      </c>
      <c r="B109">
        <v>5.3293899327302198E-2</v>
      </c>
      <c r="C109" t="s">
        <v>264</v>
      </c>
      <c r="D109">
        <v>10</v>
      </c>
      <c r="E109">
        <v>3676</v>
      </c>
      <c r="F109">
        <v>2.4</v>
      </c>
      <c r="G109">
        <v>231.2</v>
      </c>
      <c r="H109">
        <v>2</v>
      </c>
      <c r="I109">
        <v>15</v>
      </c>
      <c r="J109" t="e">
        <f>--tn2Yext98</f>
        <v>#NAME?</v>
      </c>
      <c r="K109">
        <v>8.6505190311410003E-4</v>
      </c>
      <c r="L109">
        <v>68976</v>
      </c>
      <c r="M109">
        <v>0.93333333333333302</v>
      </c>
      <c r="N109">
        <v>1.03806228373702E-2</v>
      </c>
      <c r="O109">
        <v>8</v>
      </c>
      <c r="P109">
        <v>3468</v>
      </c>
      <c r="Q109">
        <v>-2</v>
      </c>
      <c r="R109">
        <v>4.0369088811995002E-3</v>
      </c>
      <c r="S109">
        <v>1838</v>
      </c>
      <c r="T109">
        <v>64440</v>
      </c>
      <c r="U109">
        <v>36</v>
      </c>
      <c r="V109">
        <v>3</v>
      </c>
      <c r="W109">
        <v>0.2</v>
      </c>
      <c r="X109">
        <v>245.06666666666601</v>
      </c>
      <c r="Y109">
        <v>5.3817504655493398E-2</v>
      </c>
      <c r="Z109" t="s">
        <v>265</v>
      </c>
      <c r="AA109">
        <v>14</v>
      </c>
    </row>
    <row r="110" spans="1:27" x14ac:dyDescent="0.3">
      <c r="A110">
        <v>108</v>
      </c>
      <c r="B110">
        <v>2.8959236591536501</v>
      </c>
      <c r="C110" t="s">
        <v>266</v>
      </c>
      <c r="D110">
        <v>10</v>
      </c>
      <c r="E110">
        <v>275857</v>
      </c>
      <c r="F110">
        <v>0</v>
      </c>
      <c r="G110">
        <v>5.7414448669201503</v>
      </c>
      <c r="H110">
        <v>435</v>
      </c>
      <c r="I110">
        <v>263</v>
      </c>
      <c r="J110" t="e">
        <f>--h6XfBMhyE</f>
        <v>#NAME?</v>
      </c>
      <c r="K110">
        <v>1.3245033112582001E-3</v>
      </c>
      <c r="L110">
        <v>95257</v>
      </c>
      <c r="M110">
        <v>3.8022813688211999E-3</v>
      </c>
      <c r="N110">
        <v>0</v>
      </c>
      <c r="O110">
        <v>9</v>
      </c>
      <c r="P110">
        <v>1510</v>
      </c>
      <c r="Q110">
        <v>-2</v>
      </c>
      <c r="R110">
        <v>6.6225165562910004E-4</v>
      </c>
      <c r="S110">
        <v>634.15402298850495</v>
      </c>
      <c r="T110">
        <v>78288</v>
      </c>
      <c r="U110">
        <v>0</v>
      </c>
      <c r="V110">
        <v>2</v>
      </c>
      <c r="W110">
        <v>7.6045627376424996E-3</v>
      </c>
      <c r="X110">
        <v>1048.88593155893</v>
      </c>
      <c r="Y110">
        <v>1.92877580216636E-2</v>
      </c>
      <c r="Z110" t="s">
        <v>267</v>
      </c>
      <c r="AA110">
        <v>1</v>
      </c>
    </row>
    <row r="111" spans="1:27" x14ac:dyDescent="0.3">
      <c r="A111">
        <v>109</v>
      </c>
      <c r="B111">
        <v>1631.5202619358499</v>
      </c>
      <c r="C111" t="s">
        <v>268</v>
      </c>
      <c r="D111">
        <v>28</v>
      </c>
      <c r="E111">
        <v>89942449</v>
      </c>
      <c r="F111">
        <v>1.2232016391864499E-2</v>
      </c>
      <c r="G111">
        <v>2.5729451725133701</v>
      </c>
      <c r="H111">
        <v>1081</v>
      </c>
      <c r="I111">
        <v>145438</v>
      </c>
      <c r="J111" t="s">
        <v>269</v>
      </c>
      <c r="K111">
        <v>4.1688490769740001E-4</v>
      </c>
      <c r="L111">
        <v>55128</v>
      </c>
      <c r="M111">
        <v>6.6695086566089998E-4</v>
      </c>
      <c r="N111">
        <v>4.7540913512414996E-3</v>
      </c>
      <c r="O111">
        <v>76</v>
      </c>
      <c r="P111">
        <v>374204</v>
      </c>
      <c r="Q111">
        <v>11.4038461538461</v>
      </c>
      <c r="R111">
        <v>2.5921689773489997E-4</v>
      </c>
      <c r="S111">
        <v>83203.005550416201</v>
      </c>
      <c r="T111">
        <v>20088</v>
      </c>
      <c r="U111">
        <v>1779</v>
      </c>
      <c r="V111">
        <v>156</v>
      </c>
      <c r="W111">
        <v>1.0726220107537001E-3</v>
      </c>
      <c r="X111">
        <v>618.42468268265497</v>
      </c>
      <c r="Y111">
        <v>18.628235762644302</v>
      </c>
      <c r="Z111" t="s">
        <v>270</v>
      </c>
      <c r="AA111">
        <v>97</v>
      </c>
    </row>
    <row r="112" spans="1:27" x14ac:dyDescent="0.3">
      <c r="A112">
        <v>110</v>
      </c>
      <c r="B112">
        <v>4.2545710110328896</v>
      </c>
      <c r="C112" t="s">
        <v>271</v>
      </c>
      <c r="D112">
        <v>10</v>
      </c>
      <c r="E112">
        <v>381384</v>
      </c>
      <c r="F112">
        <v>0.12870325400679899</v>
      </c>
      <c r="G112">
        <v>22.286061194754701</v>
      </c>
      <c r="H112">
        <v>28</v>
      </c>
      <c r="I112">
        <v>2059</v>
      </c>
      <c r="J112" t="e">
        <f>--SM0mwlHjY</f>
        <v>#NAME?</v>
      </c>
      <c r="K112">
        <v>2.179266458909E-4</v>
      </c>
      <c r="L112">
        <v>89641</v>
      </c>
      <c r="M112">
        <v>3.7396794560466198E-2</v>
      </c>
      <c r="N112">
        <v>5.7750561161113E-3</v>
      </c>
      <c r="O112">
        <v>49</v>
      </c>
      <c r="P112">
        <v>45887</v>
      </c>
      <c r="Q112">
        <v>-2</v>
      </c>
      <c r="R112">
        <v>1.6780351733606E-3</v>
      </c>
      <c r="S112">
        <v>13620.857142857099</v>
      </c>
      <c r="T112">
        <v>71904</v>
      </c>
      <c r="U112">
        <v>265</v>
      </c>
      <c r="V112">
        <v>10</v>
      </c>
      <c r="W112">
        <v>4.8567265662943001E-3</v>
      </c>
      <c r="X112">
        <v>185.22778047595901</v>
      </c>
      <c r="Y112">
        <v>0.63817033822874902</v>
      </c>
      <c r="Z112" t="s">
        <v>272</v>
      </c>
      <c r="AA112">
        <v>77</v>
      </c>
    </row>
    <row r="113" spans="1:27" x14ac:dyDescent="0.3">
      <c r="A113">
        <v>111</v>
      </c>
      <c r="B113">
        <v>7.2026884049939</v>
      </c>
      <c r="C113" t="s">
        <v>273</v>
      </c>
      <c r="D113">
        <v>20</v>
      </c>
      <c r="E113">
        <v>714802</v>
      </c>
      <c r="F113">
        <v>7.5342465753424001E-3</v>
      </c>
      <c r="G113">
        <v>1.2205479452054699</v>
      </c>
      <c r="H113">
        <v>17</v>
      </c>
      <c r="I113">
        <v>1460</v>
      </c>
      <c r="J113" t="e">
        <f>--ZYferF1tc</f>
        <v>#NAME?</v>
      </c>
      <c r="K113">
        <v>0</v>
      </c>
      <c r="L113">
        <v>99241</v>
      </c>
      <c r="M113">
        <v>4.7945205479451997E-3</v>
      </c>
      <c r="N113">
        <v>6.1728395061728001E-3</v>
      </c>
      <c r="O113">
        <v>8</v>
      </c>
      <c r="P113">
        <v>1782</v>
      </c>
      <c r="Q113">
        <v>-2</v>
      </c>
      <c r="R113">
        <v>3.9281705948372003E-3</v>
      </c>
      <c r="S113">
        <v>42047.176470588201</v>
      </c>
      <c r="T113">
        <v>57984</v>
      </c>
      <c r="U113">
        <v>11</v>
      </c>
      <c r="V113">
        <v>0</v>
      </c>
      <c r="W113">
        <v>0</v>
      </c>
      <c r="X113">
        <v>489.59041095890399</v>
      </c>
      <c r="Y113">
        <v>3.0732615894039701E-2</v>
      </c>
      <c r="Z113" t="s">
        <v>274</v>
      </c>
      <c r="AA113">
        <v>7</v>
      </c>
    </row>
    <row r="114" spans="1:27" x14ac:dyDescent="0.3">
      <c r="A114">
        <v>112</v>
      </c>
      <c r="B114">
        <v>530.42828763999296</v>
      </c>
      <c r="C114" t="s">
        <v>275</v>
      </c>
      <c r="D114">
        <v>17</v>
      </c>
      <c r="E114">
        <v>52334707</v>
      </c>
      <c r="F114">
        <v>2.5421246635820002E-4</v>
      </c>
      <c r="G114">
        <v>2.2912280120032401E-2</v>
      </c>
      <c r="H114">
        <v>3430</v>
      </c>
      <c r="I114">
        <v>180951</v>
      </c>
      <c r="J114" t="e">
        <f>--v-_7U_GYc</f>
        <v>#NAME?</v>
      </c>
      <c r="K114">
        <v>0</v>
      </c>
      <c r="L114">
        <v>98665</v>
      </c>
      <c r="M114" s="1">
        <v>2.2105431857243101E-5</v>
      </c>
      <c r="N114">
        <v>1.10950313555233E-2</v>
      </c>
      <c r="O114">
        <v>405</v>
      </c>
      <c r="P114">
        <v>4146</v>
      </c>
      <c r="Q114">
        <v>-2</v>
      </c>
      <c r="R114">
        <v>9.6478533526290003E-4</v>
      </c>
      <c r="S114">
        <v>15257.932069970801</v>
      </c>
      <c r="T114">
        <v>22368</v>
      </c>
      <c r="U114">
        <v>46</v>
      </c>
      <c r="V114">
        <v>0</v>
      </c>
      <c r="W114">
        <v>0</v>
      </c>
      <c r="X114">
        <v>289.22032483932099</v>
      </c>
      <c r="Y114">
        <v>0.18535407725321801</v>
      </c>
      <c r="Z114" t="s">
        <v>276</v>
      </c>
      <c r="AA114">
        <v>4</v>
      </c>
    </row>
    <row r="115" spans="1:27" x14ac:dyDescent="0.3">
      <c r="A115">
        <v>113</v>
      </c>
      <c r="B115">
        <v>3.4243863816310303E-2</v>
      </c>
      <c r="C115" t="s">
        <v>277</v>
      </c>
      <c r="D115">
        <v>1</v>
      </c>
      <c r="E115">
        <v>2768</v>
      </c>
      <c r="F115">
        <v>5</v>
      </c>
      <c r="G115">
        <v>2591</v>
      </c>
      <c r="H115">
        <v>6</v>
      </c>
      <c r="I115">
        <v>1</v>
      </c>
      <c r="J115" t="s">
        <v>278</v>
      </c>
      <c r="K115">
        <v>0</v>
      </c>
      <c r="L115">
        <v>80832</v>
      </c>
      <c r="M115">
        <v>1</v>
      </c>
      <c r="N115">
        <v>1.9297568506368001E-3</v>
      </c>
      <c r="O115">
        <v>0</v>
      </c>
      <c r="P115">
        <v>2591</v>
      </c>
      <c r="Q115">
        <v>-2</v>
      </c>
      <c r="R115">
        <v>3.859513701273E-4</v>
      </c>
      <c r="S115">
        <v>461.33333333333297</v>
      </c>
      <c r="T115">
        <v>78624</v>
      </c>
      <c r="U115">
        <v>5</v>
      </c>
      <c r="V115">
        <v>0</v>
      </c>
      <c r="W115">
        <v>0</v>
      </c>
      <c r="X115">
        <v>2768</v>
      </c>
      <c r="Y115">
        <v>3.2954314204314203E-2</v>
      </c>
      <c r="Z115" t="s">
        <v>279</v>
      </c>
      <c r="AA115">
        <v>1</v>
      </c>
    </row>
    <row r="116" spans="1:27" x14ac:dyDescent="0.3">
      <c r="A116">
        <v>114</v>
      </c>
      <c r="B116">
        <v>2.1383189344852398</v>
      </c>
      <c r="C116" t="s">
        <v>280</v>
      </c>
      <c r="D116">
        <v>26</v>
      </c>
      <c r="E116">
        <v>118805</v>
      </c>
      <c r="F116">
        <v>2.2696929238985301E-2</v>
      </c>
      <c r="G116">
        <v>2.52202937249666</v>
      </c>
      <c r="H116">
        <v>55</v>
      </c>
      <c r="I116">
        <v>749</v>
      </c>
      <c r="J116" t="e">
        <f>--CbI2LdjgA</f>
        <v>#NAME?</v>
      </c>
      <c r="K116">
        <v>0</v>
      </c>
      <c r="L116">
        <v>55560</v>
      </c>
      <c r="M116">
        <v>6.6755674232309003E-3</v>
      </c>
      <c r="N116">
        <v>8.9994706193753E-3</v>
      </c>
      <c r="O116">
        <v>40</v>
      </c>
      <c r="P116">
        <v>1889</v>
      </c>
      <c r="Q116">
        <v>-2</v>
      </c>
      <c r="R116">
        <v>2.6469031233456002E-3</v>
      </c>
      <c r="S116">
        <v>2160.0909090908999</v>
      </c>
      <c r="T116">
        <v>52488</v>
      </c>
      <c r="U116">
        <v>17</v>
      </c>
      <c r="V116">
        <v>0</v>
      </c>
      <c r="W116">
        <v>0</v>
      </c>
      <c r="X116">
        <v>158.61815754339099</v>
      </c>
      <c r="Y116">
        <v>3.5989178478890403E-2</v>
      </c>
      <c r="Z116" t="s">
        <v>281</v>
      </c>
      <c r="AA116">
        <v>5</v>
      </c>
    </row>
    <row r="117" spans="1:27" x14ac:dyDescent="0.3">
      <c r="A117">
        <v>115</v>
      </c>
      <c r="B117">
        <v>195.50216752204801</v>
      </c>
      <c r="C117" t="s">
        <v>282</v>
      </c>
      <c r="D117">
        <v>10</v>
      </c>
      <c r="E117">
        <v>19617665</v>
      </c>
      <c r="F117">
        <v>3.5604082601470001E-4</v>
      </c>
      <c r="G117">
        <v>0.122240683598385</v>
      </c>
      <c r="H117">
        <v>762</v>
      </c>
      <c r="I117">
        <v>16852</v>
      </c>
      <c r="J117" t="e">
        <f>--atlCkMx7A</f>
        <v>#NAME?</v>
      </c>
      <c r="K117">
        <v>0</v>
      </c>
      <c r="L117">
        <v>100345</v>
      </c>
      <c r="M117">
        <v>0</v>
      </c>
      <c r="N117">
        <v>2.9126213592233002E-3</v>
      </c>
      <c r="O117">
        <v>129</v>
      </c>
      <c r="P117">
        <v>2060</v>
      </c>
      <c r="Q117">
        <v>-2</v>
      </c>
      <c r="R117">
        <v>0</v>
      </c>
      <c r="S117">
        <v>25744.967191601001</v>
      </c>
      <c r="T117">
        <v>82392</v>
      </c>
      <c r="U117">
        <v>6</v>
      </c>
      <c r="V117">
        <v>0</v>
      </c>
      <c r="W117">
        <v>0</v>
      </c>
      <c r="X117">
        <v>1164.11494184666</v>
      </c>
      <c r="Y117">
        <v>2.50024274201378E-2</v>
      </c>
      <c r="Z117" t="s">
        <v>283</v>
      </c>
      <c r="AA117">
        <v>0</v>
      </c>
    </row>
    <row r="118" spans="1:27" x14ac:dyDescent="0.3">
      <c r="A118">
        <v>116</v>
      </c>
      <c r="B118">
        <v>48.106255107423998</v>
      </c>
      <c r="C118" t="s">
        <v>284</v>
      </c>
      <c r="D118">
        <v>17</v>
      </c>
      <c r="E118">
        <v>4650576</v>
      </c>
      <c r="F118">
        <v>1.8949648077963999E-3</v>
      </c>
      <c r="G118">
        <v>1.1177585273416299</v>
      </c>
      <c r="H118">
        <v>1448</v>
      </c>
      <c r="I118">
        <v>3694</v>
      </c>
      <c r="J118" t="e">
        <f>--imTD__n74</f>
        <v>#NAME?</v>
      </c>
      <c r="K118">
        <v>0</v>
      </c>
      <c r="L118">
        <v>96673</v>
      </c>
      <c r="M118">
        <v>2.7070925825660002E-4</v>
      </c>
      <c r="N118">
        <v>1.6953257447323E-3</v>
      </c>
      <c r="O118">
        <v>2</v>
      </c>
      <c r="P118">
        <v>4129</v>
      </c>
      <c r="Q118">
        <v>-2</v>
      </c>
      <c r="R118">
        <v>2.421893921046E-4</v>
      </c>
      <c r="S118">
        <v>3211.7237569060699</v>
      </c>
      <c r="T118">
        <v>54576</v>
      </c>
      <c r="U118">
        <v>7</v>
      </c>
      <c r="V118">
        <v>0</v>
      </c>
      <c r="W118">
        <v>0</v>
      </c>
      <c r="X118">
        <v>1258.95397942609</v>
      </c>
      <c r="Y118">
        <v>7.5655965992377602E-2</v>
      </c>
      <c r="Z118" t="s">
        <v>285</v>
      </c>
      <c r="AA118">
        <v>1</v>
      </c>
    </row>
    <row r="119" spans="1:27" x14ac:dyDescent="0.3">
      <c r="A119">
        <v>117</v>
      </c>
      <c r="B119">
        <v>7.7552860696517403</v>
      </c>
      <c r="C119" t="s">
        <v>286</v>
      </c>
      <c r="D119">
        <v>22</v>
      </c>
      <c r="E119">
        <v>274351</v>
      </c>
      <c r="F119">
        <v>0.267123287671232</v>
      </c>
      <c r="G119">
        <v>257.04109589041099</v>
      </c>
      <c r="H119">
        <v>21</v>
      </c>
      <c r="I119">
        <v>146</v>
      </c>
      <c r="J119" t="e">
        <f>--QALuCmUOw</f>
        <v>#NAME?</v>
      </c>
      <c r="K119">
        <v>3.9970155617130001E-4</v>
      </c>
      <c r="L119">
        <v>35376</v>
      </c>
      <c r="M119">
        <v>6.8493150684931E-3</v>
      </c>
      <c r="N119">
        <v>1.0392240460455999E-3</v>
      </c>
      <c r="O119">
        <v>0</v>
      </c>
      <c r="P119">
        <v>37528</v>
      </c>
      <c r="Q119">
        <v>-2</v>
      </c>
      <c r="R119" s="1">
        <v>2.66467704114261E-5</v>
      </c>
      <c r="S119">
        <v>13064.333333333299</v>
      </c>
      <c r="T119">
        <v>32280</v>
      </c>
      <c r="U119">
        <v>39</v>
      </c>
      <c r="V119">
        <v>15</v>
      </c>
      <c r="W119">
        <v>0.102739726027397</v>
      </c>
      <c r="X119">
        <v>1879.11643835616</v>
      </c>
      <c r="Y119">
        <v>1.1625774473358099</v>
      </c>
      <c r="Z119" t="s">
        <v>287</v>
      </c>
      <c r="AA119">
        <v>1</v>
      </c>
    </row>
    <row r="120" spans="1:27" x14ac:dyDescent="0.3">
      <c r="A120">
        <v>118</v>
      </c>
      <c r="B120">
        <v>8.5766317449074005</v>
      </c>
      <c r="C120" t="s">
        <v>288</v>
      </c>
      <c r="D120">
        <v>10</v>
      </c>
      <c r="E120">
        <v>750704</v>
      </c>
      <c r="F120">
        <v>2.8000000000000001E-2</v>
      </c>
      <c r="G120">
        <v>7.8680000000000003</v>
      </c>
      <c r="H120">
        <v>131</v>
      </c>
      <c r="I120">
        <v>250</v>
      </c>
      <c r="J120" t="e">
        <f>--RB5-VZKlM</f>
        <v>#NAME?</v>
      </c>
      <c r="K120">
        <v>0</v>
      </c>
      <c r="L120">
        <v>87529</v>
      </c>
      <c r="M120">
        <v>4.0000000000000001E-3</v>
      </c>
      <c r="N120">
        <v>3.5587188612099E-3</v>
      </c>
      <c r="O120">
        <v>93</v>
      </c>
      <c r="P120">
        <v>1967</v>
      </c>
      <c r="Q120">
        <v>-2</v>
      </c>
      <c r="R120">
        <v>5.0838840874419997E-4</v>
      </c>
      <c r="S120">
        <v>5730.5648854961801</v>
      </c>
      <c r="T120">
        <v>69984</v>
      </c>
      <c r="U120">
        <v>7</v>
      </c>
      <c r="V120">
        <v>0</v>
      </c>
      <c r="W120">
        <v>0</v>
      </c>
      <c r="X120">
        <v>3002.8159999999998</v>
      </c>
      <c r="Y120">
        <v>2.8106424325560101E-2</v>
      </c>
      <c r="Z120" t="s">
        <v>289</v>
      </c>
      <c r="AA120">
        <v>1</v>
      </c>
    </row>
    <row r="121" spans="1:27" x14ac:dyDescent="0.3">
      <c r="A121">
        <v>119</v>
      </c>
      <c r="B121">
        <v>1.9837081891580099</v>
      </c>
      <c r="C121" t="s">
        <v>290</v>
      </c>
      <c r="D121">
        <v>24</v>
      </c>
      <c r="E121">
        <v>165108</v>
      </c>
      <c r="F121">
        <v>3.2000000000000001E-2</v>
      </c>
      <c r="G121">
        <v>7.2704000000000004</v>
      </c>
      <c r="H121">
        <v>85</v>
      </c>
      <c r="I121">
        <v>625</v>
      </c>
      <c r="J121" t="e">
        <f>--mxv7uF6e0</f>
        <v>#NAME?</v>
      </c>
      <c r="K121">
        <v>0</v>
      </c>
      <c r="L121">
        <v>83232</v>
      </c>
      <c r="M121">
        <v>2.4E-2</v>
      </c>
      <c r="N121">
        <v>4.4014084507042004E-3</v>
      </c>
      <c r="O121">
        <v>315</v>
      </c>
      <c r="P121">
        <v>4544</v>
      </c>
      <c r="Q121">
        <v>-2</v>
      </c>
      <c r="R121">
        <v>3.3010563380281E-3</v>
      </c>
      <c r="S121">
        <v>1942.4470588235199</v>
      </c>
      <c r="T121">
        <v>71736</v>
      </c>
      <c r="U121">
        <v>20</v>
      </c>
      <c r="V121">
        <v>0</v>
      </c>
      <c r="W121">
        <v>0</v>
      </c>
      <c r="X121">
        <v>264.1728</v>
      </c>
      <c r="Y121">
        <v>6.3343370134939195E-2</v>
      </c>
      <c r="Z121" t="s">
        <v>291</v>
      </c>
      <c r="AA121">
        <v>15</v>
      </c>
    </row>
    <row r="122" spans="1:27" x14ac:dyDescent="0.3">
      <c r="A122">
        <v>120</v>
      </c>
      <c r="B122">
        <v>13.4552703523693</v>
      </c>
      <c r="C122" t="s">
        <v>292</v>
      </c>
      <c r="D122">
        <v>1</v>
      </c>
      <c r="E122">
        <v>531537</v>
      </c>
      <c r="F122">
        <v>2.4516129032257999E-2</v>
      </c>
      <c r="G122">
        <v>26.082580645161201</v>
      </c>
      <c r="H122">
        <v>40</v>
      </c>
      <c r="I122">
        <v>775</v>
      </c>
      <c r="J122" t="e">
        <f>--bTJUtS_10</f>
        <v>#NAME?</v>
      </c>
      <c r="K122">
        <v>4.9470663896300005E-4</v>
      </c>
      <c r="L122">
        <v>39504</v>
      </c>
      <c r="M122">
        <v>1.2903225806450999E-3</v>
      </c>
      <c r="N122">
        <v>9.3994261402980002E-4</v>
      </c>
      <c r="O122">
        <v>6</v>
      </c>
      <c r="P122">
        <v>20214</v>
      </c>
      <c r="Q122">
        <v>-2</v>
      </c>
      <c r="R122" s="1">
        <v>4.94706638963094E-5</v>
      </c>
      <c r="S122">
        <v>13288.424999999999</v>
      </c>
      <c r="T122">
        <v>39480</v>
      </c>
      <c r="U122">
        <v>19</v>
      </c>
      <c r="V122">
        <v>10</v>
      </c>
      <c r="W122">
        <v>1.2903225806451601E-2</v>
      </c>
      <c r="X122">
        <v>685.854193548387</v>
      </c>
      <c r="Y122">
        <v>0.51200607902735495</v>
      </c>
      <c r="Z122" t="s">
        <v>293</v>
      </c>
      <c r="AA122">
        <v>1</v>
      </c>
    </row>
    <row r="123" spans="1:27" x14ac:dyDescent="0.3">
      <c r="A123">
        <v>121</v>
      </c>
      <c r="B123">
        <v>1.88891455692879</v>
      </c>
      <c r="C123" t="s">
        <v>294</v>
      </c>
      <c r="D123">
        <v>2</v>
      </c>
      <c r="E123">
        <v>179887</v>
      </c>
      <c r="F123">
        <v>0.15533980582524201</v>
      </c>
      <c r="G123">
        <v>182.368932038834</v>
      </c>
      <c r="H123">
        <v>49</v>
      </c>
      <c r="I123">
        <v>103</v>
      </c>
      <c r="J123" t="e">
        <f>--tseSBrQ60</f>
        <v>#NAME?</v>
      </c>
      <c r="K123">
        <v>0</v>
      </c>
      <c r="L123">
        <v>95233</v>
      </c>
      <c r="M123">
        <v>8.7378640776699004E-2</v>
      </c>
      <c r="N123">
        <v>8.5178875638839996E-4</v>
      </c>
      <c r="O123">
        <v>2</v>
      </c>
      <c r="P123">
        <v>18784</v>
      </c>
      <c r="Q123">
        <v>-2</v>
      </c>
      <c r="R123">
        <v>4.791311754684E-4</v>
      </c>
      <c r="S123">
        <v>3671.1632653061201</v>
      </c>
      <c r="T123">
        <v>93673</v>
      </c>
      <c r="U123">
        <v>16</v>
      </c>
      <c r="V123">
        <v>0</v>
      </c>
      <c r="W123">
        <v>0</v>
      </c>
      <c r="X123">
        <v>1746.47572815533</v>
      </c>
      <c r="Y123">
        <v>0.20052736647699901</v>
      </c>
      <c r="Z123" t="s">
        <v>295</v>
      </c>
      <c r="AA123">
        <v>9</v>
      </c>
    </row>
    <row r="124" spans="1:27" x14ac:dyDescent="0.3">
      <c r="A124">
        <v>122</v>
      </c>
      <c r="B124">
        <v>718.64978008168396</v>
      </c>
      <c r="C124" t="s">
        <v>296</v>
      </c>
      <c r="D124">
        <v>20</v>
      </c>
      <c r="E124">
        <v>36599396</v>
      </c>
      <c r="F124">
        <v>3.7183618692669998E-4</v>
      </c>
      <c r="G124">
        <v>9.4711378187318992E-3</v>
      </c>
      <c r="H124">
        <v>1696</v>
      </c>
      <c r="I124">
        <v>233974</v>
      </c>
      <c r="J124" t="s">
        <v>297</v>
      </c>
      <c r="K124">
        <v>4.5126353790610001E-4</v>
      </c>
      <c r="L124">
        <v>50928</v>
      </c>
      <c r="M124" s="1">
        <v>5.9835708241086599E-5</v>
      </c>
      <c r="N124">
        <v>3.9259927797833903E-2</v>
      </c>
      <c r="O124">
        <v>1037</v>
      </c>
      <c r="P124">
        <v>2216</v>
      </c>
      <c r="Q124">
        <v>-2</v>
      </c>
      <c r="R124">
        <v>6.3176895306859002E-3</v>
      </c>
      <c r="S124">
        <v>21579.832547169801</v>
      </c>
      <c r="T124">
        <v>40728</v>
      </c>
      <c r="U124">
        <v>87</v>
      </c>
      <c r="V124">
        <v>1</v>
      </c>
      <c r="W124" s="1">
        <v>4.2739791600776101E-6</v>
      </c>
      <c r="X124">
        <v>156.42505577542801</v>
      </c>
      <c r="Y124">
        <v>5.4409742683166298E-2</v>
      </c>
      <c r="Z124" t="s">
        <v>298</v>
      </c>
      <c r="AA124">
        <v>14</v>
      </c>
    </row>
    <row r="125" spans="1:27" x14ac:dyDescent="0.3">
      <c r="A125">
        <v>123</v>
      </c>
      <c r="B125">
        <v>209.17860910186801</v>
      </c>
      <c r="C125" t="s">
        <v>299</v>
      </c>
      <c r="D125">
        <v>22</v>
      </c>
      <c r="E125">
        <v>5552437</v>
      </c>
      <c r="F125">
        <v>5.7861999132070002E-3</v>
      </c>
      <c r="G125">
        <v>1.7103283668450699</v>
      </c>
      <c r="H125">
        <v>90</v>
      </c>
      <c r="I125">
        <v>13826</v>
      </c>
      <c r="J125" t="s">
        <v>300</v>
      </c>
      <c r="K125">
        <v>1.8607011460227E-3</v>
      </c>
      <c r="L125">
        <v>26544</v>
      </c>
      <c r="M125">
        <v>1.9528424707072999E-3</v>
      </c>
      <c r="N125">
        <v>3.3830929927685998E-3</v>
      </c>
      <c r="O125">
        <v>0</v>
      </c>
      <c r="P125">
        <v>23647</v>
      </c>
      <c r="Q125">
        <v>-2</v>
      </c>
      <c r="R125">
        <v>1.1417938850594E-3</v>
      </c>
      <c r="S125">
        <v>61693.744444444397</v>
      </c>
      <c r="T125">
        <v>23136</v>
      </c>
      <c r="U125">
        <v>80</v>
      </c>
      <c r="V125">
        <v>44</v>
      </c>
      <c r="W125">
        <v>3.1824099522638001E-3</v>
      </c>
      <c r="X125">
        <v>401.59388109359099</v>
      </c>
      <c r="Y125">
        <v>1.0220867911479901</v>
      </c>
      <c r="Z125" t="s">
        <v>301</v>
      </c>
      <c r="AA125">
        <v>27</v>
      </c>
    </row>
    <row r="126" spans="1:27" x14ac:dyDescent="0.3">
      <c r="A126">
        <v>124</v>
      </c>
      <c r="B126">
        <v>113.37665850173499</v>
      </c>
      <c r="C126" t="s">
        <v>302</v>
      </c>
      <c r="D126">
        <v>25</v>
      </c>
      <c r="E126">
        <v>4443458</v>
      </c>
      <c r="F126">
        <v>2.3904382470119E-3</v>
      </c>
      <c r="G126">
        <v>0.72908366533864499</v>
      </c>
      <c r="H126">
        <v>1047</v>
      </c>
      <c r="I126">
        <v>2510</v>
      </c>
      <c r="J126" t="e">
        <f>--CgYWpNN5o</f>
        <v>#NAME?</v>
      </c>
      <c r="K126">
        <v>1.0928961748632999E-3</v>
      </c>
      <c r="L126">
        <v>39192</v>
      </c>
      <c r="M126">
        <v>0</v>
      </c>
      <c r="N126">
        <v>3.2786885245901002E-3</v>
      </c>
      <c r="O126">
        <v>1</v>
      </c>
      <c r="P126">
        <v>1830</v>
      </c>
      <c r="Q126">
        <v>-2</v>
      </c>
      <c r="R126">
        <v>0</v>
      </c>
      <c r="S126">
        <v>4243.9904489016199</v>
      </c>
      <c r="T126">
        <v>36000</v>
      </c>
      <c r="U126">
        <v>6</v>
      </c>
      <c r="V126">
        <v>2</v>
      </c>
      <c r="W126">
        <v>7.9681274900389996E-4</v>
      </c>
      <c r="X126">
        <v>1770.30199203187</v>
      </c>
      <c r="Y126">
        <v>5.08333333333333E-2</v>
      </c>
      <c r="Z126" t="s">
        <v>303</v>
      </c>
      <c r="AA126">
        <v>0</v>
      </c>
    </row>
    <row r="127" spans="1:27" x14ac:dyDescent="0.3">
      <c r="A127">
        <v>125</v>
      </c>
      <c r="B127">
        <v>18.455609212481399</v>
      </c>
      <c r="C127" t="s">
        <v>304</v>
      </c>
      <c r="D127">
        <v>10</v>
      </c>
      <c r="E127">
        <v>894285</v>
      </c>
      <c r="F127">
        <v>4.9261083743842297E-2</v>
      </c>
      <c r="G127">
        <v>7.0517241379310303</v>
      </c>
      <c r="H127">
        <v>429</v>
      </c>
      <c r="I127">
        <v>812</v>
      </c>
      <c r="J127" t="e">
        <f>--zxge1FP9k</f>
        <v>#NAME?</v>
      </c>
      <c r="K127">
        <v>0</v>
      </c>
      <c r="L127">
        <v>48456</v>
      </c>
      <c r="M127">
        <v>3.6945812807881E-3</v>
      </c>
      <c r="N127">
        <v>6.9856793573174003E-3</v>
      </c>
      <c r="O127">
        <v>13</v>
      </c>
      <c r="P127">
        <v>5726</v>
      </c>
      <c r="Q127">
        <v>-2</v>
      </c>
      <c r="R127">
        <v>5.2392595179879999E-4</v>
      </c>
      <c r="S127">
        <v>2084.5804195804099</v>
      </c>
      <c r="T127">
        <v>43296</v>
      </c>
      <c r="U127">
        <v>40</v>
      </c>
      <c r="V127">
        <v>0</v>
      </c>
      <c r="W127">
        <v>0</v>
      </c>
      <c r="X127">
        <v>1101.33620689655</v>
      </c>
      <c r="Y127">
        <v>0.132252402069475</v>
      </c>
      <c r="Z127" t="s">
        <v>305</v>
      </c>
      <c r="AA127">
        <v>3</v>
      </c>
    </row>
    <row r="128" spans="1:27" x14ac:dyDescent="0.3">
      <c r="A128">
        <v>126</v>
      </c>
      <c r="B128">
        <v>452.18170250337499</v>
      </c>
      <c r="C128" t="s">
        <v>306</v>
      </c>
      <c r="D128">
        <v>1</v>
      </c>
      <c r="E128">
        <v>34825226</v>
      </c>
      <c r="F128">
        <v>4.1384906681092702E-2</v>
      </c>
      <c r="G128">
        <v>49.769069515823603</v>
      </c>
      <c r="H128">
        <v>255</v>
      </c>
      <c r="I128">
        <v>14788</v>
      </c>
      <c r="J128" t="e">
        <f>--XQKuqUrMo</f>
        <v>#NAME?</v>
      </c>
      <c r="K128" s="1">
        <v>6.3859997146680899E-5</v>
      </c>
      <c r="L128">
        <v>77016</v>
      </c>
      <c r="M128">
        <v>9.6700027048958002E-3</v>
      </c>
      <c r="N128">
        <v>8.3153868625030001E-4</v>
      </c>
      <c r="O128">
        <v>16</v>
      </c>
      <c r="P128">
        <v>735985</v>
      </c>
      <c r="Q128">
        <v>-2</v>
      </c>
      <c r="R128">
        <v>1.9429743812709999E-4</v>
      </c>
      <c r="S128">
        <v>136569.51372548999</v>
      </c>
      <c r="T128">
        <v>53136</v>
      </c>
      <c r="U128">
        <v>612</v>
      </c>
      <c r="V128">
        <v>47</v>
      </c>
      <c r="W128">
        <v>3.1782526372734002E-3</v>
      </c>
      <c r="X128">
        <v>2354.9652420881798</v>
      </c>
      <c r="Y128">
        <v>13.850967329117699</v>
      </c>
      <c r="Z128" t="s">
        <v>307</v>
      </c>
      <c r="AA128">
        <v>143</v>
      </c>
    </row>
    <row r="129" spans="1:27" x14ac:dyDescent="0.3">
      <c r="A129">
        <v>127</v>
      </c>
      <c r="B129">
        <v>0.27479972153240301</v>
      </c>
      <c r="C129" t="s">
        <v>308</v>
      </c>
      <c r="D129">
        <v>17</v>
      </c>
      <c r="E129">
        <v>26447</v>
      </c>
      <c r="F129">
        <v>-1</v>
      </c>
      <c r="G129">
        <v>-1</v>
      </c>
      <c r="H129">
        <v>2</v>
      </c>
      <c r="I129">
        <v>0</v>
      </c>
      <c r="J129" t="e">
        <f>--zmtcWZ_YM</f>
        <v>#NAME?</v>
      </c>
      <c r="K129">
        <v>0</v>
      </c>
      <c r="L129">
        <v>96241</v>
      </c>
      <c r="M129">
        <v>-1</v>
      </c>
      <c r="N129">
        <v>1.3181019332161E-3</v>
      </c>
      <c r="O129">
        <v>0</v>
      </c>
      <c r="P129">
        <v>2276</v>
      </c>
      <c r="Q129">
        <v>-2</v>
      </c>
      <c r="R129">
        <v>4.39367311072E-4</v>
      </c>
      <c r="S129">
        <v>13223.5</v>
      </c>
      <c r="T129">
        <v>43848</v>
      </c>
      <c r="U129">
        <v>3</v>
      </c>
      <c r="V129">
        <v>0</v>
      </c>
      <c r="W129">
        <v>-1</v>
      </c>
      <c r="X129">
        <v>-1</v>
      </c>
      <c r="Y129">
        <v>5.1906586389344998E-2</v>
      </c>
      <c r="Z129" t="s">
        <v>309</v>
      </c>
      <c r="AA129">
        <v>1</v>
      </c>
    </row>
    <row r="130" spans="1:27" x14ac:dyDescent="0.3">
      <c r="A130">
        <v>128</v>
      </c>
      <c r="B130">
        <v>16.836079545454499</v>
      </c>
      <c r="C130" t="s">
        <v>310</v>
      </c>
      <c r="D130">
        <v>2</v>
      </c>
      <c r="E130">
        <v>711156</v>
      </c>
      <c r="F130">
        <v>4.2417815482501996E-3</v>
      </c>
      <c r="G130">
        <v>1.7857900318133599</v>
      </c>
      <c r="H130">
        <v>398</v>
      </c>
      <c r="I130">
        <v>943</v>
      </c>
      <c r="J130" t="e">
        <f>--qb7L_NzuU</f>
        <v>#NAME?</v>
      </c>
      <c r="K130">
        <v>5.9382422802850001E-4</v>
      </c>
      <c r="L130">
        <v>42240</v>
      </c>
      <c r="M130">
        <v>0</v>
      </c>
      <c r="N130">
        <v>2.375296912114E-3</v>
      </c>
      <c r="O130">
        <v>0</v>
      </c>
      <c r="P130">
        <v>1684</v>
      </c>
      <c r="Q130">
        <v>-2</v>
      </c>
      <c r="R130">
        <v>0</v>
      </c>
      <c r="S130">
        <v>1786.82412060301</v>
      </c>
      <c r="T130">
        <v>40032</v>
      </c>
      <c r="U130">
        <v>4</v>
      </c>
      <c r="V130">
        <v>1</v>
      </c>
      <c r="W130">
        <v>1.0604453870625E-3</v>
      </c>
      <c r="X130">
        <v>754.14209968186594</v>
      </c>
      <c r="Y130">
        <v>4.2066346922462E-2</v>
      </c>
      <c r="Z130" t="s">
        <v>311</v>
      </c>
      <c r="AA130">
        <v>0</v>
      </c>
    </row>
    <row r="131" spans="1:27" x14ac:dyDescent="0.3">
      <c r="A131">
        <v>129</v>
      </c>
      <c r="B131">
        <v>9.42918295179601</v>
      </c>
      <c r="C131" t="s">
        <v>312</v>
      </c>
      <c r="D131">
        <v>24</v>
      </c>
      <c r="E131">
        <v>810608</v>
      </c>
      <c r="F131">
        <v>1.1002444987775001E-2</v>
      </c>
      <c r="G131">
        <v>2.22982885085574</v>
      </c>
      <c r="H131">
        <v>25</v>
      </c>
      <c r="I131">
        <v>818</v>
      </c>
      <c r="J131" t="e">
        <f>--i5STPDfEE</f>
        <v>#NAME?</v>
      </c>
      <c r="K131">
        <v>0</v>
      </c>
      <c r="L131">
        <v>85968</v>
      </c>
      <c r="M131">
        <v>0</v>
      </c>
      <c r="N131">
        <v>4.9342105263156999E-3</v>
      </c>
      <c r="O131">
        <v>1</v>
      </c>
      <c r="P131">
        <v>1824</v>
      </c>
      <c r="Q131">
        <v>-2</v>
      </c>
      <c r="R131">
        <v>0</v>
      </c>
      <c r="S131">
        <v>32424.32</v>
      </c>
      <c r="T131">
        <v>66360</v>
      </c>
      <c r="U131">
        <v>9</v>
      </c>
      <c r="V131">
        <v>0</v>
      </c>
      <c r="W131">
        <v>0</v>
      </c>
      <c r="X131">
        <v>990.96332518337397</v>
      </c>
      <c r="Y131">
        <v>2.7486437613019801E-2</v>
      </c>
      <c r="Z131" t="s">
        <v>313</v>
      </c>
      <c r="AA131">
        <v>0</v>
      </c>
    </row>
    <row r="132" spans="1:27" x14ac:dyDescent="0.3">
      <c r="A132">
        <v>130</v>
      </c>
      <c r="B132">
        <v>3.7682972021493399E-2</v>
      </c>
      <c r="C132" t="s">
        <v>314</v>
      </c>
      <c r="D132">
        <v>2</v>
      </c>
      <c r="E132">
        <v>3254</v>
      </c>
      <c r="F132">
        <v>-1</v>
      </c>
      <c r="G132">
        <v>-1</v>
      </c>
      <c r="H132">
        <v>5</v>
      </c>
      <c r="I132">
        <v>0</v>
      </c>
      <c r="J132" t="e">
        <f>--hoY-jWJCs</f>
        <v>#NAME?</v>
      </c>
      <c r="K132">
        <v>0</v>
      </c>
      <c r="L132">
        <v>86352</v>
      </c>
      <c r="M132">
        <v>-1</v>
      </c>
      <c r="N132">
        <v>0</v>
      </c>
      <c r="O132">
        <v>0</v>
      </c>
      <c r="P132">
        <v>1250</v>
      </c>
      <c r="Q132">
        <v>-2</v>
      </c>
      <c r="R132">
        <v>0</v>
      </c>
      <c r="S132">
        <v>650.79999999999995</v>
      </c>
      <c r="T132">
        <v>85464</v>
      </c>
      <c r="U132">
        <v>0</v>
      </c>
      <c r="V132">
        <v>0</v>
      </c>
      <c r="W132">
        <v>-1</v>
      </c>
      <c r="X132">
        <v>-1</v>
      </c>
      <c r="Y132">
        <v>1.46260413741458E-2</v>
      </c>
      <c r="Z132" t="s">
        <v>315</v>
      </c>
      <c r="AA132">
        <v>0</v>
      </c>
    </row>
    <row r="133" spans="1:27" x14ac:dyDescent="0.3">
      <c r="A133">
        <v>131</v>
      </c>
      <c r="B133">
        <v>5.2546005385996404</v>
      </c>
      <c r="C133" t="s">
        <v>316</v>
      </c>
      <c r="D133">
        <v>22</v>
      </c>
      <c r="E133">
        <v>280974</v>
      </c>
      <c r="F133">
        <v>3.5087719298245598E-2</v>
      </c>
      <c r="G133">
        <v>74.228070175438603</v>
      </c>
      <c r="H133">
        <v>13</v>
      </c>
      <c r="I133">
        <v>171</v>
      </c>
      <c r="J133" t="e">
        <f>--Lj4Y_96f0</f>
        <v>#NAME?</v>
      </c>
      <c r="K133">
        <v>1.2605373040257999E-3</v>
      </c>
      <c r="L133">
        <v>53472</v>
      </c>
      <c r="M133">
        <v>4.0935672514619798E-2</v>
      </c>
      <c r="N133">
        <v>4.7270148900960002E-4</v>
      </c>
      <c r="O133">
        <v>1</v>
      </c>
      <c r="P133">
        <v>12693</v>
      </c>
      <c r="Q133">
        <v>-2</v>
      </c>
      <c r="R133">
        <v>5.5148507051130003E-4</v>
      </c>
      <c r="S133">
        <v>21613.384615384599</v>
      </c>
      <c r="T133">
        <v>45552</v>
      </c>
      <c r="U133">
        <v>6</v>
      </c>
      <c r="V133">
        <v>16</v>
      </c>
      <c r="W133">
        <v>9.3567251461988299E-2</v>
      </c>
      <c r="X133">
        <v>1643.12280701754</v>
      </c>
      <c r="Y133">
        <v>0.27864857744994698</v>
      </c>
      <c r="Z133" t="s">
        <v>317</v>
      </c>
      <c r="AA133">
        <v>7</v>
      </c>
    </row>
    <row r="134" spans="1:27" x14ac:dyDescent="0.3">
      <c r="A134">
        <v>132</v>
      </c>
      <c r="B134">
        <v>653.48287372517404</v>
      </c>
      <c r="C134" t="s">
        <v>318</v>
      </c>
      <c r="D134">
        <v>20</v>
      </c>
      <c r="E134">
        <v>38958035</v>
      </c>
      <c r="F134">
        <v>2.1225251884731001E-3</v>
      </c>
      <c r="G134">
        <v>7.0228281547241603E-2</v>
      </c>
      <c r="H134">
        <v>939</v>
      </c>
      <c r="I134">
        <v>113544</v>
      </c>
      <c r="J134" t="e">
        <f>--CKgCA9B9U</f>
        <v>#NAME?</v>
      </c>
      <c r="K134">
        <v>4.3892651116126998E-3</v>
      </c>
      <c r="L134">
        <v>59616</v>
      </c>
      <c r="M134">
        <v>4.2274360600289999E-4</v>
      </c>
      <c r="N134">
        <v>3.02232254828191E-2</v>
      </c>
      <c r="O134">
        <v>328</v>
      </c>
      <c r="P134">
        <v>7974</v>
      </c>
      <c r="Q134">
        <v>-2</v>
      </c>
      <c r="R134">
        <v>6.0195635816402996E-3</v>
      </c>
      <c r="S134">
        <v>41488.855165069202</v>
      </c>
      <c r="T134">
        <v>22488</v>
      </c>
      <c r="U134">
        <v>241</v>
      </c>
      <c r="V134">
        <v>35</v>
      </c>
      <c r="W134">
        <v>3.082505460438E-4</v>
      </c>
      <c r="X134">
        <v>343.109587472697</v>
      </c>
      <c r="Y134">
        <v>0.354589114194236</v>
      </c>
      <c r="Z134" t="s">
        <v>319</v>
      </c>
      <c r="AA134">
        <v>48</v>
      </c>
    </row>
    <row r="135" spans="1:27" x14ac:dyDescent="0.3">
      <c r="A135">
        <v>133</v>
      </c>
      <c r="B135">
        <v>18.732026283913399</v>
      </c>
      <c r="C135" t="s">
        <v>320</v>
      </c>
      <c r="D135">
        <v>24</v>
      </c>
      <c r="E135">
        <v>1747492</v>
      </c>
      <c r="F135">
        <v>0.15241635687732299</v>
      </c>
      <c r="G135">
        <v>276.61710037174697</v>
      </c>
      <c r="H135">
        <v>23</v>
      </c>
      <c r="I135">
        <v>269</v>
      </c>
      <c r="J135" t="e">
        <f>--PwdQ66Tc0</f>
        <v>#NAME?</v>
      </c>
      <c r="K135" s="1">
        <v>6.7195269453030495E-5</v>
      </c>
      <c r="L135">
        <v>93289</v>
      </c>
      <c r="M135">
        <v>3.3457249070631898E-2</v>
      </c>
      <c r="N135">
        <v>5.5100120951480001E-4</v>
      </c>
      <c r="O135">
        <v>15</v>
      </c>
      <c r="P135">
        <v>74410</v>
      </c>
      <c r="Q135">
        <v>-2</v>
      </c>
      <c r="R135">
        <v>1.209514850154E-4</v>
      </c>
      <c r="S135">
        <v>75977.913043478198</v>
      </c>
      <c r="T135">
        <v>77208</v>
      </c>
      <c r="U135">
        <v>41</v>
      </c>
      <c r="V135">
        <v>5</v>
      </c>
      <c r="W135">
        <v>1.8587360594795502E-2</v>
      </c>
      <c r="X135">
        <v>6496.2527881040896</v>
      </c>
      <c r="Y135">
        <v>0.96376023210030004</v>
      </c>
      <c r="Z135" t="s">
        <v>321</v>
      </c>
      <c r="AA135">
        <v>9</v>
      </c>
    </row>
    <row r="136" spans="1:27" x14ac:dyDescent="0.3">
      <c r="A136">
        <v>134</v>
      </c>
      <c r="B136">
        <v>7.24394730929109</v>
      </c>
      <c r="C136" t="s">
        <v>322</v>
      </c>
      <c r="D136">
        <v>10</v>
      </c>
      <c r="E136">
        <v>515827</v>
      </c>
      <c r="F136">
        <v>5.2631578947368397E-2</v>
      </c>
      <c r="G136">
        <v>18.008097165991899</v>
      </c>
      <c r="H136">
        <v>54</v>
      </c>
      <c r="I136">
        <v>247</v>
      </c>
      <c r="J136" t="s">
        <v>323</v>
      </c>
      <c r="K136">
        <v>6.7446043165459997E-4</v>
      </c>
      <c r="L136">
        <v>71208</v>
      </c>
      <c r="M136">
        <v>1.2145748987854201E-2</v>
      </c>
      <c r="N136">
        <v>2.9226618705035E-3</v>
      </c>
      <c r="O136">
        <v>10</v>
      </c>
      <c r="P136">
        <v>4448</v>
      </c>
      <c r="Q136">
        <v>-2</v>
      </c>
      <c r="R136">
        <v>6.7446043165459997E-4</v>
      </c>
      <c r="S136">
        <v>9552.3518518518504</v>
      </c>
      <c r="T136">
        <v>61272</v>
      </c>
      <c r="U136">
        <v>13</v>
      </c>
      <c r="V136">
        <v>3</v>
      </c>
      <c r="W136">
        <v>1.2145748987854201E-2</v>
      </c>
      <c r="X136">
        <v>2088.3684210526299</v>
      </c>
      <c r="Y136">
        <v>7.2594333463898597E-2</v>
      </c>
      <c r="Z136" t="s">
        <v>324</v>
      </c>
      <c r="AA136">
        <v>3</v>
      </c>
    </row>
    <row r="137" spans="1:27" x14ac:dyDescent="0.3">
      <c r="A137">
        <v>135</v>
      </c>
      <c r="B137">
        <v>0.31969775924960903</v>
      </c>
      <c r="C137" t="s">
        <v>325</v>
      </c>
      <c r="D137">
        <v>17</v>
      </c>
      <c r="E137">
        <v>14724</v>
      </c>
      <c r="F137">
        <v>7.9166666666666599</v>
      </c>
      <c r="G137">
        <v>1093.5</v>
      </c>
      <c r="H137">
        <v>7</v>
      </c>
      <c r="I137">
        <v>12</v>
      </c>
      <c r="J137" t="e">
        <f>--j4LcuqtSc</f>
        <v>#NAME?</v>
      </c>
      <c r="K137" s="1">
        <v>7.6207895137936197E-5</v>
      </c>
      <c r="L137">
        <v>46056</v>
      </c>
      <c r="M137">
        <v>0.75</v>
      </c>
      <c r="N137">
        <v>7.2397500381038999E-3</v>
      </c>
      <c r="O137">
        <v>0</v>
      </c>
      <c r="P137">
        <v>13122</v>
      </c>
      <c r="Q137">
        <v>-2</v>
      </c>
      <c r="R137">
        <v>6.858710562414E-4</v>
      </c>
      <c r="S137">
        <v>2103.4285714285702</v>
      </c>
      <c r="T137">
        <v>45768</v>
      </c>
      <c r="U137">
        <v>95</v>
      </c>
      <c r="V137">
        <v>1</v>
      </c>
      <c r="W137">
        <v>8.3333333333333301E-2</v>
      </c>
      <c r="X137">
        <v>1227</v>
      </c>
      <c r="Y137">
        <v>0.286706869428421</v>
      </c>
      <c r="Z137" t="s">
        <v>326</v>
      </c>
      <c r="AA137">
        <v>9</v>
      </c>
    </row>
    <row r="138" spans="1:27" x14ac:dyDescent="0.3">
      <c r="A138">
        <v>136</v>
      </c>
      <c r="B138">
        <v>3.8669038236652499E-2</v>
      </c>
      <c r="C138" t="s">
        <v>327</v>
      </c>
      <c r="D138">
        <v>17</v>
      </c>
      <c r="E138">
        <v>3935</v>
      </c>
      <c r="F138">
        <v>4</v>
      </c>
      <c r="G138">
        <v>489.5</v>
      </c>
      <c r="H138">
        <v>7</v>
      </c>
      <c r="I138">
        <v>6</v>
      </c>
      <c r="J138" t="e">
        <f>--RKXFxcK3I</f>
        <v>#NAME?</v>
      </c>
      <c r="K138">
        <v>6.8096697310179996E-4</v>
      </c>
      <c r="L138">
        <v>101761</v>
      </c>
      <c r="M138">
        <v>1.5</v>
      </c>
      <c r="N138">
        <v>8.1716036772215995E-3</v>
      </c>
      <c r="O138">
        <v>0</v>
      </c>
      <c r="P138">
        <v>2937</v>
      </c>
      <c r="Q138">
        <v>-2</v>
      </c>
      <c r="R138">
        <v>3.0643513789581E-3</v>
      </c>
      <c r="S138">
        <v>562.142857142857</v>
      </c>
      <c r="T138">
        <v>47784</v>
      </c>
      <c r="U138">
        <v>24</v>
      </c>
      <c r="V138">
        <v>2</v>
      </c>
      <c r="W138">
        <v>0.33333333333333298</v>
      </c>
      <c r="X138">
        <v>655.83333333333303</v>
      </c>
      <c r="Y138">
        <v>6.1464088397790002E-2</v>
      </c>
      <c r="Z138" t="s">
        <v>328</v>
      </c>
      <c r="AA138">
        <v>9</v>
      </c>
    </row>
    <row r="139" spans="1:27" x14ac:dyDescent="0.3">
      <c r="A139">
        <v>137</v>
      </c>
      <c r="B139">
        <v>9.3251173708920193E-2</v>
      </c>
      <c r="C139" t="s">
        <v>329</v>
      </c>
      <c r="D139">
        <v>17</v>
      </c>
      <c r="E139">
        <v>7945</v>
      </c>
      <c r="F139">
        <v>1.7777777777777699</v>
      </c>
      <c r="G139">
        <v>775.66666666666595</v>
      </c>
      <c r="H139">
        <v>11</v>
      </c>
      <c r="I139">
        <v>9</v>
      </c>
      <c r="J139" t="s">
        <v>330</v>
      </c>
      <c r="K139">
        <v>1.4324595330180001E-4</v>
      </c>
      <c r="L139">
        <v>85200</v>
      </c>
      <c r="M139">
        <v>0.55555555555555503</v>
      </c>
      <c r="N139">
        <v>2.2919352528290998E-3</v>
      </c>
      <c r="O139">
        <v>4</v>
      </c>
      <c r="P139">
        <v>6981</v>
      </c>
      <c r="Q139">
        <v>-2</v>
      </c>
      <c r="R139">
        <v>7.1622976650900002E-4</v>
      </c>
      <c r="S139">
        <v>722.27272727272702</v>
      </c>
      <c r="T139">
        <v>57984</v>
      </c>
      <c r="U139">
        <v>16</v>
      </c>
      <c r="V139">
        <v>1</v>
      </c>
      <c r="W139">
        <v>0.11111111111111099</v>
      </c>
      <c r="X139">
        <v>882.77777777777703</v>
      </c>
      <c r="Y139">
        <v>0.120395281456953</v>
      </c>
      <c r="Z139" t="s">
        <v>331</v>
      </c>
      <c r="AA139">
        <v>5</v>
      </c>
    </row>
    <row r="140" spans="1:27" x14ac:dyDescent="0.3">
      <c r="A140">
        <v>138</v>
      </c>
      <c r="B140">
        <v>1.2203736135434899</v>
      </c>
      <c r="C140" t="s">
        <v>332</v>
      </c>
      <c r="D140">
        <v>10</v>
      </c>
      <c r="E140">
        <v>83620</v>
      </c>
      <c r="F140">
        <v>0.21666666666666601</v>
      </c>
      <c r="G140">
        <v>179.11666666666599</v>
      </c>
      <c r="H140">
        <v>52</v>
      </c>
      <c r="I140">
        <v>120</v>
      </c>
      <c r="J140" t="e">
        <f>--DQcaADIM8</f>
        <v>#NAME?</v>
      </c>
      <c r="K140">
        <v>1.8609844607790001E-4</v>
      </c>
      <c r="L140">
        <v>68520</v>
      </c>
      <c r="M140">
        <v>8.3333333333333003E-3</v>
      </c>
      <c r="N140">
        <v>1.2096398995068E-3</v>
      </c>
      <c r="O140">
        <v>3</v>
      </c>
      <c r="P140">
        <v>21494</v>
      </c>
      <c r="Q140">
        <v>-2</v>
      </c>
      <c r="R140" s="1">
        <v>4.6524611519493799E-5</v>
      </c>
      <c r="S140">
        <v>1608.0769230769199</v>
      </c>
      <c r="T140">
        <v>58344</v>
      </c>
      <c r="U140">
        <v>26</v>
      </c>
      <c r="V140">
        <v>4</v>
      </c>
      <c r="W140">
        <v>3.3333333333333298E-2</v>
      </c>
      <c r="X140">
        <v>696.83333333333303</v>
      </c>
      <c r="Y140">
        <v>0.3684012066365</v>
      </c>
      <c r="Z140" t="s">
        <v>333</v>
      </c>
      <c r="AA140">
        <v>1</v>
      </c>
    </row>
    <row r="141" spans="1:27" x14ac:dyDescent="0.3">
      <c r="A141">
        <v>139</v>
      </c>
      <c r="B141">
        <v>239.05940338618601</v>
      </c>
      <c r="C141" t="s">
        <v>334</v>
      </c>
      <c r="D141">
        <v>20</v>
      </c>
      <c r="E141">
        <v>22238501</v>
      </c>
      <c r="F141">
        <v>3.8277511961720001E-4</v>
      </c>
      <c r="G141">
        <v>0.10583732057416199</v>
      </c>
      <c r="H141">
        <v>2358</v>
      </c>
      <c r="I141">
        <v>10450</v>
      </c>
      <c r="J141" t="s">
        <v>335</v>
      </c>
      <c r="K141">
        <v>0</v>
      </c>
      <c r="L141">
        <v>93025</v>
      </c>
      <c r="M141">
        <v>2.8708133971290002E-4</v>
      </c>
      <c r="N141">
        <v>3.6166365280289E-3</v>
      </c>
      <c r="O141">
        <v>4556</v>
      </c>
      <c r="P141">
        <v>1106</v>
      </c>
      <c r="Q141">
        <v>-2</v>
      </c>
      <c r="R141">
        <v>2.7124773960216998E-3</v>
      </c>
      <c r="S141">
        <v>9431.0860899066993</v>
      </c>
      <c r="T141">
        <v>70824</v>
      </c>
      <c r="U141">
        <v>4</v>
      </c>
      <c r="V141">
        <v>0</v>
      </c>
      <c r="W141">
        <v>0</v>
      </c>
      <c r="X141">
        <v>2128.0862200956899</v>
      </c>
      <c r="Y141">
        <v>1.5616175307805199E-2</v>
      </c>
      <c r="Z141" t="s">
        <v>336</v>
      </c>
      <c r="AA141">
        <v>3</v>
      </c>
    </row>
    <row r="142" spans="1:27" x14ac:dyDescent="0.3">
      <c r="A142">
        <v>140</v>
      </c>
      <c r="B142">
        <v>20.583911718055699</v>
      </c>
      <c r="C142" t="s">
        <v>337</v>
      </c>
      <c r="D142">
        <v>2</v>
      </c>
      <c r="E142">
        <v>1829848</v>
      </c>
      <c r="F142">
        <v>1.1627906976743999E-3</v>
      </c>
      <c r="G142">
        <v>3.7441860465116199</v>
      </c>
      <c r="H142">
        <v>147</v>
      </c>
      <c r="I142">
        <v>860</v>
      </c>
      <c r="J142" t="e">
        <f>--J1xSJjm54</f>
        <v>#NAME?</v>
      </c>
      <c r="K142">
        <v>0</v>
      </c>
      <c r="L142">
        <v>88897</v>
      </c>
      <c r="M142">
        <v>0</v>
      </c>
      <c r="N142">
        <v>3.1055900621110001E-4</v>
      </c>
      <c r="O142">
        <v>8</v>
      </c>
      <c r="P142">
        <v>3220</v>
      </c>
      <c r="Q142">
        <v>-2</v>
      </c>
      <c r="R142">
        <v>0</v>
      </c>
      <c r="S142">
        <v>12447.9455782312</v>
      </c>
      <c r="T142">
        <v>73992</v>
      </c>
      <c r="U142">
        <v>1</v>
      </c>
      <c r="V142">
        <v>0</v>
      </c>
      <c r="W142">
        <v>0</v>
      </c>
      <c r="X142">
        <v>2127.73023255813</v>
      </c>
      <c r="Y142">
        <v>4.3518218185749802E-2</v>
      </c>
      <c r="Z142" t="s">
        <v>338</v>
      </c>
      <c r="AA142">
        <v>0</v>
      </c>
    </row>
    <row r="143" spans="1:27" x14ac:dyDescent="0.3">
      <c r="A143">
        <v>141</v>
      </c>
      <c r="B143">
        <v>15.3139002840012</v>
      </c>
      <c r="C143" t="s">
        <v>339</v>
      </c>
      <c r="D143">
        <v>10</v>
      </c>
      <c r="E143">
        <v>1164714</v>
      </c>
      <c r="F143">
        <v>1.18421052631578E-2</v>
      </c>
      <c r="G143">
        <v>9.8092105263157894</v>
      </c>
      <c r="H143">
        <v>39</v>
      </c>
      <c r="I143">
        <v>760</v>
      </c>
      <c r="J143" t="e">
        <f>--__m3azHhk</f>
        <v>#NAME?</v>
      </c>
      <c r="K143">
        <v>1.4755197853788999E-3</v>
      </c>
      <c r="L143">
        <v>76056</v>
      </c>
      <c r="M143">
        <v>5.2631578947368004E-3</v>
      </c>
      <c r="N143">
        <v>1.2072434607644999E-3</v>
      </c>
      <c r="O143">
        <v>9</v>
      </c>
      <c r="P143">
        <v>7455</v>
      </c>
      <c r="Q143">
        <v>-2</v>
      </c>
      <c r="R143">
        <v>5.3655264922870002E-4</v>
      </c>
      <c r="S143">
        <v>29864.461538461499</v>
      </c>
      <c r="T143">
        <v>73008</v>
      </c>
      <c r="U143">
        <v>9</v>
      </c>
      <c r="V143">
        <v>11</v>
      </c>
      <c r="W143">
        <v>1.44736842105263E-2</v>
      </c>
      <c r="X143">
        <v>1532.5184210526299</v>
      </c>
      <c r="Y143">
        <v>0.102112097304405</v>
      </c>
      <c r="Z143" t="s">
        <v>340</v>
      </c>
      <c r="AA143">
        <v>4</v>
      </c>
    </row>
    <row r="144" spans="1:27" x14ac:dyDescent="0.3">
      <c r="A144">
        <v>142</v>
      </c>
      <c r="B144">
        <v>0.33710885197123702</v>
      </c>
      <c r="C144" t="s">
        <v>341</v>
      </c>
      <c r="D144">
        <v>10</v>
      </c>
      <c r="E144">
        <v>33989</v>
      </c>
      <c r="F144">
        <v>2.2068965517241299</v>
      </c>
      <c r="G144">
        <v>732.31034482758605</v>
      </c>
      <c r="H144">
        <v>20</v>
      </c>
      <c r="I144">
        <v>29</v>
      </c>
      <c r="J144" t="e">
        <f>--TBWpr7aJ8</f>
        <v>#NAME?</v>
      </c>
      <c r="K144">
        <v>2.3543815039780001E-4</v>
      </c>
      <c r="L144">
        <v>100825</v>
      </c>
      <c r="M144">
        <v>0.13793103448275801</v>
      </c>
      <c r="N144">
        <v>3.0136083250929002E-3</v>
      </c>
      <c r="O144">
        <v>0</v>
      </c>
      <c r="P144">
        <v>21237</v>
      </c>
      <c r="Q144">
        <v>-2</v>
      </c>
      <c r="R144">
        <v>1.883505203183E-4</v>
      </c>
      <c r="S144">
        <v>1699.45</v>
      </c>
      <c r="T144">
        <v>40824</v>
      </c>
      <c r="U144">
        <v>64</v>
      </c>
      <c r="V144">
        <v>5</v>
      </c>
      <c r="W144">
        <v>0.17241379310344801</v>
      </c>
      <c r="X144">
        <v>1172.03448275862</v>
      </c>
      <c r="Y144">
        <v>0.52020870076425596</v>
      </c>
      <c r="Z144" t="s">
        <v>342</v>
      </c>
      <c r="AA144">
        <v>4</v>
      </c>
    </row>
    <row r="145" spans="1:27" x14ac:dyDescent="0.3">
      <c r="A145">
        <v>143</v>
      </c>
      <c r="B145">
        <v>0.71300940438871396</v>
      </c>
      <c r="C145" t="s">
        <v>343</v>
      </c>
      <c r="D145">
        <v>22</v>
      </c>
      <c r="E145">
        <v>27294</v>
      </c>
      <c r="F145">
        <v>1.73684210526315</v>
      </c>
      <c r="G145">
        <v>714.07894736842104</v>
      </c>
      <c r="H145">
        <v>5</v>
      </c>
      <c r="I145">
        <v>38</v>
      </c>
      <c r="J145" t="e">
        <f>--mijhmLlJc</f>
        <v>#NAME?</v>
      </c>
      <c r="K145">
        <v>1.105583195135E-4</v>
      </c>
      <c r="L145">
        <v>38280</v>
      </c>
      <c r="M145">
        <v>5.2631578947368397E-2</v>
      </c>
      <c r="N145">
        <v>2.4322830292979E-3</v>
      </c>
      <c r="O145">
        <v>0</v>
      </c>
      <c r="P145">
        <v>27135</v>
      </c>
      <c r="Q145">
        <v>-2</v>
      </c>
      <c r="R145" s="1">
        <v>7.3705546342362206E-5</v>
      </c>
      <c r="S145">
        <v>5458.8</v>
      </c>
      <c r="T145">
        <v>31584</v>
      </c>
      <c r="U145">
        <v>66</v>
      </c>
      <c r="V145">
        <v>3</v>
      </c>
      <c r="W145">
        <v>7.8947368421052599E-2</v>
      </c>
      <c r="X145">
        <v>718.26315789473597</v>
      </c>
      <c r="Y145">
        <v>0.85913753799392101</v>
      </c>
      <c r="Z145" t="s">
        <v>344</v>
      </c>
      <c r="AA145">
        <v>2</v>
      </c>
    </row>
    <row r="146" spans="1:27" x14ac:dyDescent="0.3">
      <c r="A146">
        <v>144</v>
      </c>
      <c r="B146">
        <v>12.7091092721033</v>
      </c>
      <c r="C146" t="s">
        <v>345</v>
      </c>
      <c r="D146">
        <v>10</v>
      </c>
      <c r="E146">
        <v>1233203</v>
      </c>
      <c r="F146">
        <v>3.91459074733096E-2</v>
      </c>
      <c r="G146">
        <v>4.5582740213523101</v>
      </c>
      <c r="H146">
        <v>96</v>
      </c>
      <c r="I146">
        <v>2248</v>
      </c>
      <c r="J146" t="s">
        <v>346</v>
      </c>
      <c r="K146">
        <v>0</v>
      </c>
      <c r="L146">
        <v>97033</v>
      </c>
      <c r="M146">
        <v>1.8683274021352302E-2</v>
      </c>
      <c r="N146">
        <v>8.5878793793305007E-3</v>
      </c>
      <c r="O146">
        <v>221</v>
      </c>
      <c r="P146">
        <v>10247</v>
      </c>
      <c r="Q146">
        <v>-2</v>
      </c>
      <c r="R146">
        <v>4.0987606128622999E-3</v>
      </c>
      <c r="S146">
        <v>12845.864583333299</v>
      </c>
      <c r="T146">
        <v>68784</v>
      </c>
      <c r="U146">
        <v>88</v>
      </c>
      <c r="V146">
        <v>0</v>
      </c>
      <c r="W146">
        <v>0</v>
      </c>
      <c r="X146">
        <v>548.57784697508896</v>
      </c>
      <c r="Y146">
        <v>0.148973598511281</v>
      </c>
      <c r="Z146" t="s">
        <v>347</v>
      </c>
      <c r="AA146">
        <v>42</v>
      </c>
    </row>
    <row r="147" spans="1:27" x14ac:dyDescent="0.3">
      <c r="A147">
        <v>145</v>
      </c>
      <c r="B147">
        <v>64517.662342767297</v>
      </c>
      <c r="C147" t="s">
        <v>348</v>
      </c>
      <c r="D147">
        <v>20</v>
      </c>
      <c r="E147">
        <v>2790259861</v>
      </c>
      <c r="F147">
        <v>8.3683206211929997E-4</v>
      </c>
      <c r="G147">
        <v>1.7373257563328501E-2</v>
      </c>
      <c r="H147">
        <v>7345</v>
      </c>
      <c r="I147">
        <v>5449122</v>
      </c>
      <c r="J147" t="e">
        <f>--z-wc2jCvo</f>
        <v>#NAME?</v>
      </c>
      <c r="K147">
        <v>1.2570112708489001E-3</v>
      </c>
      <c r="L147">
        <v>43248</v>
      </c>
      <c r="M147" s="1">
        <v>2.1654864765369501E-5</v>
      </c>
      <c r="N147">
        <v>4.8167826849338201E-2</v>
      </c>
      <c r="O147">
        <v>73</v>
      </c>
      <c r="P147">
        <v>94669</v>
      </c>
      <c r="Q147">
        <v>38.3193277310924</v>
      </c>
      <c r="R147">
        <v>1.2464481509257999E-3</v>
      </c>
      <c r="S147">
        <v>379885.61756296799</v>
      </c>
      <c r="T147">
        <v>21864</v>
      </c>
      <c r="U147">
        <v>4560</v>
      </c>
      <c r="V147">
        <v>119</v>
      </c>
      <c r="W147" s="1">
        <v>2.1838380568465799E-5</v>
      </c>
      <c r="X147">
        <v>512.05677923892995</v>
      </c>
      <c r="Y147">
        <v>4.3299030369557201</v>
      </c>
      <c r="Z147" t="s">
        <v>349</v>
      </c>
      <c r="AA147">
        <v>118</v>
      </c>
    </row>
    <row r="148" spans="1:27" x14ac:dyDescent="0.3">
      <c r="A148">
        <v>146</v>
      </c>
      <c r="B148">
        <v>0.36067723358054699</v>
      </c>
      <c r="C148" t="s">
        <v>350</v>
      </c>
      <c r="D148">
        <v>19</v>
      </c>
      <c r="E148">
        <v>34383</v>
      </c>
      <c r="F148">
        <v>0.8</v>
      </c>
      <c r="G148">
        <v>1074.7</v>
      </c>
      <c r="H148">
        <v>10</v>
      </c>
      <c r="I148">
        <v>10</v>
      </c>
      <c r="J148" t="e">
        <f>--XA-sg-o1c</f>
        <v>#NAME?</v>
      </c>
      <c r="K148">
        <v>0</v>
      </c>
      <c r="L148">
        <v>95329</v>
      </c>
      <c r="M148">
        <v>1.2</v>
      </c>
      <c r="N148">
        <v>7.4439378431190003E-4</v>
      </c>
      <c r="O148">
        <v>1</v>
      </c>
      <c r="P148">
        <v>10747</v>
      </c>
      <c r="Q148">
        <v>-2</v>
      </c>
      <c r="R148">
        <v>1.1165906764677999E-3</v>
      </c>
      <c r="S148">
        <v>3438.3</v>
      </c>
      <c r="T148">
        <v>93217</v>
      </c>
      <c r="U148">
        <v>8</v>
      </c>
      <c r="V148">
        <v>0</v>
      </c>
      <c r="W148">
        <v>0</v>
      </c>
      <c r="X148">
        <v>3438.3</v>
      </c>
      <c r="Y148">
        <v>0.115290129482819</v>
      </c>
      <c r="Z148" t="s">
        <v>351</v>
      </c>
      <c r="AA148">
        <v>12</v>
      </c>
    </row>
    <row r="149" spans="1:27" x14ac:dyDescent="0.3">
      <c r="A149">
        <v>147</v>
      </c>
      <c r="B149">
        <v>1.0720443349753599</v>
      </c>
      <c r="C149" t="s">
        <v>352</v>
      </c>
      <c r="D149">
        <v>20</v>
      </c>
      <c r="E149">
        <v>88791</v>
      </c>
      <c r="F149">
        <v>6.8493150684931503E-2</v>
      </c>
      <c r="G149">
        <v>20.2191780821917</v>
      </c>
      <c r="H149">
        <v>129</v>
      </c>
      <c r="I149">
        <v>73</v>
      </c>
      <c r="J149" t="e">
        <f>--gt0vfqwQc</f>
        <v>#NAME?</v>
      </c>
      <c r="K149">
        <v>0</v>
      </c>
      <c r="L149">
        <v>82824</v>
      </c>
      <c r="M149">
        <v>0</v>
      </c>
      <c r="N149">
        <v>3.3875338753386998E-3</v>
      </c>
      <c r="O149">
        <v>0</v>
      </c>
      <c r="P149">
        <v>1476</v>
      </c>
      <c r="Q149">
        <v>-2</v>
      </c>
      <c r="R149">
        <v>0</v>
      </c>
      <c r="S149">
        <v>688.30232558139505</v>
      </c>
      <c r="T149">
        <v>40392</v>
      </c>
      <c r="U149">
        <v>5</v>
      </c>
      <c r="V149">
        <v>0</v>
      </c>
      <c r="W149">
        <v>0</v>
      </c>
      <c r="X149">
        <v>1216.31506849315</v>
      </c>
      <c r="Y149">
        <v>3.6541889483065901E-2</v>
      </c>
      <c r="Z149" t="s">
        <v>353</v>
      </c>
      <c r="AA149">
        <v>0</v>
      </c>
    </row>
    <row r="150" spans="1:27" x14ac:dyDescent="0.3">
      <c r="A150">
        <v>148</v>
      </c>
      <c r="B150">
        <v>10492.026927937901</v>
      </c>
      <c r="C150" t="s">
        <v>354</v>
      </c>
      <c r="D150">
        <v>1</v>
      </c>
      <c r="E150">
        <v>1004475182</v>
      </c>
      <c r="F150" s="1">
        <v>7.3813933118015303E-5</v>
      </c>
      <c r="G150">
        <v>6.2013545676881901E-2</v>
      </c>
      <c r="H150">
        <v>8897</v>
      </c>
      <c r="I150">
        <v>609641</v>
      </c>
      <c r="J150" t="e">
        <f>--HksGvyxzQ</f>
        <v>#NAME?</v>
      </c>
      <c r="K150" s="1">
        <v>5.2901655821827197E-5</v>
      </c>
      <c r="L150">
        <v>95737</v>
      </c>
      <c r="M150" s="1">
        <v>6.5612384993791404E-6</v>
      </c>
      <c r="N150">
        <v>1.1902872559911E-3</v>
      </c>
      <c r="O150">
        <v>125</v>
      </c>
      <c r="P150">
        <v>37806</v>
      </c>
      <c r="Q150">
        <v>-2</v>
      </c>
      <c r="R150">
        <v>1.0580331164359999E-4</v>
      </c>
      <c r="S150">
        <v>112900.43632685101</v>
      </c>
      <c r="T150">
        <v>45240</v>
      </c>
      <c r="U150">
        <v>45</v>
      </c>
      <c r="V150">
        <v>2</v>
      </c>
      <c r="W150" s="1">
        <v>3.2806192496895702E-6</v>
      </c>
      <c r="X150">
        <v>1647.6503089523101</v>
      </c>
      <c r="Y150">
        <v>0.83567639257294402</v>
      </c>
      <c r="Z150" t="s">
        <v>355</v>
      </c>
      <c r="AA150">
        <v>4</v>
      </c>
    </row>
    <row r="151" spans="1:27" x14ac:dyDescent="0.3">
      <c r="A151">
        <v>149</v>
      </c>
      <c r="B151">
        <v>232.85890207715099</v>
      </c>
      <c r="C151" t="s">
        <v>356</v>
      </c>
      <c r="D151">
        <v>20</v>
      </c>
      <c r="E151">
        <v>18833628</v>
      </c>
      <c r="F151">
        <v>1.2220705949447001E-3</v>
      </c>
      <c r="G151">
        <v>0.481455078721714</v>
      </c>
      <c r="H151">
        <v>1227</v>
      </c>
      <c r="I151">
        <v>49097</v>
      </c>
      <c r="J151" t="e">
        <f>--FQi0TgjRU</f>
        <v>#NAME?</v>
      </c>
      <c r="K151">
        <v>3.384381081309E-4</v>
      </c>
      <c r="L151">
        <v>80880</v>
      </c>
      <c r="M151">
        <v>1.6090596166770999E-3</v>
      </c>
      <c r="N151">
        <v>2.5382858109822999E-3</v>
      </c>
      <c r="O151">
        <v>2374</v>
      </c>
      <c r="P151">
        <v>23638</v>
      </c>
      <c r="Q151">
        <v>-2</v>
      </c>
      <c r="R151">
        <v>3.3420763177933002E-3</v>
      </c>
      <c r="S151">
        <v>15349.3300733496</v>
      </c>
      <c r="T151">
        <v>55752</v>
      </c>
      <c r="U151">
        <v>60</v>
      </c>
      <c r="V151">
        <v>8</v>
      </c>
      <c r="W151">
        <v>1.6294274599260001E-4</v>
      </c>
      <c r="X151">
        <v>383.600382915453</v>
      </c>
      <c r="Y151">
        <v>0.42398478978332599</v>
      </c>
      <c r="Z151" t="s">
        <v>357</v>
      </c>
      <c r="AA151">
        <v>79</v>
      </c>
    </row>
    <row r="152" spans="1:27" x14ac:dyDescent="0.3">
      <c r="A152">
        <v>150</v>
      </c>
      <c r="B152">
        <v>68005.072937722594</v>
      </c>
      <c r="C152" t="s">
        <v>358</v>
      </c>
      <c r="D152">
        <v>24</v>
      </c>
      <c r="E152">
        <v>5652037622</v>
      </c>
      <c r="F152">
        <v>1.729996925956E-4</v>
      </c>
      <c r="G152">
        <v>4.6673788055770701E-2</v>
      </c>
      <c r="H152">
        <v>1794</v>
      </c>
      <c r="I152">
        <v>8109841</v>
      </c>
      <c r="J152" t="s">
        <v>359</v>
      </c>
      <c r="K152">
        <v>8.216275623023E-4</v>
      </c>
      <c r="L152">
        <v>83112</v>
      </c>
      <c r="M152">
        <v>-1</v>
      </c>
      <c r="N152">
        <v>3.7065706427979999E-3</v>
      </c>
      <c r="O152">
        <v>1961</v>
      </c>
      <c r="P152">
        <v>378517</v>
      </c>
      <c r="Q152">
        <v>4.5112540192925996</v>
      </c>
      <c r="R152">
        <v>-1</v>
      </c>
      <c r="S152">
        <v>3150522.6432552901</v>
      </c>
      <c r="T152">
        <v>47448</v>
      </c>
      <c r="U152">
        <v>1403</v>
      </c>
      <c r="V152">
        <v>311</v>
      </c>
      <c r="W152" s="1">
        <v>3.8348470703679599E-5</v>
      </c>
      <c r="X152">
        <v>696.93568862817403</v>
      </c>
      <c r="Y152">
        <v>7.9775122239082696</v>
      </c>
      <c r="Z152" t="s">
        <v>360</v>
      </c>
      <c r="AA152">
        <v>-1</v>
      </c>
    </row>
    <row r="153" spans="1:27" x14ac:dyDescent="0.3">
      <c r="A153">
        <v>151</v>
      </c>
      <c r="B153">
        <v>3995.1632477693001</v>
      </c>
      <c r="C153" t="s">
        <v>361</v>
      </c>
      <c r="D153">
        <v>24</v>
      </c>
      <c r="E153">
        <v>399839933</v>
      </c>
      <c r="F153">
        <v>9.7940940271350001E-4</v>
      </c>
      <c r="G153">
        <v>4.7943144421678803E-2</v>
      </c>
      <c r="H153">
        <v>1766</v>
      </c>
      <c r="I153">
        <v>1043486</v>
      </c>
      <c r="J153" t="e">
        <f>--jirV_j-Qk</f>
        <v>#NAME?</v>
      </c>
      <c r="K153">
        <v>5.3969776924920004E-4</v>
      </c>
      <c r="L153">
        <v>100081</v>
      </c>
      <c r="M153" s="1">
        <v>9.1999317671727205E-5</v>
      </c>
      <c r="N153">
        <v>2.0428560006396399E-2</v>
      </c>
      <c r="O153">
        <v>2541</v>
      </c>
      <c r="P153">
        <v>50028</v>
      </c>
      <c r="Q153">
        <v>37.851851851851798</v>
      </c>
      <c r="R153">
        <v>1.9189254017749999E-3</v>
      </c>
      <c r="S153">
        <v>226409.92808606999</v>
      </c>
      <c r="T153">
        <v>38448</v>
      </c>
      <c r="U153">
        <v>1022</v>
      </c>
      <c r="V153">
        <v>27</v>
      </c>
      <c r="W153" s="1">
        <v>2.5874808095173202E-5</v>
      </c>
      <c r="X153">
        <v>383.17709389488601</v>
      </c>
      <c r="Y153">
        <v>1.30118601747815</v>
      </c>
      <c r="Z153" t="s">
        <v>362</v>
      </c>
      <c r="AA153">
        <v>96</v>
      </c>
    </row>
    <row r="154" spans="1:27" x14ac:dyDescent="0.3">
      <c r="A154">
        <v>152</v>
      </c>
      <c r="B154">
        <v>6.6127583108715096E-2</v>
      </c>
      <c r="C154" t="s">
        <v>363</v>
      </c>
      <c r="D154">
        <v>17</v>
      </c>
      <c r="E154">
        <v>2944</v>
      </c>
      <c r="F154">
        <v>5</v>
      </c>
      <c r="G154">
        <v>2946</v>
      </c>
      <c r="H154">
        <v>1</v>
      </c>
      <c r="I154">
        <v>1</v>
      </c>
      <c r="J154" t="e">
        <f>--ItDYdwOsc</f>
        <v>#NAME?</v>
      </c>
      <c r="K154">
        <v>0</v>
      </c>
      <c r="L154">
        <v>44520</v>
      </c>
      <c r="M154">
        <v>0</v>
      </c>
      <c r="N154">
        <v>1.6972165648335999E-3</v>
      </c>
      <c r="O154">
        <v>0</v>
      </c>
      <c r="P154">
        <v>2946</v>
      </c>
      <c r="Q154">
        <v>-2</v>
      </c>
      <c r="R154">
        <v>0</v>
      </c>
      <c r="S154">
        <v>2944</v>
      </c>
      <c r="T154">
        <v>44496</v>
      </c>
      <c r="U154">
        <v>5</v>
      </c>
      <c r="V154">
        <v>0</v>
      </c>
      <c r="W154">
        <v>0</v>
      </c>
      <c r="X154">
        <v>2944</v>
      </c>
      <c r="Y154">
        <v>6.6208198489751804E-2</v>
      </c>
      <c r="Z154" t="s">
        <v>364</v>
      </c>
      <c r="AA154">
        <v>0</v>
      </c>
    </row>
    <row r="155" spans="1:27" x14ac:dyDescent="0.3">
      <c r="A155">
        <v>153</v>
      </c>
      <c r="B155">
        <v>76.925984637591498</v>
      </c>
      <c r="C155" t="s">
        <v>365</v>
      </c>
      <c r="D155">
        <v>24</v>
      </c>
      <c r="E155">
        <v>5968841</v>
      </c>
      <c r="F155">
        <v>1.7894012388162399E-2</v>
      </c>
      <c r="G155">
        <v>42.407432897453504</v>
      </c>
      <c r="H155">
        <v>237</v>
      </c>
      <c r="I155">
        <v>1453</v>
      </c>
      <c r="J155" t="s">
        <v>366</v>
      </c>
      <c r="K155" s="1">
        <v>4.8687071959492303E-5</v>
      </c>
      <c r="L155">
        <v>77592</v>
      </c>
      <c r="M155">
        <v>8.9470061940811994E-3</v>
      </c>
      <c r="N155">
        <v>4.2195462364889998E-4</v>
      </c>
      <c r="O155">
        <v>39</v>
      </c>
      <c r="P155">
        <v>61618</v>
      </c>
      <c r="Q155">
        <v>-2</v>
      </c>
      <c r="R155">
        <v>2.1097731182440001E-4</v>
      </c>
      <c r="S155">
        <v>25184.983122362799</v>
      </c>
      <c r="T155">
        <v>66024</v>
      </c>
      <c r="U155">
        <v>26</v>
      </c>
      <c r="V155">
        <v>3</v>
      </c>
      <c r="W155">
        <v>2.0646937370956001E-3</v>
      </c>
      <c r="X155">
        <v>4107.9428768066</v>
      </c>
      <c r="Y155">
        <v>0.93326669090027803</v>
      </c>
      <c r="Z155" t="s">
        <v>367</v>
      </c>
      <c r="AA155">
        <v>13</v>
      </c>
    </row>
    <row r="156" spans="1:27" x14ac:dyDescent="0.3">
      <c r="A156">
        <v>154</v>
      </c>
      <c r="B156">
        <v>7.7242284963887</v>
      </c>
      <c r="C156" t="s">
        <v>368</v>
      </c>
      <c r="D156">
        <v>1</v>
      </c>
      <c r="E156">
        <v>564672</v>
      </c>
      <c r="F156">
        <v>2.0981308411214901</v>
      </c>
      <c r="G156">
        <v>1083.91121495327</v>
      </c>
      <c r="H156">
        <v>123</v>
      </c>
      <c r="I156">
        <v>214</v>
      </c>
      <c r="J156" t="e">
        <f>--l02jh4SXU</f>
        <v>#NAME?</v>
      </c>
      <c r="K156">
        <v>2.1555719379019999E-4</v>
      </c>
      <c r="L156">
        <v>73104</v>
      </c>
      <c r="M156">
        <v>7.9439252336448593E-2</v>
      </c>
      <c r="N156">
        <v>1.9357036002361999E-3</v>
      </c>
      <c r="O156">
        <v>0</v>
      </c>
      <c r="P156">
        <v>231957</v>
      </c>
      <c r="Q156">
        <v>-2</v>
      </c>
      <c r="R156" s="1">
        <v>7.3289445888677606E-5</v>
      </c>
      <c r="S156">
        <v>4590.8292682926804</v>
      </c>
      <c r="T156">
        <v>67632</v>
      </c>
      <c r="U156">
        <v>449</v>
      </c>
      <c r="V156">
        <v>50</v>
      </c>
      <c r="W156">
        <v>0.233644859813084</v>
      </c>
      <c r="X156">
        <v>2638.65420560747</v>
      </c>
      <c r="Y156">
        <v>3.4296930447125602</v>
      </c>
      <c r="Z156" t="s">
        <v>369</v>
      </c>
      <c r="AA156">
        <v>17</v>
      </c>
    </row>
    <row r="157" spans="1:27" x14ac:dyDescent="0.3">
      <c r="A157">
        <v>155</v>
      </c>
      <c r="B157">
        <v>37.524350046425198</v>
      </c>
      <c r="C157" t="s">
        <v>370</v>
      </c>
      <c r="D157">
        <v>10</v>
      </c>
      <c r="E157">
        <v>3233098</v>
      </c>
      <c r="F157">
        <v>3.9833256137100502E-2</v>
      </c>
      <c r="G157">
        <v>13.9270495599814</v>
      </c>
      <c r="H157">
        <v>1222</v>
      </c>
      <c r="I157">
        <v>4318</v>
      </c>
      <c r="J157" t="e">
        <f>--jSgorEk2s</f>
        <v>#NAME?</v>
      </c>
      <c r="K157">
        <v>1.8291567587339999E-4</v>
      </c>
      <c r="L157">
        <v>86160</v>
      </c>
      <c r="M157">
        <v>5.92867068087077E-2</v>
      </c>
      <c r="N157">
        <v>2.8601360227480002E-3</v>
      </c>
      <c r="O157">
        <v>117</v>
      </c>
      <c r="P157">
        <v>60137</v>
      </c>
      <c r="Q157">
        <v>-2</v>
      </c>
      <c r="R157">
        <v>4.2569466385087001E-3</v>
      </c>
      <c r="S157">
        <v>2645.74304418985</v>
      </c>
      <c r="T157">
        <v>47640</v>
      </c>
      <c r="U157">
        <v>172</v>
      </c>
      <c r="V157">
        <v>11</v>
      </c>
      <c r="W157">
        <v>2.5474756831866002E-3</v>
      </c>
      <c r="X157">
        <v>748.74895785085596</v>
      </c>
      <c r="Y157">
        <v>1.26232157850545</v>
      </c>
      <c r="Z157" t="s">
        <v>371</v>
      </c>
      <c r="AA157">
        <v>256</v>
      </c>
    </row>
    <row r="158" spans="1:27" x14ac:dyDescent="0.3">
      <c r="A158">
        <v>156</v>
      </c>
      <c r="B158">
        <v>1717.40214479767</v>
      </c>
      <c r="C158" t="s">
        <v>372</v>
      </c>
      <c r="D158">
        <v>2</v>
      </c>
      <c r="E158">
        <v>180164072</v>
      </c>
      <c r="F158">
        <v>6.3597440025719998E-4</v>
      </c>
      <c r="G158">
        <v>8.5941655850373402E-2</v>
      </c>
      <c r="H158">
        <v>1586</v>
      </c>
      <c r="I158">
        <v>422973</v>
      </c>
      <c r="J158" t="e">
        <f>---h-Df_mHE</f>
        <v>#NAME?</v>
      </c>
      <c r="K158">
        <v>2.7509559571949998E-4</v>
      </c>
      <c r="L158">
        <v>104905</v>
      </c>
      <c r="M158" s="1">
        <v>7.8019164343823299E-5</v>
      </c>
      <c r="N158">
        <v>7.4000715248547996E-3</v>
      </c>
      <c r="O158">
        <v>1889</v>
      </c>
      <c r="P158">
        <v>36351</v>
      </c>
      <c r="Q158">
        <v>-2</v>
      </c>
      <c r="R158">
        <v>9.0781546587430004E-4</v>
      </c>
      <c r="S158">
        <v>113596.514501891</v>
      </c>
      <c r="T158">
        <v>19992</v>
      </c>
      <c r="U158">
        <v>269</v>
      </c>
      <c r="V158">
        <v>10</v>
      </c>
      <c r="W158" s="1">
        <v>2.3642171013279799E-5</v>
      </c>
      <c r="X158">
        <v>425.94698006728498</v>
      </c>
      <c r="Y158">
        <v>1.81827731092436</v>
      </c>
      <c r="Z158" t="s">
        <v>373</v>
      </c>
      <c r="AA158">
        <v>33</v>
      </c>
    </row>
    <row r="159" spans="1:27" x14ac:dyDescent="0.3">
      <c r="A159">
        <v>157</v>
      </c>
      <c r="B159">
        <v>4.6734198362755404</v>
      </c>
      <c r="C159" t="s">
        <v>374</v>
      </c>
      <c r="D159">
        <v>10</v>
      </c>
      <c r="E159">
        <v>419603</v>
      </c>
      <c r="F159">
        <v>4.4612546125461199</v>
      </c>
      <c r="G159">
        <v>760.376383763837</v>
      </c>
      <c r="H159">
        <v>6</v>
      </c>
      <c r="I159">
        <v>271</v>
      </c>
      <c r="J159" t="e">
        <f>--RcjvKRgyE</f>
        <v>#NAME?</v>
      </c>
      <c r="K159">
        <v>1.6985179217899999E-4</v>
      </c>
      <c r="L159">
        <v>89785</v>
      </c>
      <c r="M159">
        <v>0.93726937269372601</v>
      </c>
      <c r="N159">
        <v>5.8671661926992004E-3</v>
      </c>
      <c r="O159">
        <v>28</v>
      </c>
      <c r="P159">
        <v>206062</v>
      </c>
      <c r="Q159">
        <v>34.542857142857102</v>
      </c>
      <c r="R159">
        <v>1.2326387203851E-3</v>
      </c>
      <c r="S159">
        <v>69933.833333333299</v>
      </c>
      <c r="T159">
        <v>89497</v>
      </c>
      <c r="U159">
        <v>1209</v>
      </c>
      <c r="V159">
        <v>35</v>
      </c>
      <c r="W159">
        <v>0.12915129151291499</v>
      </c>
      <c r="X159">
        <v>1548.3505535055299</v>
      </c>
      <c r="Y159">
        <v>2.30244589204107</v>
      </c>
      <c r="Z159" t="s">
        <v>375</v>
      </c>
      <c r="AA159">
        <v>254</v>
      </c>
    </row>
    <row r="160" spans="1:27" x14ac:dyDescent="0.3">
      <c r="A160">
        <v>158</v>
      </c>
      <c r="B160">
        <v>12.254140282513299</v>
      </c>
      <c r="C160" t="s">
        <v>376</v>
      </c>
      <c r="D160">
        <v>26</v>
      </c>
      <c r="E160">
        <v>603786</v>
      </c>
      <c r="F160">
        <v>5.4682159945317003E-3</v>
      </c>
      <c r="G160">
        <v>1.39234449760765</v>
      </c>
      <c r="H160">
        <v>969</v>
      </c>
      <c r="I160">
        <v>1463</v>
      </c>
      <c r="J160" t="e">
        <f>--Mm7ZEqjPM</f>
        <v>#NAME?</v>
      </c>
      <c r="K160">
        <v>0</v>
      </c>
      <c r="L160">
        <v>49272</v>
      </c>
      <c r="M160">
        <v>6.8352699931639998E-4</v>
      </c>
      <c r="N160">
        <v>3.9273441335296996E-3</v>
      </c>
      <c r="O160">
        <v>0</v>
      </c>
      <c r="P160">
        <v>2037</v>
      </c>
      <c r="Q160">
        <v>-2</v>
      </c>
      <c r="R160">
        <v>4.9091801669119998E-4</v>
      </c>
      <c r="S160">
        <v>623.10216718266201</v>
      </c>
      <c r="T160">
        <v>30600</v>
      </c>
      <c r="U160">
        <v>8</v>
      </c>
      <c r="V160">
        <v>0</v>
      </c>
      <c r="W160">
        <v>0</v>
      </c>
      <c r="X160">
        <v>412.704032809296</v>
      </c>
      <c r="Y160">
        <v>6.6568627450980397E-2</v>
      </c>
      <c r="Z160" t="s">
        <v>377</v>
      </c>
      <c r="AA160">
        <v>1</v>
      </c>
    </row>
    <row r="161" spans="1:27" x14ac:dyDescent="0.3">
      <c r="A161">
        <v>159</v>
      </c>
      <c r="B161">
        <v>58.877923288256298</v>
      </c>
      <c r="C161" t="s">
        <v>378</v>
      </c>
      <c r="D161">
        <v>10</v>
      </c>
      <c r="E161">
        <v>6064956</v>
      </c>
      <c r="F161">
        <v>7.8352361764040003E-4</v>
      </c>
      <c r="G161">
        <v>0.368032236400268</v>
      </c>
      <c r="H161">
        <v>536</v>
      </c>
      <c r="I161">
        <v>8934</v>
      </c>
      <c r="J161" t="e">
        <f>--otqZOLc14</f>
        <v>#NAME?</v>
      </c>
      <c r="K161">
        <v>0</v>
      </c>
      <c r="L161">
        <v>103009</v>
      </c>
      <c r="M161">
        <v>0</v>
      </c>
      <c r="N161">
        <v>2.1289537712895E-3</v>
      </c>
      <c r="O161">
        <v>361</v>
      </c>
      <c r="P161">
        <v>3288</v>
      </c>
      <c r="Q161">
        <v>-2</v>
      </c>
      <c r="R161">
        <v>0</v>
      </c>
      <c r="S161">
        <v>11315.2164179104</v>
      </c>
      <c r="T161">
        <v>68688</v>
      </c>
      <c r="U161">
        <v>7</v>
      </c>
      <c r="V161">
        <v>0</v>
      </c>
      <c r="W161">
        <v>0</v>
      </c>
      <c r="X161">
        <v>678.86232370718596</v>
      </c>
      <c r="Y161">
        <v>4.7868623340321402E-2</v>
      </c>
      <c r="Z161" t="s">
        <v>379</v>
      </c>
      <c r="AA161">
        <v>0</v>
      </c>
    </row>
    <row r="162" spans="1:27" x14ac:dyDescent="0.3">
      <c r="A162">
        <v>160</v>
      </c>
      <c r="B162">
        <v>0.40289197914598801</v>
      </c>
      <c r="C162" t="s">
        <v>380</v>
      </c>
      <c r="D162">
        <v>19</v>
      </c>
      <c r="E162">
        <v>38562</v>
      </c>
      <c r="F162">
        <v>1.4</v>
      </c>
      <c r="G162">
        <v>928.7</v>
      </c>
      <c r="H162">
        <v>10</v>
      </c>
      <c r="I162">
        <v>10</v>
      </c>
      <c r="J162" t="e">
        <f>--ckpfM3WjU</f>
        <v>#NAME?</v>
      </c>
      <c r="K162">
        <v>1.07677398514E-4</v>
      </c>
      <c r="L162">
        <v>95713</v>
      </c>
      <c r="M162">
        <v>1</v>
      </c>
      <c r="N162">
        <v>1.5074835791966999E-3</v>
      </c>
      <c r="O162">
        <v>0</v>
      </c>
      <c r="P162">
        <v>9287</v>
      </c>
      <c r="Q162">
        <v>-2</v>
      </c>
      <c r="R162">
        <v>1.0767739851405E-3</v>
      </c>
      <c r="S162">
        <v>3856.2</v>
      </c>
      <c r="T162">
        <v>91009</v>
      </c>
      <c r="U162">
        <v>14</v>
      </c>
      <c r="V162">
        <v>1</v>
      </c>
      <c r="W162">
        <v>0.1</v>
      </c>
      <c r="X162">
        <v>3856.2</v>
      </c>
      <c r="Y162">
        <v>0.10204485270687499</v>
      </c>
      <c r="Z162" t="s">
        <v>381</v>
      </c>
      <c r="AA162">
        <v>10</v>
      </c>
    </row>
    <row r="163" spans="1:27" x14ac:dyDescent="0.3">
      <c r="A163">
        <v>161</v>
      </c>
      <c r="B163">
        <v>6.05514502380161</v>
      </c>
      <c r="C163" t="s">
        <v>382</v>
      </c>
      <c r="D163">
        <v>24</v>
      </c>
      <c r="E163">
        <v>437569</v>
      </c>
      <c r="F163">
        <v>9.7524381095273008E-3</v>
      </c>
      <c r="G163">
        <v>0.41972993248312002</v>
      </c>
      <c r="H163">
        <v>90</v>
      </c>
      <c r="I163">
        <v>2666</v>
      </c>
      <c r="J163" t="e">
        <f>--JpehDk0ZI</f>
        <v>#NAME?</v>
      </c>
      <c r="K163">
        <v>2.6809651474529999E-3</v>
      </c>
      <c r="L163">
        <v>72264</v>
      </c>
      <c r="M163">
        <v>4.5011252813203003E-3</v>
      </c>
      <c r="N163">
        <v>2.3235031277926699E-2</v>
      </c>
      <c r="O163">
        <v>23</v>
      </c>
      <c r="P163">
        <v>1119</v>
      </c>
      <c r="Q163">
        <v>-2</v>
      </c>
      <c r="R163">
        <v>1.07238605898123E-2</v>
      </c>
      <c r="S163">
        <v>4861.8777777777696</v>
      </c>
      <c r="T163">
        <v>40488</v>
      </c>
      <c r="U163">
        <v>26</v>
      </c>
      <c r="V163">
        <v>3</v>
      </c>
      <c r="W163">
        <v>1.12528132033E-3</v>
      </c>
      <c r="X163">
        <v>164.12940735183699</v>
      </c>
      <c r="Y163">
        <v>2.7637818612922301E-2</v>
      </c>
      <c r="Z163" t="s">
        <v>383</v>
      </c>
      <c r="AA163">
        <v>12</v>
      </c>
    </row>
    <row r="164" spans="1:27" x14ac:dyDescent="0.3">
      <c r="A164">
        <v>162</v>
      </c>
      <c r="B164">
        <v>8.0689329556185005E-2</v>
      </c>
      <c r="C164" t="s">
        <v>384</v>
      </c>
      <c r="D164">
        <v>20</v>
      </c>
      <c r="E164">
        <v>6836</v>
      </c>
      <c r="F164">
        <v>9</v>
      </c>
      <c r="G164">
        <v>6703</v>
      </c>
      <c r="H164">
        <v>4</v>
      </c>
      <c r="I164">
        <v>1</v>
      </c>
      <c r="J164" t="e">
        <f>--HhYhia37E</f>
        <v>#NAME?</v>
      </c>
      <c r="K164">
        <v>5.9674772489920003E-4</v>
      </c>
      <c r="L164">
        <v>84720</v>
      </c>
      <c r="M164">
        <v>10</v>
      </c>
      <c r="N164">
        <v>1.3426823810234001E-3</v>
      </c>
      <c r="O164">
        <v>0</v>
      </c>
      <c r="P164">
        <v>6703</v>
      </c>
      <c r="Q164">
        <v>-2</v>
      </c>
      <c r="R164">
        <v>1.4918693122482E-3</v>
      </c>
      <c r="S164">
        <v>1709</v>
      </c>
      <c r="T164">
        <v>80112</v>
      </c>
      <c r="U164">
        <v>9</v>
      </c>
      <c r="V164">
        <v>4</v>
      </c>
      <c r="W164">
        <v>4</v>
      </c>
      <c r="X164">
        <v>6836</v>
      </c>
      <c r="Y164">
        <v>8.3670361493908496E-2</v>
      </c>
      <c r="Z164" t="s">
        <v>385</v>
      </c>
      <c r="AA164">
        <v>10</v>
      </c>
    </row>
    <row r="165" spans="1:27" x14ac:dyDescent="0.3">
      <c r="A165">
        <v>163</v>
      </c>
      <c r="B165">
        <v>74.004357219147494</v>
      </c>
      <c r="C165" t="s">
        <v>386</v>
      </c>
      <c r="D165">
        <v>26</v>
      </c>
      <c r="E165">
        <v>6097367</v>
      </c>
      <c r="F165">
        <v>1.9164817429897E-3</v>
      </c>
      <c r="G165">
        <v>0.84910227960459905</v>
      </c>
      <c r="H165">
        <v>535</v>
      </c>
      <c r="I165">
        <v>9914</v>
      </c>
      <c r="J165" t="e">
        <f>--Rs_NBPuCE</f>
        <v>#NAME?</v>
      </c>
      <c r="K165">
        <v>1.1879306248510001E-4</v>
      </c>
      <c r="L165">
        <v>82392</v>
      </c>
      <c r="M165">
        <v>9.0780714141610003E-4</v>
      </c>
      <c r="N165">
        <v>2.2570681872178E-3</v>
      </c>
      <c r="O165">
        <v>21</v>
      </c>
      <c r="P165">
        <v>8418</v>
      </c>
      <c r="Q165">
        <v>-2</v>
      </c>
      <c r="R165">
        <v>1.0691375623663E-3</v>
      </c>
      <c r="S165">
        <v>11396.9476635514</v>
      </c>
      <c r="T165">
        <v>53232</v>
      </c>
      <c r="U165">
        <v>19</v>
      </c>
      <c r="V165">
        <v>1</v>
      </c>
      <c r="W165">
        <v>1.008674601573E-4</v>
      </c>
      <c r="X165">
        <v>615.02592293726002</v>
      </c>
      <c r="Y165">
        <v>0.15813796212804301</v>
      </c>
      <c r="Z165" t="s">
        <v>387</v>
      </c>
      <c r="AA165">
        <v>9</v>
      </c>
    </row>
    <row r="166" spans="1:27" x14ac:dyDescent="0.3">
      <c r="A166">
        <v>164</v>
      </c>
      <c r="B166">
        <v>6.4304095815167299</v>
      </c>
      <c r="C166" t="s">
        <v>388</v>
      </c>
      <c r="D166">
        <v>1</v>
      </c>
      <c r="E166">
        <v>635691</v>
      </c>
      <c r="F166">
        <v>0.64305949008498497</v>
      </c>
      <c r="G166">
        <v>79.747875354107606</v>
      </c>
      <c r="H166">
        <v>62</v>
      </c>
      <c r="I166">
        <v>353</v>
      </c>
      <c r="J166" t="e">
        <f>--lGdHYelkQ</f>
        <v>#NAME?</v>
      </c>
      <c r="K166">
        <v>1.2432950872082E-3</v>
      </c>
      <c r="L166">
        <v>98857</v>
      </c>
      <c r="M166">
        <v>0.30594900849858297</v>
      </c>
      <c r="N166">
        <v>8.0636567084650008E-3</v>
      </c>
      <c r="O166">
        <v>95</v>
      </c>
      <c r="P166">
        <v>28151</v>
      </c>
      <c r="Q166">
        <v>-2</v>
      </c>
      <c r="R166">
        <v>3.8364534119569001E-3</v>
      </c>
      <c r="S166">
        <v>10253.080645161201</v>
      </c>
      <c r="T166">
        <v>80280</v>
      </c>
      <c r="U166">
        <v>227</v>
      </c>
      <c r="V166">
        <v>35</v>
      </c>
      <c r="W166">
        <v>9.9150141643059395E-2</v>
      </c>
      <c r="X166">
        <v>1800.8243626062299</v>
      </c>
      <c r="Y166">
        <v>0.35066018933731902</v>
      </c>
      <c r="Z166" t="s">
        <v>389</v>
      </c>
      <c r="AA166">
        <v>108</v>
      </c>
    </row>
    <row r="167" spans="1:27" x14ac:dyDescent="0.3">
      <c r="A167">
        <v>165</v>
      </c>
      <c r="B167">
        <v>59.166580932784598</v>
      </c>
      <c r="C167" t="s">
        <v>390</v>
      </c>
      <c r="D167">
        <v>20</v>
      </c>
      <c r="E167">
        <v>3450595</v>
      </c>
      <c r="F167">
        <v>1.2617220801364E-2</v>
      </c>
      <c r="G167">
        <v>0.25865302642796201</v>
      </c>
      <c r="H167">
        <v>1419</v>
      </c>
      <c r="I167">
        <v>5865</v>
      </c>
      <c r="J167" t="e">
        <f>--jvEQkERfA</f>
        <v>#NAME?</v>
      </c>
      <c r="K167">
        <v>6.5919578114699996E-4</v>
      </c>
      <c r="L167">
        <v>58320</v>
      </c>
      <c r="M167">
        <v>3.4100596760443E-3</v>
      </c>
      <c r="N167">
        <v>4.8780487804878002E-2</v>
      </c>
      <c r="O167">
        <v>594</v>
      </c>
      <c r="P167">
        <v>1517</v>
      </c>
      <c r="Q167">
        <v>-2</v>
      </c>
      <c r="R167">
        <v>1.3183915622940001E-2</v>
      </c>
      <c r="S167">
        <v>2431.70894996476</v>
      </c>
      <c r="T167">
        <v>37728</v>
      </c>
      <c r="U167">
        <v>74</v>
      </c>
      <c r="V167">
        <v>1</v>
      </c>
      <c r="W167">
        <v>1.705029838022E-4</v>
      </c>
      <c r="X167">
        <v>588.33674339300899</v>
      </c>
      <c r="Y167">
        <v>4.0208863443596199E-2</v>
      </c>
      <c r="Z167" t="s">
        <v>391</v>
      </c>
      <c r="AA167">
        <v>20</v>
      </c>
    </row>
    <row r="168" spans="1:27" x14ac:dyDescent="0.3">
      <c r="A168">
        <v>166</v>
      </c>
      <c r="B168">
        <v>398.01757986508801</v>
      </c>
      <c r="C168" t="s">
        <v>392</v>
      </c>
      <c r="D168">
        <v>1</v>
      </c>
      <c r="E168">
        <v>25017793</v>
      </c>
      <c r="F168">
        <v>8.4558197605129996E-3</v>
      </c>
      <c r="G168">
        <v>7.3867544407241299</v>
      </c>
      <c r="H168">
        <v>61</v>
      </c>
      <c r="I168">
        <v>17621</v>
      </c>
      <c r="J168" t="e">
        <f>---hv-Yv4Ds</f>
        <v>#NAME?</v>
      </c>
      <c r="K168">
        <v>2.151165470721E-4</v>
      </c>
      <c r="L168">
        <v>62856</v>
      </c>
      <c r="M168">
        <v>8.5125702287040003E-4</v>
      </c>
      <c r="N168">
        <v>1.1447273397765E-3</v>
      </c>
      <c r="O168">
        <v>26</v>
      </c>
      <c r="P168">
        <v>130162</v>
      </c>
      <c r="Q168">
        <v>-2</v>
      </c>
      <c r="R168">
        <v>1.1524100736E-4</v>
      </c>
      <c r="S168">
        <v>410127.75409836002</v>
      </c>
      <c r="T168">
        <v>27240</v>
      </c>
      <c r="U168">
        <v>149</v>
      </c>
      <c r="V168">
        <v>28</v>
      </c>
      <c r="W168">
        <v>1.5890131093581001E-3</v>
      </c>
      <c r="X168">
        <v>1419.77146586459</v>
      </c>
      <c r="Y168">
        <v>4.7783406754772404</v>
      </c>
      <c r="Z168" t="s">
        <v>393</v>
      </c>
      <c r="AA168">
        <v>15</v>
      </c>
    </row>
    <row r="169" spans="1:27" x14ac:dyDescent="0.3">
      <c r="A169">
        <v>167</v>
      </c>
      <c r="B169">
        <v>158.38594338078801</v>
      </c>
      <c r="C169" t="s">
        <v>394</v>
      </c>
      <c r="D169">
        <v>28</v>
      </c>
      <c r="E169">
        <v>7743172</v>
      </c>
      <c r="F169">
        <v>6.6404911855383999E-3</v>
      </c>
      <c r="G169">
        <v>0.77696381986350105</v>
      </c>
      <c r="H169">
        <v>111</v>
      </c>
      <c r="I169">
        <v>37949</v>
      </c>
      <c r="J169" t="e">
        <f>--bE6kP7zSE</f>
        <v>#NAME?</v>
      </c>
      <c r="K169">
        <v>4.0698660335760002E-4</v>
      </c>
      <c r="L169">
        <v>48888</v>
      </c>
      <c r="M169">
        <v>6.8513004295229997E-4</v>
      </c>
      <c r="N169">
        <v>8.5467186705104007E-3</v>
      </c>
      <c r="O169">
        <v>10</v>
      </c>
      <c r="P169">
        <v>29485</v>
      </c>
      <c r="Q169">
        <v>-2</v>
      </c>
      <c r="R169">
        <v>8.8180430727480004E-4</v>
      </c>
      <c r="S169">
        <v>69758.306306306302</v>
      </c>
      <c r="T169">
        <v>23592</v>
      </c>
      <c r="U169">
        <v>252</v>
      </c>
      <c r="V169">
        <v>12</v>
      </c>
      <c r="W169">
        <v>3.16213865978E-4</v>
      </c>
      <c r="X169">
        <v>204.04152942106501</v>
      </c>
      <c r="Y169">
        <v>1.24978806375042</v>
      </c>
      <c r="Z169" t="s">
        <v>395</v>
      </c>
      <c r="AA169">
        <v>26</v>
      </c>
    </row>
    <row r="170" spans="1:27" x14ac:dyDescent="0.3">
      <c r="A170">
        <v>168</v>
      </c>
      <c r="B170">
        <v>44.033635365183898</v>
      </c>
      <c r="C170" t="s">
        <v>396</v>
      </c>
      <c r="D170">
        <v>17</v>
      </c>
      <c r="E170">
        <v>2565928</v>
      </c>
      <c r="F170">
        <v>4.405286343612E-4</v>
      </c>
      <c r="G170">
        <v>0.20014684287812001</v>
      </c>
      <c r="H170">
        <v>130</v>
      </c>
      <c r="I170">
        <v>6810</v>
      </c>
      <c r="J170" t="e">
        <f>--xrGO4neQw</f>
        <v>#NAME?</v>
      </c>
      <c r="K170">
        <v>0</v>
      </c>
      <c r="L170">
        <v>58272</v>
      </c>
      <c r="M170">
        <v>0</v>
      </c>
      <c r="N170">
        <v>2.2010271460014001E-3</v>
      </c>
      <c r="O170">
        <v>18</v>
      </c>
      <c r="P170">
        <v>1363</v>
      </c>
      <c r="Q170">
        <v>-2</v>
      </c>
      <c r="R170">
        <v>0</v>
      </c>
      <c r="S170">
        <v>19737.907692307599</v>
      </c>
      <c r="T170">
        <v>50304</v>
      </c>
      <c r="U170">
        <v>3</v>
      </c>
      <c r="V170">
        <v>0</v>
      </c>
      <c r="W170">
        <v>0</v>
      </c>
      <c r="X170">
        <v>376.78825256975</v>
      </c>
      <c r="Y170">
        <v>2.7095260814249299E-2</v>
      </c>
      <c r="Z170" t="s">
        <v>397</v>
      </c>
      <c r="AA170">
        <v>0</v>
      </c>
    </row>
    <row r="171" spans="1:27" x14ac:dyDescent="0.3">
      <c r="A171">
        <v>169</v>
      </c>
      <c r="B171">
        <v>2.3894419862340199</v>
      </c>
      <c r="C171" t="s">
        <v>398</v>
      </c>
      <c r="D171">
        <v>10</v>
      </c>
      <c r="E171">
        <v>155524</v>
      </c>
      <c r="F171">
        <v>5.4198473282442698E-2</v>
      </c>
      <c r="G171">
        <v>3.68473282442748</v>
      </c>
      <c r="H171">
        <v>43</v>
      </c>
      <c r="I171">
        <v>1310</v>
      </c>
      <c r="J171" t="s">
        <v>399</v>
      </c>
      <c r="K171">
        <v>0</v>
      </c>
      <c r="L171">
        <v>65088</v>
      </c>
      <c r="M171">
        <v>2.13740458015267E-2</v>
      </c>
      <c r="N171">
        <v>1.4708928941371401E-2</v>
      </c>
      <c r="O171">
        <v>2</v>
      </c>
      <c r="P171">
        <v>4827</v>
      </c>
      <c r="Q171">
        <v>-2</v>
      </c>
      <c r="R171">
        <v>5.8007043712450003E-3</v>
      </c>
      <c r="S171">
        <v>3616.8372093023199</v>
      </c>
      <c r="T171">
        <v>24216</v>
      </c>
      <c r="U171">
        <v>71</v>
      </c>
      <c r="V171">
        <v>0</v>
      </c>
      <c r="W171">
        <v>0</v>
      </c>
      <c r="X171">
        <v>118.720610687022</v>
      </c>
      <c r="Y171">
        <v>0.199331020812685</v>
      </c>
      <c r="Z171" t="s">
        <v>400</v>
      </c>
      <c r="AA171">
        <v>28</v>
      </c>
    </row>
    <row r="172" spans="1:27" x14ac:dyDescent="0.3">
      <c r="A172">
        <v>170</v>
      </c>
      <c r="B172">
        <v>46.283488025667403</v>
      </c>
      <c r="C172" t="s">
        <v>401</v>
      </c>
      <c r="D172">
        <v>28</v>
      </c>
      <c r="E172">
        <v>3231328</v>
      </c>
      <c r="F172">
        <v>3.1501057082452398E-2</v>
      </c>
      <c r="G172">
        <v>52.542706131078198</v>
      </c>
      <c r="H172">
        <v>118</v>
      </c>
      <c r="I172">
        <v>4730</v>
      </c>
      <c r="J172" t="e">
        <f>--kvKc0pTAY</f>
        <v>#NAME?</v>
      </c>
      <c r="K172" s="1">
        <v>6.0355615285260703E-5</v>
      </c>
      <c r="L172">
        <v>69816</v>
      </c>
      <c r="M172">
        <v>6.5539112050738996E-3</v>
      </c>
      <c r="N172">
        <v>5.9953244516690004E-4</v>
      </c>
      <c r="O172">
        <v>21</v>
      </c>
      <c r="P172">
        <v>248527</v>
      </c>
      <c r="Q172">
        <v>-2</v>
      </c>
      <c r="R172">
        <v>1.2473493825619999E-4</v>
      </c>
      <c r="S172">
        <v>27384.135593220301</v>
      </c>
      <c r="T172">
        <v>64152</v>
      </c>
      <c r="U172">
        <v>149</v>
      </c>
      <c r="V172">
        <v>15</v>
      </c>
      <c r="W172">
        <v>3.1712473572937999E-3</v>
      </c>
      <c r="X172">
        <v>683.15602536997801</v>
      </c>
      <c r="Y172">
        <v>3.8740335453298398</v>
      </c>
      <c r="Z172" t="s">
        <v>402</v>
      </c>
      <c r="AA172">
        <v>31</v>
      </c>
    </row>
    <row r="173" spans="1:27" x14ac:dyDescent="0.3">
      <c r="A173">
        <v>171</v>
      </c>
      <c r="B173">
        <v>1.0070892363266899</v>
      </c>
      <c r="C173" t="s">
        <v>403</v>
      </c>
      <c r="D173">
        <v>29</v>
      </c>
      <c r="E173">
        <v>89213</v>
      </c>
      <c r="F173">
        <v>0.5</v>
      </c>
      <c r="G173">
        <v>213.79310344827499</v>
      </c>
      <c r="H173">
        <v>6</v>
      </c>
      <c r="I173">
        <v>58</v>
      </c>
      <c r="J173" t="e">
        <f>--Ib_GLTlgo</f>
        <v>#NAME?</v>
      </c>
      <c r="K173">
        <v>1.612903225806E-4</v>
      </c>
      <c r="L173">
        <v>88585</v>
      </c>
      <c r="M173">
        <v>0.22413793103448201</v>
      </c>
      <c r="N173">
        <v>2.3387096774192999E-3</v>
      </c>
      <c r="O173">
        <v>4</v>
      </c>
      <c r="P173">
        <v>12400</v>
      </c>
      <c r="Q173">
        <v>-2</v>
      </c>
      <c r="R173">
        <v>1.0483870967741E-3</v>
      </c>
      <c r="S173">
        <v>14868.833333333299</v>
      </c>
      <c r="T173">
        <v>77784</v>
      </c>
      <c r="U173">
        <v>29</v>
      </c>
      <c r="V173">
        <v>2</v>
      </c>
      <c r="W173">
        <v>3.4482758620689599E-2</v>
      </c>
      <c r="X173">
        <v>1538.1551724137901</v>
      </c>
      <c r="Y173">
        <v>0.15941581816311801</v>
      </c>
      <c r="Z173" t="s">
        <v>404</v>
      </c>
      <c r="AA173">
        <v>13</v>
      </c>
    </row>
    <row r="174" spans="1:27" x14ac:dyDescent="0.3">
      <c r="A174">
        <v>172</v>
      </c>
      <c r="B174">
        <v>3419.9888792605402</v>
      </c>
      <c r="C174" t="s">
        <v>405</v>
      </c>
      <c r="D174">
        <v>17</v>
      </c>
      <c r="E174">
        <v>142080018</v>
      </c>
      <c r="F174">
        <v>3.2772922529995E-3</v>
      </c>
      <c r="G174">
        <v>9.8678502655691197E-2</v>
      </c>
      <c r="H174">
        <v>4366</v>
      </c>
      <c r="I174">
        <v>378056</v>
      </c>
      <c r="J174" t="e">
        <f>--nUhnX0yKQ</f>
        <v>#NAME?</v>
      </c>
      <c r="K174">
        <v>4.5569077360209999E-4</v>
      </c>
      <c r="L174">
        <v>41544</v>
      </c>
      <c r="M174">
        <v>1.0104323169054001E-3</v>
      </c>
      <c r="N174">
        <v>3.32118157937061E-2</v>
      </c>
      <c r="O174">
        <v>13</v>
      </c>
      <c r="P174">
        <v>37306</v>
      </c>
      <c r="Q174">
        <v>72.882352941176407</v>
      </c>
      <c r="R174">
        <v>1.0239639736235401E-2</v>
      </c>
      <c r="S174">
        <v>32542.3770041227</v>
      </c>
      <c r="T174">
        <v>25776</v>
      </c>
      <c r="U174">
        <v>1239</v>
      </c>
      <c r="V174">
        <v>17</v>
      </c>
      <c r="W174" s="1">
        <v>4.49668832130689E-5</v>
      </c>
      <c r="X174">
        <v>375.81738684215998</v>
      </c>
      <c r="Y174">
        <v>1.4473153320918599</v>
      </c>
      <c r="Z174" t="s">
        <v>406</v>
      </c>
      <c r="AA174">
        <v>382</v>
      </c>
    </row>
    <row r="175" spans="1:27" x14ac:dyDescent="0.3">
      <c r="A175">
        <v>173</v>
      </c>
      <c r="B175">
        <v>0.139328571272301</v>
      </c>
      <c r="C175" t="s">
        <v>407</v>
      </c>
      <c r="D175">
        <v>24</v>
      </c>
      <c r="E175">
        <v>12737</v>
      </c>
      <c r="F175">
        <v>0.66666666666666596</v>
      </c>
      <c r="G175">
        <v>358</v>
      </c>
      <c r="H175">
        <v>8</v>
      </c>
      <c r="I175">
        <v>3</v>
      </c>
      <c r="J175" t="e">
        <f>--lHNgrPdgk</f>
        <v>#NAME?</v>
      </c>
      <c r="K175">
        <v>1.8621973929236E-3</v>
      </c>
      <c r="L175">
        <v>91417</v>
      </c>
      <c r="M175">
        <v>0.33333333333333298</v>
      </c>
      <c r="N175">
        <v>1.8621973929236E-3</v>
      </c>
      <c r="O175">
        <v>0</v>
      </c>
      <c r="P175">
        <v>1074</v>
      </c>
      <c r="Q175">
        <v>-2</v>
      </c>
      <c r="R175">
        <v>9.3109869646180001E-4</v>
      </c>
      <c r="S175">
        <v>1592.125</v>
      </c>
      <c r="T175">
        <v>91345</v>
      </c>
      <c r="U175">
        <v>2</v>
      </c>
      <c r="V175">
        <v>2</v>
      </c>
      <c r="W175">
        <v>0.66666666666666596</v>
      </c>
      <c r="X175">
        <v>4245.6666666666597</v>
      </c>
      <c r="Y175">
        <v>1.1757622201543499E-2</v>
      </c>
      <c r="Z175" t="s">
        <v>408</v>
      </c>
      <c r="AA175">
        <v>1</v>
      </c>
    </row>
    <row r="176" spans="1:27" x14ac:dyDescent="0.3">
      <c r="A176">
        <v>174</v>
      </c>
      <c r="B176">
        <v>15.7785397337636</v>
      </c>
      <c r="C176" t="s">
        <v>409</v>
      </c>
      <c r="D176">
        <v>26</v>
      </c>
      <c r="E176">
        <v>938760</v>
      </c>
      <c r="F176">
        <v>3.3091684434967998</v>
      </c>
      <c r="G176">
        <v>1677.9850746268601</v>
      </c>
      <c r="H176">
        <v>7</v>
      </c>
      <c r="I176">
        <v>469</v>
      </c>
      <c r="J176" t="e">
        <f>--s5HLtRsIo</f>
        <v>#NAME?</v>
      </c>
      <c r="K176">
        <v>2.3888941834230001E-4</v>
      </c>
      <c r="L176">
        <v>59496</v>
      </c>
      <c r="M176">
        <v>1.2793176972281399E-2</v>
      </c>
      <c r="N176">
        <v>1.9721083897201001E-3</v>
      </c>
      <c r="O176">
        <v>0</v>
      </c>
      <c r="P176">
        <v>786975</v>
      </c>
      <c r="Q176">
        <v>8.2553191489361701</v>
      </c>
      <c r="R176" s="1">
        <v>7.6241303726293701E-6</v>
      </c>
      <c r="S176">
        <v>134108.57142857101</v>
      </c>
      <c r="T176">
        <v>43440</v>
      </c>
      <c r="U176">
        <v>1552</v>
      </c>
      <c r="V176">
        <v>188</v>
      </c>
      <c r="W176">
        <v>0.40085287846481799</v>
      </c>
      <c r="X176">
        <v>2001.6204690831501</v>
      </c>
      <c r="Y176">
        <v>18.1163674033149</v>
      </c>
      <c r="Z176" t="s">
        <v>410</v>
      </c>
      <c r="AA176">
        <v>6</v>
      </c>
    </row>
    <row r="177" spans="1:27" x14ac:dyDescent="0.3">
      <c r="A177">
        <v>175</v>
      </c>
      <c r="B177">
        <v>536.50054132461605</v>
      </c>
      <c r="C177" t="s">
        <v>411</v>
      </c>
      <c r="D177">
        <v>28</v>
      </c>
      <c r="E177">
        <v>51041052</v>
      </c>
      <c r="F177">
        <v>5.6675868877629999E-4</v>
      </c>
      <c r="G177">
        <v>7.2865056584456106E-2</v>
      </c>
      <c r="H177">
        <v>2681</v>
      </c>
      <c r="I177">
        <v>109394</v>
      </c>
      <c r="J177" t="e">
        <f>---swzKwadc</f>
        <v>#NAME?</v>
      </c>
      <c r="K177">
        <v>2.0072763768661001E-3</v>
      </c>
      <c r="L177">
        <v>95137</v>
      </c>
      <c r="M177">
        <v>2.285317293453E-4</v>
      </c>
      <c r="N177">
        <v>7.7781959603561998E-3</v>
      </c>
      <c r="O177">
        <v>6</v>
      </c>
      <c r="P177">
        <v>7971</v>
      </c>
      <c r="Q177">
        <v>-2</v>
      </c>
      <c r="R177">
        <v>3.1363693388533E-3</v>
      </c>
      <c r="S177">
        <v>19038.064901156202</v>
      </c>
      <c r="T177">
        <v>23664</v>
      </c>
      <c r="U177">
        <v>62</v>
      </c>
      <c r="V177">
        <v>16</v>
      </c>
      <c r="W177">
        <v>1.462603067809E-4</v>
      </c>
      <c r="X177">
        <v>466.57999524654002</v>
      </c>
      <c r="Y177">
        <v>0.33684077079107499</v>
      </c>
      <c r="Z177" t="s">
        <v>412</v>
      </c>
      <c r="AA177">
        <v>25</v>
      </c>
    </row>
    <row r="178" spans="1:27" x14ac:dyDescent="0.3">
      <c r="A178">
        <v>176</v>
      </c>
      <c r="B178">
        <v>5375.3528768800197</v>
      </c>
      <c r="C178" t="s">
        <v>413</v>
      </c>
      <c r="D178">
        <v>20</v>
      </c>
      <c r="E178">
        <v>368835213</v>
      </c>
      <c r="F178">
        <v>5.4104355650569998E-4</v>
      </c>
      <c r="G178">
        <v>1.0121782867338501E-2</v>
      </c>
      <c r="H178">
        <v>4105</v>
      </c>
      <c r="I178">
        <v>2600530</v>
      </c>
      <c r="J178" t="s">
        <v>414</v>
      </c>
      <c r="K178">
        <v>4.6349061621456999E-3</v>
      </c>
      <c r="L178">
        <v>68616</v>
      </c>
      <c r="M178">
        <v>1.8957674012600001E-4</v>
      </c>
      <c r="N178">
        <v>5.3453385001139699E-2</v>
      </c>
      <c r="O178">
        <v>911956</v>
      </c>
      <c r="P178">
        <v>26322</v>
      </c>
      <c r="Q178">
        <v>11.532786885245899</v>
      </c>
      <c r="R178">
        <v>1.8729579819162599E-2</v>
      </c>
      <c r="S178">
        <v>89850.234591960994</v>
      </c>
      <c r="T178">
        <v>36264</v>
      </c>
      <c r="U178">
        <v>1407</v>
      </c>
      <c r="V178">
        <v>122</v>
      </c>
      <c r="W178" s="1">
        <v>4.6913513783728699E-5</v>
      </c>
      <c r="X178">
        <v>141.83078564754101</v>
      </c>
      <c r="Y178">
        <v>0.72584381204500303</v>
      </c>
      <c r="Z178" t="s">
        <v>415</v>
      </c>
      <c r="AA178">
        <v>493</v>
      </c>
    </row>
    <row r="179" spans="1:27" x14ac:dyDescent="0.3">
      <c r="A179">
        <v>177</v>
      </c>
      <c r="B179">
        <v>94.441290708096801</v>
      </c>
      <c r="C179" t="s">
        <v>416</v>
      </c>
      <c r="D179">
        <v>17</v>
      </c>
      <c r="E179">
        <v>7586280</v>
      </c>
      <c r="F179">
        <v>1.3048442342195E-3</v>
      </c>
      <c r="G179">
        <v>1.87799706410047</v>
      </c>
      <c r="H179">
        <v>35</v>
      </c>
      <c r="I179">
        <v>6131</v>
      </c>
      <c r="J179" t="e">
        <f>--Vr21j6yY0</f>
        <v>#NAME?</v>
      </c>
      <c r="K179">
        <v>2.6055237102649999E-4</v>
      </c>
      <c r="L179">
        <v>80328</v>
      </c>
      <c r="M179">
        <v>8.1552764638719998E-4</v>
      </c>
      <c r="N179">
        <v>6.9480632273749999E-4</v>
      </c>
      <c r="O179">
        <v>211</v>
      </c>
      <c r="P179">
        <v>11514</v>
      </c>
      <c r="Q179">
        <v>-2</v>
      </c>
      <c r="R179">
        <v>4.3425395171089998E-4</v>
      </c>
      <c r="S179">
        <v>216750.85714285701</v>
      </c>
      <c r="T179">
        <v>80256</v>
      </c>
      <c r="U179">
        <v>8</v>
      </c>
      <c r="V179">
        <v>3</v>
      </c>
      <c r="W179">
        <v>4.8931658783230004E-4</v>
      </c>
      <c r="X179">
        <v>1237.3642146468701</v>
      </c>
      <c r="Y179">
        <v>0.14346590909090901</v>
      </c>
      <c r="Z179" t="s">
        <v>417</v>
      </c>
      <c r="AA179">
        <v>5</v>
      </c>
    </row>
    <row r="180" spans="1:27" x14ac:dyDescent="0.3">
      <c r="A180">
        <v>178</v>
      </c>
      <c r="B180">
        <v>273.49944358177999</v>
      </c>
      <c r="C180" t="s">
        <v>418</v>
      </c>
      <c r="D180">
        <v>24</v>
      </c>
      <c r="E180">
        <v>21136037</v>
      </c>
      <c r="F180">
        <v>2.2800534633224999E-3</v>
      </c>
      <c r="G180">
        <v>1.9146945514584399</v>
      </c>
      <c r="H180">
        <v>1698</v>
      </c>
      <c r="I180">
        <v>12719</v>
      </c>
      <c r="J180" t="e">
        <f>--dsyVSOhfc</f>
        <v>#NAME?</v>
      </c>
      <c r="K180" s="1">
        <v>4.1062702747094797E-5</v>
      </c>
      <c r="L180">
        <v>77280</v>
      </c>
      <c r="M180">
        <v>1.2579605314883E-3</v>
      </c>
      <c r="N180">
        <v>1.1908183796657001E-3</v>
      </c>
      <c r="O180">
        <v>785</v>
      </c>
      <c r="P180">
        <v>24353</v>
      </c>
      <c r="Q180">
        <v>-2</v>
      </c>
      <c r="R180">
        <v>6.5700324395349995E-4</v>
      </c>
      <c r="S180">
        <v>12447.607184923399</v>
      </c>
      <c r="T180">
        <v>69816</v>
      </c>
      <c r="U180">
        <v>29</v>
      </c>
      <c r="V180">
        <v>1</v>
      </c>
      <c r="W180" s="1">
        <v>7.8622533218020201E-5</v>
      </c>
      <c r="X180">
        <v>1661.7687711297999</v>
      </c>
      <c r="Y180">
        <v>0.34881689011114902</v>
      </c>
      <c r="Z180" t="s">
        <v>419</v>
      </c>
      <c r="AA180">
        <v>16</v>
      </c>
    </row>
    <row r="181" spans="1:27" x14ac:dyDescent="0.3">
      <c r="A181">
        <v>179</v>
      </c>
      <c r="B181">
        <v>659.76089263420704</v>
      </c>
      <c r="C181" t="s">
        <v>420</v>
      </c>
      <c r="D181">
        <v>22</v>
      </c>
      <c r="E181">
        <v>21138739</v>
      </c>
      <c r="F181">
        <v>-1</v>
      </c>
      <c r="G181">
        <v>-1</v>
      </c>
      <c r="H181">
        <v>413</v>
      </c>
      <c r="I181">
        <v>0</v>
      </c>
      <c r="J181" t="e">
        <f>--gMmijigDQ</f>
        <v>#NAME?</v>
      </c>
      <c r="K181">
        <v>3.3486414083420003E-4</v>
      </c>
      <c r="L181">
        <v>32040</v>
      </c>
      <c r="M181">
        <v>-1</v>
      </c>
      <c r="N181">
        <v>3.0376961347110001E-3</v>
      </c>
      <c r="O181">
        <v>0</v>
      </c>
      <c r="P181">
        <v>41808</v>
      </c>
      <c r="Q181">
        <v>-2</v>
      </c>
      <c r="R181" s="1">
        <v>9.5675468809797103E-5</v>
      </c>
      <c r="S181">
        <v>51183.387409200899</v>
      </c>
      <c r="T181">
        <v>30960</v>
      </c>
      <c r="U181">
        <v>127</v>
      </c>
      <c r="V181">
        <v>14</v>
      </c>
      <c r="W181">
        <v>-1</v>
      </c>
      <c r="X181">
        <v>-1</v>
      </c>
      <c r="Y181">
        <v>1.3503875968992201</v>
      </c>
      <c r="Z181" t="s">
        <v>421</v>
      </c>
      <c r="AA181">
        <v>4</v>
      </c>
    </row>
    <row r="182" spans="1:27" x14ac:dyDescent="0.3">
      <c r="A182">
        <v>180</v>
      </c>
      <c r="B182">
        <v>88.793287037037004</v>
      </c>
      <c r="C182" t="s">
        <v>422</v>
      </c>
      <c r="D182">
        <v>24</v>
      </c>
      <c r="E182">
        <v>4986631</v>
      </c>
      <c r="F182">
        <v>5.0603347606072002E-3</v>
      </c>
      <c r="G182">
        <v>1.81432463993771</v>
      </c>
      <c r="H182">
        <v>293</v>
      </c>
      <c r="I182">
        <v>5138</v>
      </c>
      <c r="J182" t="e">
        <f>--mcgd4OhWI</f>
        <v>#NAME?</v>
      </c>
      <c r="K182">
        <v>0</v>
      </c>
      <c r="L182">
        <v>56160</v>
      </c>
      <c r="M182">
        <v>0</v>
      </c>
      <c r="N182">
        <v>2.7891010512765E-3</v>
      </c>
      <c r="O182">
        <v>10</v>
      </c>
      <c r="P182">
        <v>9322</v>
      </c>
      <c r="Q182">
        <v>-2</v>
      </c>
      <c r="R182">
        <v>0</v>
      </c>
      <c r="S182">
        <v>17019.2184300341</v>
      </c>
      <c r="T182">
        <v>52656</v>
      </c>
      <c r="U182">
        <v>26</v>
      </c>
      <c r="V182">
        <v>0</v>
      </c>
      <c r="W182">
        <v>0</v>
      </c>
      <c r="X182">
        <v>970.53931490852403</v>
      </c>
      <c r="Y182">
        <v>0.17703585536311101</v>
      </c>
      <c r="Z182" t="s">
        <v>423</v>
      </c>
      <c r="AA182">
        <v>0</v>
      </c>
    </row>
    <row r="183" spans="1:27" x14ac:dyDescent="0.3">
      <c r="A183">
        <v>181</v>
      </c>
      <c r="B183">
        <v>3.4532310186676098</v>
      </c>
      <c r="C183" t="s">
        <v>424</v>
      </c>
      <c r="D183">
        <v>24</v>
      </c>
      <c r="E183">
        <v>310960</v>
      </c>
      <c r="F183">
        <v>4.4117647058823498E-2</v>
      </c>
      <c r="G183">
        <v>24.323529411764699</v>
      </c>
      <c r="H183">
        <v>57</v>
      </c>
      <c r="I183">
        <v>68</v>
      </c>
      <c r="J183" t="s">
        <v>425</v>
      </c>
      <c r="K183">
        <v>0</v>
      </c>
      <c r="L183">
        <v>90049</v>
      </c>
      <c r="M183">
        <v>4.4117647058823498E-2</v>
      </c>
      <c r="N183">
        <v>1.8137847642079E-3</v>
      </c>
      <c r="O183">
        <v>2</v>
      </c>
      <c r="P183">
        <v>1654</v>
      </c>
      <c r="Q183">
        <v>-2</v>
      </c>
      <c r="R183">
        <v>1.8137847642079E-3</v>
      </c>
      <c r="S183">
        <v>5455.4385964912199</v>
      </c>
      <c r="T183">
        <v>69384</v>
      </c>
      <c r="U183">
        <v>3</v>
      </c>
      <c r="V183">
        <v>0</v>
      </c>
      <c r="W183">
        <v>0</v>
      </c>
      <c r="X183">
        <v>4572.9411764705801</v>
      </c>
      <c r="Y183">
        <v>2.3838348898881499E-2</v>
      </c>
      <c r="Z183" t="s">
        <v>426</v>
      </c>
      <c r="AA183">
        <v>3</v>
      </c>
    </row>
    <row r="184" spans="1:27" x14ac:dyDescent="0.3">
      <c r="A184">
        <v>182</v>
      </c>
      <c r="B184">
        <v>21.755287971457602</v>
      </c>
      <c r="C184" t="s">
        <v>427</v>
      </c>
      <c r="D184">
        <v>24</v>
      </c>
      <c r="E184">
        <v>1024413</v>
      </c>
      <c r="F184">
        <v>7.4294205052005003E-3</v>
      </c>
      <c r="G184">
        <v>0.98142644873699802</v>
      </c>
      <c r="H184">
        <v>63</v>
      </c>
      <c r="I184">
        <v>2692</v>
      </c>
      <c r="J184" t="e">
        <f>--ZTaOGSBMg</f>
        <v>#NAME?</v>
      </c>
      <c r="K184">
        <v>7.5700227100680001E-4</v>
      </c>
      <c r="L184">
        <v>47088</v>
      </c>
      <c r="M184">
        <v>3.7147102525999999E-4</v>
      </c>
      <c r="N184">
        <v>7.5700227100680998E-3</v>
      </c>
      <c r="O184">
        <v>1</v>
      </c>
      <c r="P184">
        <v>2642</v>
      </c>
      <c r="Q184">
        <v>-2</v>
      </c>
      <c r="R184">
        <v>3.785011355034E-4</v>
      </c>
      <c r="S184">
        <v>16260.5238095238</v>
      </c>
      <c r="T184">
        <v>36888</v>
      </c>
      <c r="U184">
        <v>20</v>
      </c>
      <c r="V184">
        <v>2</v>
      </c>
      <c r="W184">
        <v>7.4294205051999998E-4</v>
      </c>
      <c r="X184">
        <v>380.53974739970198</v>
      </c>
      <c r="Y184">
        <v>7.1622207764042503E-2</v>
      </c>
      <c r="Z184" t="s">
        <v>428</v>
      </c>
      <c r="AA184">
        <v>1</v>
      </c>
    </row>
    <row r="185" spans="1:27" x14ac:dyDescent="0.3">
      <c r="A185">
        <v>183</v>
      </c>
      <c r="B185">
        <v>3.0736214429094302</v>
      </c>
      <c r="C185" t="s">
        <v>429</v>
      </c>
      <c r="D185">
        <v>24</v>
      </c>
      <c r="E185">
        <v>208244</v>
      </c>
      <c r="F185">
        <v>1.05820105820105E-2</v>
      </c>
      <c r="G185">
        <v>13.8677248677248</v>
      </c>
      <c r="H185">
        <v>53</v>
      </c>
      <c r="I185">
        <v>189</v>
      </c>
      <c r="J185" t="s">
        <v>430</v>
      </c>
      <c r="K185">
        <v>7.6306753147650005E-4</v>
      </c>
      <c r="L185">
        <v>67752</v>
      </c>
      <c r="M185">
        <v>5.2910052910051996E-3</v>
      </c>
      <c r="N185">
        <v>7.6306753147650005E-4</v>
      </c>
      <c r="O185">
        <v>0</v>
      </c>
      <c r="P185">
        <v>2621</v>
      </c>
      <c r="Q185">
        <v>-2</v>
      </c>
      <c r="R185">
        <v>3.8153376573819999E-4</v>
      </c>
      <c r="S185">
        <v>3929.1320754716899</v>
      </c>
      <c r="T185">
        <v>36192</v>
      </c>
      <c r="U185">
        <v>2</v>
      </c>
      <c r="V185">
        <v>2</v>
      </c>
      <c r="W185">
        <v>1.05820105820105E-2</v>
      </c>
      <c r="X185">
        <v>1101.8201058201</v>
      </c>
      <c r="Y185">
        <v>7.2419319186560499E-2</v>
      </c>
      <c r="Z185" t="s">
        <v>431</v>
      </c>
      <c r="AA185">
        <v>1</v>
      </c>
    </row>
    <row r="186" spans="1:27" x14ac:dyDescent="0.3">
      <c r="A186">
        <v>184</v>
      </c>
      <c r="B186">
        <v>106.45079429186799</v>
      </c>
      <c r="C186" t="s">
        <v>432</v>
      </c>
      <c r="D186">
        <v>24</v>
      </c>
      <c r="E186">
        <v>7907165</v>
      </c>
      <c r="F186">
        <v>5.7759919638371996E-3</v>
      </c>
      <c r="G186">
        <v>3.3201908588648901</v>
      </c>
      <c r="H186">
        <v>68</v>
      </c>
      <c r="I186">
        <v>3982</v>
      </c>
      <c r="J186" t="e">
        <f>--tHVh5Rcyc</f>
        <v>#NAME?</v>
      </c>
      <c r="K186">
        <v>5.2946070645179999E-4</v>
      </c>
      <c r="L186">
        <v>74280</v>
      </c>
      <c r="M186">
        <v>3.7669512807634001E-3</v>
      </c>
      <c r="N186">
        <v>1.7396566069132E-3</v>
      </c>
      <c r="O186">
        <v>23</v>
      </c>
      <c r="P186">
        <v>13221</v>
      </c>
      <c r="Q186">
        <v>-2</v>
      </c>
      <c r="R186">
        <v>1.1345586566825E-3</v>
      </c>
      <c r="S186">
        <v>116281.838235294</v>
      </c>
      <c r="T186">
        <v>73320</v>
      </c>
      <c r="U186">
        <v>23</v>
      </c>
      <c r="V186">
        <v>7</v>
      </c>
      <c r="W186">
        <v>1.7579105976896E-3</v>
      </c>
      <c r="X186">
        <v>1985.7270215971801</v>
      </c>
      <c r="Y186">
        <v>0.18031914893616999</v>
      </c>
      <c r="Z186" t="s">
        <v>433</v>
      </c>
      <c r="AA186">
        <v>15</v>
      </c>
    </row>
    <row r="187" spans="1:27" x14ac:dyDescent="0.3">
      <c r="A187">
        <v>185</v>
      </c>
      <c r="B187">
        <v>2.7333189220348699</v>
      </c>
      <c r="C187" t="s">
        <v>434</v>
      </c>
      <c r="D187">
        <v>26</v>
      </c>
      <c r="E187">
        <v>151732</v>
      </c>
      <c r="F187">
        <v>1.21951219512195E-2</v>
      </c>
      <c r="G187">
        <v>6.0823170731707297</v>
      </c>
      <c r="H187">
        <v>47</v>
      </c>
      <c r="I187">
        <v>328</v>
      </c>
      <c r="J187" t="e">
        <f>--vN3mr97eg</f>
        <v>#NAME?</v>
      </c>
      <c r="K187">
        <v>0</v>
      </c>
      <c r="L187">
        <v>55512</v>
      </c>
      <c r="M187">
        <v>0</v>
      </c>
      <c r="N187">
        <v>2.0050125313283E-3</v>
      </c>
      <c r="O187">
        <v>1</v>
      </c>
      <c r="P187">
        <v>1995</v>
      </c>
      <c r="Q187">
        <v>-2</v>
      </c>
      <c r="R187">
        <v>0</v>
      </c>
      <c r="S187">
        <v>3228.3404255319101</v>
      </c>
      <c r="T187">
        <v>55248</v>
      </c>
      <c r="U187">
        <v>4</v>
      </c>
      <c r="V187">
        <v>0</v>
      </c>
      <c r="W187">
        <v>0</v>
      </c>
      <c r="X187">
        <v>462.59756097560899</v>
      </c>
      <c r="Y187">
        <v>3.6109904430929603E-2</v>
      </c>
      <c r="Z187" t="s">
        <v>435</v>
      </c>
      <c r="AA187">
        <v>0</v>
      </c>
    </row>
    <row r="188" spans="1:27" x14ac:dyDescent="0.3">
      <c r="A188">
        <v>186</v>
      </c>
      <c r="B188">
        <v>3293.4212469620402</v>
      </c>
      <c r="C188" t="s">
        <v>436</v>
      </c>
      <c r="D188">
        <v>20</v>
      </c>
      <c r="E188">
        <v>281864164</v>
      </c>
      <c r="F188">
        <v>5.0455620201375999E-3</v>
      </c>
      <c r="G188">
        <v>0.16665763396296501</v>
      </c>
      <c r="H188">
        <v>3296</v>
      </c>
      <c r="I188">
        <v>941025</v>
      </c>
      <c r="J188" t="e">
        <f>--f26eioVPg</f>
        <v>#NAME?</v>
      </c>
      <c r="K188">
        <v>6.6314265856439998E-4</v>
      </c>
      <c r="L188">
        <v>85584</v>
      </c>
      <c r="M188">
        <v>3.6343349007730001E-4</v>
      </c>
      <c r="N188">
        <v>3.0275012912152701E-2</v>
      </c>
      <c r="O188">
        <v>2264</v>
      </c>
      <c r="P188">
        <v>156829</v>
      </c>
      <c r="Q188">
        <v>45.653846153846096</v>
      </c>
      <c r="R188">
        <v>2.1807191272022E-3</v>
      </c>
      <c r="S188">
        <v>85517.040048543597</v>
      </c>
      <c r="T188">
        <v>21096</v>
      </c>
      <c r="U188">
        <v>4748</v>
      </c>
      <c r="V188">
        <v>104</v>
      </c>
      <c r="W188">
        <v>1.1051778645619999E-4</v>
      </c>
      <c r="X188">
        <v>299.52887967907299</v>
      </c>
      <c r="Y188">
        <v>7.4340633295411402</v>
      </c>
      <c r="Z188" t="s">
        <v>437</v>
      </c>
      <c r="AA188">
        <v>342</v>
      </c>
    </row>
    <row r="189" spans="1:27" x14ac:dyDescent="0.3">
      <c r="A189">
        <v>187</v>
      </c>
      <c r="B189">
        <v>40.834029131664003</v>
      </c>
      <c r="C189" t="s">
        <v>438</v>
      </c>
      <c r="D189">
        <v>24</v>
      </c>
      <c r="E189">
        <v>4000469</v>
      </c>
      <c r="F189">
        <v>1.98675496688741E-2</v>
      </c>
      <c r="G189">
        <v>12.360927152317799</v>
      </c>
      <c r="H189">
        <v>132</v>
      </c>
      <c r="I189">
        <v>302</v>
      </c>
      <c r="J189" t="e">
        <f>--zfcdf5Sgw</f>
        <v>#NAME?</v>
      </c>
      <c r="K189">
        <v>0</v>
      </c>
      <c r="L189">
        <v>97969</v>
      </c>
      <c r="M189">
        <v>0</v>
      </c>
      <c r="N189">
        <v>1.607286364854E-3</v>
      </c>
      <c r="O189">
        <v>47</v>
      </c>
      <c r="P189">
        <v>3733</v>
      </c>
      <c r="Q189">
        <v>-2</v>
      </c>
      <c r="R189">
        <v>0</v>
      </c>
      <c r="S189">
        <v>30306.583333333299</v>
      </c>
      <c r="T189">
        <v>94441</v>
      </c>
      <c r="U189">
        <v>6</v>
      </c>
      <c r="V189">
        <v>0</v>
      </c>
      <c r="W189">
        <v>0</v>
      </c>
      <c r="X189">
        <v>13246.586092715201</v>
      </c>
      <c r="Y189">
        <v>3.95273239376965E-2</v>
      </c>
      <c r="Z189" t="s">
        <v>439</v>
      </c>
      <c r="AA189">
        <v>0</v>
      </c>
    </row>
    <row r="190" spans="1:27" x14ac:dyDescent="0.3">
      <c r="A190">
        <v>188</v>
      </c>
      <c r="B190">
        <v>0.51937012263099203</v>
      </c>
      <c r="C190" t="s">
        <v>440</v>
      </c>
      <c r="D190">
        <v>10</v>
      </c>
      <c r="E190">
        <v>44724</v>
      </c>
      <c r="F190">
        <v>5.7142857142857099E-2</v>
      </c>
      <c r="G190">
        <v>7.9428571428571404</v>
      </c>
      <c r="H190">
        <v>36</v>
      </c>
      <c r="I190">
        <v>175</v>
      </c>
      <c r="J190" t="s">
        <v>441</v>
      </c>
      <c r="K190">
        <v>0</v>
      </c>
      <c r="L190">
        <v>86112</v>
      </c>
      <c r="M190">
        <v>5.7142857142857004E-3</v>
      </c>
      <c r="N190">
        <v>7.1942446043165003E-3</v>
      </c>
      <c r="O190">
        <v>2</v>
      </c>
      <c r="P190">
        <v>1390</v>
      </c>
      <c r="Q190">
        <v>-2</v>
      </c>
      <c r="R190">
        <v>7.1942446043160005E-4</v>
      </c>
      <c r="S190">
        <v>1242.3333333333301</v>
      </c>
      <c r="T190">
        <v>31392</v>
      </c>
      <c r="U190">
        <v>10</v>
      </c>
      <c r="V190">
        <v>0</v>
      </c>
      <c r="W190">
        <v>0</v>
      </c>
      <c r="X190">
        <v>255.56571428571399</v>
      </c>
      <c r="Y190">
        <v>4.4278797145769599E-2</v>
      </c>
      <c r="Z190" t="s">
        <v>442</v>
      </c>
      <c r="AA190">
        <v>1</v>
      </c>
    </row>
    <row r="191" spans="1:27" x14ac:dyDescent="0.3">
      <c r="A191">
        <v>189</v>
      </c>
      <c r="B191">
        <v>387.34496479951002</v>
      </c>
      <c r="C191" t="s">
        <v>443</v>
      </c>
      <c r="D191">
        <v>28</v>
      </c>
      <c r="E191">
        <v>10123648</v>
      </c>
      <c r="F191">
        <v>1.2633174716806001E-3</v>
      </c>
      <c r="G191">
        <v>0.41542089527098103</v>
      </c>
      <c r="H191">
        <v>574</v>
      </c>
      <c r="I191">
        <v>23747</v>
      </c>
      <c r="J191" t="e">
        <f>--_fbAVQJt4</f>
        <v>#NAME?</v>
      </c>
      <c r="K191">
        <v>2.0273694880890001E-4</v>
      </c>
      <c r="L191">
        <v>26136</v>
      </c>
      <c r="M191" s="1">
        <v>4.2110582389354402E-5</v>
      </c>
      <c r="N191">
        <v>3.0410542321338001E-3</v>
      </c>
      <c r="O191">
        <v>0</v>
      </c>
      <c r="P191">
        <v>9865</v>
      </c>
      <c r="Q191">
        <v>-2</v>
      </c>
      <c r="R191">
        <v>1.013684744044E-4</v>
      </c>
      <c r="S191">
        <v>17637.017421602701</v>
      </c>
      <c r="T191">
        <v>22152</v>
      </c>
      <c r="U191">
        <v>30</v>
      </c>
      <c r="V191">
        <v>2</v>
      </c>
      <c r="W191" s="1">
        <v>8.4221164778708804E-5</v>
      </c>
      <c r="X191">
        <v>426.312713184823</v>
      </c>
      <c r="Y191">
        <v>0.44533224990971398</v>
      </c>
      <c r="Z191" t="s">
        <v>444</v>
      </c>
      <c r="AA191">
        <v>1</v>
      </c>
    </row>
    <row r="192" spans="1:27" x14ac:dyDescent="0.3">
      <c r="A192">
        <v>190</v>
      </c>
      <c r="B192">
        <v>3.6098418659170503E-2</v>
      </c>
      <c r="C192" t="s">
        <v>445</v>
      </c>
      <c r="D192">
        <v>22</v>
      </c>
      <c r="E192">
        <v>3326</v>
      </c>
      <c r="F192">
        <v>-1</v>
      </c>
      <c r="G192">
        <v>-1</v>
      </c>
      <c r="H192">
        <v>13</v>
      </c>
      <c r="I192">
        <v>0</v>
      </c>
      <c r="J192" t="e">
        <f>--zTHWg5c1k</f>
        <v>#NAME?</v>
      </c>
      <c r="K192">
        <v>1.9467878001297001E-3</v>
      </c>
      <c r="L192">
        <v>92137</v>
      </c>
      <c r="M192">
        <v>-1</v>
      </c>
      <c r="N192">
        <v>1.2978585334197999E-3</v>
      </c>
      <c r="O192">
        <v>0</v>
      </c>
      <c r="P192">
        <v>3082</v>
      </c>
      <c r="Q192">
        <v>-2</v>
      </c>
      <c r="R192">
        <v>0</v>
      </c>
      <c r="S192">
        <v>255.84615384615299</v>
      </c>
      <c r="T192">
        <v>63144</v>
      </c>
      <c r="U192">
        <v>4</v>
      </c>
      <c r="V192">
        <v>6</v>
      </c>
      <c r="W192">
        <v>-1</v>
      </c>
      <c r="X192">
        <v>-1</v>
      </c>
      <c r="Y192">
        <v>4.8809071329025698E-2</v>
      </c>
      <c r="Z192" t="s">
        <v>446</v>
      </c>
      <c r="AA192">
        <v>0</v>
      </c>
    </row>
    <row r="193" spans="1:27" x14ac:dyDescent="0.3">
      <c r="A193">
        <v>191</v>
      </c>
      <c r="B193">
        <v>0.866282861729881</v>
      </c>
      <c r="C193" t="s">
        <v>447</v>
      </c>
      <c r="D193">
        <v>1</v>
      </c>
      <c r="E193">
        <v>69067</v>
      </c>
      <c r="F193">
        <v>2.6666666666666599E-2</v>
      </c>
      <c r="G193">
        <v>53.226666666666603</v>
      </c>
      <c r="H193">
        <v>13</v>
      </c>
      <c r="I193">
        <v>75</v>
      </c>
      <c r="J193" t="e">
        <f>--HrKcBJRAA</f>
        <v>#NAME?</v>
      </c>
      <c r="K193">
        <v>2.5050100200400003E-4</v>
      </c>
      <c r="L193">
        <v>79728</v>
      </c>
      <c r="M193">
        <v>0</v>
      </c>
      <c r="N193">
        <v>5.0100200400800005E-4</v>
      </c>
      <c r="O193">
        <v>0</v>
      </c>
      <c r="P193">
        <v>3992</v>
      </c>
      <c r="Q193">
        <v>-2</v>
      </c>
      <c r="R193">
        <v>0</v>
      </c>
      <c r="S193">
        <v>5312.8461538461497</v>
      </c>
      <c r="T193">
        <v>75408</v>
      </c>
      <c r="U193">
        <v>2</v>
      </c>
      <c r="V193">
        <v>1</v>
      </c>
      <c r="W193">
        <v>1.3333333333333299E-2</v>
      </c>
      <c r="X193">
        <v>920.89333333333298</v>
      </c>
      <c r="Y193">
        <v>5.2938680246127703E-2</v>
      </c>
      <c r="Z193" t="s">
        <v>448</v>
      </c>
      <c r="AA193">
        <v>0</v>
      </c>
    </row>
    <row r="194" spans="1:27" x14ac:dyDescent="0.3">
      <c r="A194">
        <v>192</v>
      </c>
      <c r="B194">
        <v>6.0756280034340797</v>
      </c>
      <c r="C194" t="s">
        <v>449</v>
      </c>
      <c r="D194">
        <v>17</v>
      </c>
      <c r="E194">
        <v>544917</v>
      </c>
      <c r="F194">
        <v>4.2622950819672101E-2</v>
      </c>
      <c r="G194">
        <v>41.293442622950799</v>
      </c>
      <c r="H194">
        <v>76</v>
      </c>
      <c r="I194">
        <v>610</v>
      </c>
      <c r="J194" t="e">
        <f>--hghNh7ODI</f>
        <v>#NAME?</v>
      </c>
      <c r="K194" s="1">
        <v>7.9399737980864599E-5</v>
      </c>
      <c r="L194">
        <v>89689</v>
      </c>
      <c r="M194">
        <v>1.14754098360655E-2</v>
      </c>
      <c r="N194">
        <v>1.0321965937512001E-3</v>
      </c>
      <c r="O194">
        <v>1</v>
      </c>
      <c r="P194">
        <v>25189</v>
      </c>
      <c r="Q194">
        <v>-2</v>
      </c>
      <c r="R194">
        <v>2.77899082933E-4</v>
      </c>
      <c r="S194">
        <v>7169.96052631578</v>
      </c>
      <c r="T194">
        <v>75672</v>
      </c>
      <c r="U194">
        <v>26</v>
      </c>
      <c r="V194">
        <v>2</v>
      </c>
      <c r="W194">
        <v>3.2786885245901002E-3</v>
      </c>
      <c r="X194">
        <v>893.30655737704899</v>
      </c>
      <c r="Y194">
        <v>0.332870810867956</v>
      </c>
      <c r="Z194" t="s">
        <v>450</v>
      </c>
      <c r="AA194">
        <v>7</v>
      </c>
    </row>
    <row r="195" spans="1:27" x14ac:dyDescent="0.3">
      <c r="A195">
        <v>193</v>
      </c>
      <c r="B195">
        <v>31.405756442227698</v>
      </c>
      <c r="C195" t="s">
        <v>451</v>
      </c>
      <c r="D195">
        <v>17</v>
      </c>
      <c r="E195">
        <v>1813494</v>
      </c>
      <c r="F195">
        <v>1.5584415584415499E-2</v>
      </c>
      <c r="G195">
        <v>12.6902597402597</v>
      </c>
      <c r="H195">
        <v>738</v>
      </c>
      <c r="I195">
        <v>3080</v>
      </c>
      <c r="J195" t="e">
        <f>--s4NuUEBfI</f>
        <v>#NAME?</v>
      </c>
      <c r="K195" s="1">
        <v>2.5584608299646901E-5</v>
      </c>
      <c r="L195">
        <v>57744</v>
      </c>
      <c r="M195">
        <v>2.5974025974024998E-3</v>
      </c>
      <c r="N195">
        <v>1.228061198383E-3</v>
      </c>
      <c r="O195">
        <v>14</v>
      </c>
      <c r="P195">
        <v>39086</v>
      </c>
      <c r="Q195">
        <v>-2</v>
      </c>
      <c r="R195">
        <v>2.046768663971E-4</v>
      </c>
      <c r="S195">
        <v>2457.3089430894302</v>
      </c>
      <c r="T195">
        <v>56184</v>
      </c>
      <c r="U195">
        <v>48</v>
      </c>
      <c r="V195">
        <v>1</v>
      </c>
      <c r="W195">
        <v>3.2467532467530001E-4</v>
      </c>
      <c r="X195">
        <v>588.79675324675304</v>
      </c>
      <c r="Y195">
        <v>0.69567848497792895</v>
      </c>
      <c r="Z195" t="s">
        <v>452</v>
      </c>
      <c r="AA195">
        <v>8</v>
      </c>
    </row>
    <row r="196" spans="1:27" x14ac:dyDescent="0.3">
      <c r="A196">
        <v>194</v>
      </c>
      <c r="B196">
        <v>5.3568828770099897</v>
      </c>
      <c r="C196" t="s">
        <v>453</v>
      </c>
      <c r="D196">
        <v>20</v>
      </c>
      <c r="E196">
        <v>197219</v>
      </c>
      <c r="F196">
        <v>3.5294117647058802E-2</v>
      </c>
      <c r="G196">
        <v>14.0617647058823</v>
      </c>
      <c r="H196">
        <v>31</v>
      </c>
      <c r="I196">
        <v>340</v>
      </c>
      <c r="J196" t="e">
        <f>--_YZ6t0J90</f>
        <v>#NAME?</v>
      </c>
      <c r="K196">
        <v>0</v>
      </c>
      <c r="L196">
        <v>36816</v>
      </c>
      <c r="M196">
        <v>0</v>
      </c>
      <c r="N196">
        <v>2.5099351600083E-3</v>
      </c>
      <c r="O196">
        <v>0</v>
      </c>
      <c r="P196">
        <v>4781</v>
      </c>
      <c r="Q196">
        <v>-2</v>
      </c>
      <c r="R196">
        <v>0</v>
      </c>
      <c r="S196">
        <v>6361.9032258064499</v>
      </c>
      <c r="T196">
        <v>36600</v>
      </c>
      <c r="U196">
        <v>12</v>
      </c>
      <c r="V196">
        <v>0</v>
      </c>
      <c r="W196">
        <v>0</v>
      </c>
      <c r="X196">
        <v>580.05588235294101</v>
      </c>
      <c r="Y196">
        <v>0.130628415300546</v>
      </c>
      <c r="Z196" t="s">
        <v>454</v>
      </c>
      <c r="AA196">
        <v>0</v>
      </c>
    </row>
    <row r="197" spans="1:27" x14ac:dyDescent="0.3">
      <c r="A197">
        <v>195</v>
      </c>
      <c r="B197">
        <v>1.5870620222644001</v>
      </c>
      <c r="C197" t="s">
        <v>455</v>
      </c>
      <c r="D197">
        <v>24</v>
      </c>
      <c r="E197">
        <v>154683</v>
      </c>
      <c r="F197">
        <v>4.8582995951416998E-2</v>
      </c>
      <c r="G197">
        <v>4.5829959514169998</v>
      </c>
      <c r="H197">
        <v>45</v>
      </c>
      <c r="I197">
        <v>247</v>
      </c>
      <c r="J197" t="e">
        <f>--freWdOlgE</f>
        <v>#NAME?</v>
      </c>
      <c r="K197">
        <v>0</v>
      </c>
      <c r="L197">
        <v>97465</v>
      </c>
      <c r="M197">
        <v>1.2145748987854201E-2</v>
      </c>
      <c r="N197">
        <v>1.06007067137809E-2</v>
      </c>
      <c r="O197">
        <v>8</v>
      </c>
      <c r="P197">
        <v>1132</v>
      </c>
      <c r="Q197">
        <v>-2</v>
      </c>
      <c r="R197">
        <v>2.6501766784451999E-3</v>
      </c>
      <c r="S197">
        <v>3437.4</v>
      </c>
      <c r="T197">
        <v>33936</v>
      </c>
      <c r="U197">
        <v>12</v>
      </c>
      <c r="V197">
        <v>0</v>
      </c>
      <c r="W197">
        <v>0</v>
      </c>
      <c r="X197">
        <v>626.24696356275297</v>
      </c>
      <c r="Y197">
        <v>3.3356907119283297E-2</v>
      </c>
      <c r="Z197" t="s">
        <v>456</v>
      </c>
      <c r="AA197">
        <v>3</v>
      </c>
    </row>
    <row r="198" spans="1:27" x14ac:dyDescent="0.3">
      <c r="A198">
        <v>196</v>
      </c>
      <c r="B198">
        <v>101.07552876082001</v>
      </c>
      <c r="C198" t="s">
        <v>457</v>
      </c>
      <c r="D198">
        <v>20</v>
      </c>
      <c r="E198">
        <v>10193366</v>
      </c>
      <c r="F198">
        <v>1.4490653528474E-3</v>
      </c>
      <c r="G198">
        <v>0.25344153021301202</v>
      </c>
      <c r="H198">
        <v>580</v>
      </c>
      <c r="I198">
        <v>6901</v>
      </c>
      <c r="J198" t="s">
        <v>458</v>
      </c>
      <c r="K198">
        <v>1.1435105774728E-3</v>
      </c>
      <c r="L198">
        <v>100849</v>
      </c>
      <c r="M198">
        <v>4.347196058542E-4</v>
      </c>
      <c r="N198">
        <v>5.7175528873642002E-3</v>
      </c>
      <c r="O198">
        <v>218</v>
      </c>
      <c r="P198">
        <v>1749</v>
      </c>
      <c r="Q198">
        <v>-2</v>
      </c>
      <c r="R198">
        <v>1.7152658662092E-3</v>
      </c>
      <c r="S198">
        <v>17574.7689655172</v>
      </c>
      <c r="T198">
        <v>72984</v>
      </c>
      <c r="U198">
        <v>10</v>
      </c>
      <c r="V198">
        <v>2</v>
      </c>
      <c r="W198">
        <v>2.8981307056940003E-4</v>
      </c>
      <c r="X198">
        <v>1477.08534994928</v>
      </c>
      <c r="Y198">
        <v>2.3964156527458001E-2</v>
      </c>
      <c r="Z198" t="s">
        <v>459</v>
      </c>
      <c r="AA198">
        <v>3</v>
      </c>
    </row>
    <row r="199" spans="1:27" x14ac:dyDescent="0.3">
      <c r="A199">
        <v>197</v>
      </c>
      <c r="B199">
        <v>332.25307974309101</v>
      </c>
      <c r="C199" t="s">
        <v>460</v>
      </c>
      <c r="D199">
        <v>20</v>
      </c>
      <c r="E199">
        <v>34711476</v>
      </c>
      <c r="F199">
        <v>3.0145776361399998E-4</v>
      </c>
      <c r="G199">
        <v>0.25578691242651902</v>
      </c>
      <c r="H199">
        <v>1469</v>
      </c>
      <c r="I199">
        <v>46441</v>
      </c>
      <c r="J199" t="e">
        <f>--bY90wN7q0</f>
        <v>#NAME?</v>
      </c>
      <c r="K199">
        <v>0</v>
      </c>
      <c r="L199">
        <v>104473</v>
      </c>
      <c r="M199">
        <v>2.7992506621300002E-4</v>
      </c>
      <c r="N199">
        <v>1.1785503830288001E-3</v>
      </c>
      <c r="O199">
        <v>665</v>
      </c>
      <c r="P199">
        <v>11879</v>
      </c>
      <c r="Q199">
        <v>-2</v>
      </c>
      <c r="R199">
        <v>1.0943682128124999E-3</v>
      </c>
      <c r="S199">
        <v>23629.323349217098</v>
      </c>
      <c r="T199">
        <v>73632</v>
      </c>
      <c r="U199">
        <v>14</v>
      </c>
      <c r="V199">
        <v>0</v>
      </c>
      <c r="W199">
        <v>0</v>
      </c>
      <c r="X199">
        <v>747.43170905019201</v>
      </c>
      <c r="Y199">
        <v>0.16132931334202499</v>
      </c>
      <c r="Z199" t="s">
        <v>461</v>
      </c>
      <c r="AA199">
        <v>13</v>
      </c>
    </row>
    <row r="200" spans="1:27" x14ac:dyDescent="0.3">
      <c r="A200">
        <v>198</v>
      </c>
      <c r="B200">
        <v>0.37933695189442301</v>
      </c>
      <c r="C200" t="s">
        <v>462</v>
      </c>
      <c r="D200">
        <v>27</v>
      </c>
      <c r="E200">
        <v>28514</v>
      </c>
      <c r="F200">
        <v>8.3333333333333301E-2</v>
      </c>
      <c r="G200">
        <v>46.9166666666666</v>
      </c>
      <c r="H200">
        <v>41</v>
      </c>
      <c r="I200">
        <v>24</v>
      </c>
      <c r="J200" t="s">
        <v>463</v>
      </c>
      <c r="K200">
        <v>0</v>
      </c>
      <c r="L200">
        <v>75168</v>
      </c>
      <c r="M200">
        <v>0</v>
      </c>
      <c r="N200">
        <v>1.7761989342806E-3</v>
      </c>
      <c r="O200">
        <v>1</v>
      </c>
      <c r="P200">
        <v>1126</v>
      </c>
      <c r="Q200">
        <v>-2</v>
      </c>
      <c r="R200">
        <v>0</v>
      </c>
      <c r="S200">
        <v>695.46341463414603</v>
      </c>
      <c r="T200">
        <v>63024</v>
      </c>
      <c r="U200">
        <v>2</v>
      </c>
      <c r="V200">
        <v>0</v>
      </c>
      <c r="W200">
        <v>0</v>
      </c>
      <c r="X200">
        <v>1188.0833333333301</v>
      </c>
      <c r="Y200">
        <v>1.78662096978928E-2</v>
      </c>
      <c r="Z200" t="s">
        <v>464</v>
      </c>
      <c r="AA200">
        <v>0</v>
      </c>
    </row>
    <row r="201" spans="1:27" x14ac:dyDescent="0.3">
      <c r="A201">
        <v>199</v>
      </c>
      <c r="B201">
        <v>676.47959586837499</v>
      </c>
      <c r="C201" t="s">
        <v>465</v>
      </c>
      <c r="D201">
        <v>23</v>
      </c>
      <c r="E201">
        <v>59925945</v>
      </c>
      <c r="F201">
        <v>7.1380996180387193E-2</v>
      </c>
      <c r="G201">
        <v>9.3995052174188807</v>
      </c>
      <c r="H201">
        <v>89</v>
      </c>
      <c r="I201">
        <v>220703</v>
      </c>
      <c r="J201" t="e">
        <f>--qWkjf5Ghg</f>
        <v>#NAME?</v>
      </c>
      <c r="K201">
        <v>1.3786461213039999E-4</v>
      </c>
      <c r="L201">
        <v>88585</v>
      </c>
      <c r="M201">
        <v>1.22155113432984E-2</v>
      </c>
      <c r="N201">
        <v>7.5941227255350999E-3</v>
      </c>
      <c r="O201">
        <v>11704</v>
      </c>
      <c r="P201">
        <v>2074499</v>
      </c>
      <c r="Q201">
        <v>55.083916083916002</v>
      </c>
      <c r="R201">
        <v>1.2995908891736999E-3</v>
      </c>
      <c r="S201">
        <v>673325.22471910098</v>
      </c>
      <c r="T201">
        <v>88537</v>
      </c>
      <c r="U201">
        <v>15754</v>
      </c>
      <c r="V201">
        <v>286</v>
      </c>
      <c r="W201">
        <v>1.2958591410175001E-3</v>
      </c>
      <c r="X201">
        <v>271.52301962365698</v>
      </c>
      <c r="Y201">
        <v>23.430870709420901</v>
      </c>
      <c r="Z201" t="s">
        <v>466</v>
      </c>
      <c r="AA201">
        <v>2696</v>
      </c>
    </row>
    <row r="202" spans="1:27" x14ac:dyDescent="0.3">
      <c r="A202">
        <v>200</v>
      </c>
      <c r="B202">
        <v>1.60671296296296</v>
      </c>
      <c r="C202" t="s">
        <v>467</v>
      </c>
      <c r="D202">
        <v>17</v>
      </c>
      <c r="E202">
        <v>90233</v>
      </c>
      <c r="F202">
        <v>1.25</v>
      </c>
      <c r="G202">
        <v>1007.9375</v>
      </c>
      <c r="H202">
        <v>29</v>
      </c>
      <c r="I202">
        <v>16</v>
      </c>
      <c r="J202" t="e">
        <f>--euhftX0RI</f>
        <v>#NAME?</v>
      </c>
      <c r="K202" s="1">
        <v>6.2007812984436002E-5</v>
      </c>
      <c r="L202">
        <v>56160</v>
      </c>
      <c r="M202">
        <v>0.25</v>
      </c>
      <c r="N202">
        <v>1.2401562596887001E-3</v>
      </c>
      <c r="O202">
        <v>1</v>
      </c>
      <c r="P202">
        <v>16127</v>
      </c>
      <c r="Q202">
        <v>-2</v>
      </c>
      <c r="R202">
        <v>2.4803125193769999E-4</v>
      </c>
      <c r="S202">
        <v>3111.4827586206802</v>
      </c>
      <c r="T202">
        <v>54720</v>
      </c>
      <c r="U202">
        <v>20</v>
      </c>
      <c r="V202">
        <v>1</v>
      </c>
      <c r="W202">
        <v>6.25E-2</v>
      </c>
      <c r="X202">
        <v>5639.5625</v>
      </c>
      <c r="Y202">
        <v>0.294718567251462</v>
      </c>
      <c r="Z202" t="s">
        <v>468</v>
      </c>
      <c r="AA202">
        <v>4</v>
      </c>
    </row>
    <row r="203" spans="1:27" x14ac:dyDescent="0.3">
      <c r="A203">
        <v>201</v>
      </c>
      <c r="B203">
        <v>1.4961575408261201</v>
      </c>
      <c r="C203" t="s">
        <v>469</v>
      </c>
      <c r="D203">
        <v>17</v>
      </c>
      <c r="E203">
        <v>99680</v>
      </c>
      <c r="F203">
        <v>0</v>
      </c>
      <c r="G203">
        <v>5.1164383561643803</v>
      </c>
      <c r="H203">
        <v>66</v>
      </c>
      <c r="I203">
        <v>292</v>
      </c>
      <c r="J203" t="e">
        <f>--kgxi3dRc8</f>
        <v>#NAME?</v>
      </c>
      <c r="K203">
        <v>0</v>
      </c>
      <c r="L203">
        <v>66624</v>
      </c>
      <c r="M203">
        <v>6.8493150684931E-3</v>
      </c>
      <c r="N203">
        <v>0</v>
      </c>
      <c r="O203">
        <v>5</v>
      </c>
      <c r="P203">
        <v>1494</v>
      </c>
      <c r="Q203">
        <v>-2</v>
      </c>
      <c r="R203">
        <v>1.3386880856759999E-3</v>
      </c>
      <c r="S203">
        <v>1510.30303030303</v>
      </c>
      <c r="T203">
        <v>34296</v>
      </c>
      <c r="U203">
        <v>0</v>
      </c>
      <c r="V203">
        <v>0</v>
      </c>
      <c r="W203">
        <v>0</v>
      </c>
      <c r="X203">
        <v>341.36986301369802</v>
      </c>
      <c r="Y203">
        <v>4.3561931420573803E-2</v>
      </c>
      <c r="Z203" t="s">
        <v>470</v>
      </c>
      <c r="AA203">
        <v>2</v>
      </c>
    </row>
    <row r="204" spans="1:27" x14ac:dyDescent="0.3">
      <c r="A204">
        <v>202</v>
      </c>
      <c r="B204">
        <v>0.19282990083905399</v>
      </c>
      <c r="C204" t="s">
        <v>471</v>
      </c>
      <c r="D204">
        <v>19</v>
      </c>
      <c r="E204">
        <v>10112</v>
      </c>
      <c r="F204">
        <v>0.75</v>
      </c>
      <c r="G204">
        <v>139.875</v>
      </c>
      <c r="H204">
        <v>2</v>
      </c>
      <c r="I204">
        <v>8</v>
      </c>
      <c r="J204" t="e">
        <f>--uhc3sHpTM</f>
        <v>#NAME?</v>
      </c>
      <c r="K204">
        <v>8.9365504915100004E-4</v>
      </c>
      <c r="L204">
        <v>52440</v>
      </c>
      <c r="M204">
        <v>0.25</v>
      </c>
      <c r="N204">
        <v>5.3619302949061004E-3</v>
      </c>
      <c r="O204">
        <v>0</v>
      </c>
      <c r="P204">
        <v>1119</v>
      </c>
      <c r="Q204">
        <v>-2</v>
      </c>
      <c r="R204">
        <v>1.7873100983020001E-3</v>
      </c>
      <c r="S204">
        <v>5056</v>
      </c>
      <c r="T204">
        <v>49680</v>
      </c>
      <c r="U204">
        <v>6</v>
      </c>
      <c r="V204">
        <v>1</v>
      </c>
      <c r="W204">
        <v>0.125</v>
      </c>
      <c r="X204">
        <v>1264</v>
      </c>
      <c r="Y204">
        <v>2.25241545893719E-2</v>
      </c>
      <c r="Z204" t="s">
        <v>472</v>
      </c>
      <c r="AA204">
        <v>2</v>
      </c>
    </row>
    <row r="205" spans="1:27" x14ac:dyDescent="0.3">
      <c r="A205">
        <v>203</v>
      </c>
      <c r="B205">
        <v>0.79591521443579205</v>
      </c>
      <c r="C205" t="s">
        <v>473</v>
      </c>
      <c r="D205">
        <v>2</v>
      </c>
      <c r="E205">
        <v>51518</v>
      </c>
      <c r="F205">
        <v>0</v>
      </c>
      <c r="G205">
        <v>32.65625</v>
      </c>
      <c r="H205">
        <v>263</v>
      </c>
      <c r="I205">
        <v>32</v>
      </c>
      <c r="J205" t="e">
        <f>--eie1Zn8aw</f>
        <v>#NAME?</v>
      </c>
      <c r="K205">
        <v>0</v>
      </c>
      <c r="L205">
        <v>64728</v>
      </c>
      <c r="M205">
        <v>0</v>
      </c>
      <c r="N205">
        <v>0</v>
      </c>
      <c r="O205">
        <v>0</v>
      </c>
      <c r="P205">
        <v>1045</v>
      </c>
      <c r="Q205">
        <v>-2</v>
      </c>
      <c r="R205">
        <v>0</v>
      </c>
      <c r="S205">
        <v>195.885931558935</v>
      </c>
      <c r="T205">
        <v>36504</v>
      </c>
      <c r="U205">
        <v>0</v>
      </c>
      <c r="V205">
        <v>0</v>
      </c>
      <c r="W205">
        <v>0</v>
      </c>
      <c r="X205">
        <v>1609.9375</v>
      </c>
      <c r="Y205">
        <v>2.8626999780845899E-2</v>
      </c>
      <c r="Z205" t="s">
        <v>474</v>
      </c>
      <c r="AA205">
        <v>0</v>
      </c>
    </row>
    <row r="206" spans="1:27" x14ac:dyDescent="0.3">
      <c r="A206">
        <v>204</v>
      </c>
      <c r="B206">
        <v>0.12728832951944999</v>
      </c>
      <c r="C206" t="s">
        <v>475</v>
      </c>
      <c r="D206">
        <v>22</v>
      </c>
      <c r="E206">
        <v>5340</v>
      </c>
      <c r="F206">
        <v>-1</v>
      </c>
      <c r="G206">
        <v>-1</v>
      </c>
      <c r="H206">
        <v>2</v>
      </c>
      <c r="I206">
        <v>0</v>
      </c>
      <c r="J206" t="e">
        <f>--hdJlLOxYE</f>
        <v>#NAME?</v>
      </c>
      <c r="K206">
        <v>2.5239777889949998E-4</v>
      </c>
      <c r="L206">
        <v>41952</v>
      </c>
      <c r="M206">
        <v>-1</v>
      </c>
      <c r="N206">
        <v>3.0287733467945E-3</v>
      </c>
      <c r="O206">
        <v>0</v>
      </c>
      <c r="P206">
        <v>3962</v>
      </c>
      <c r="Q206">
        <v>-2</v>
      </c>
      <c r="R206">
        <v>1.2619888944977E-3</v>
      </c>
      <c r="S206">
        <v>2670</v>
      </c>
      <c r="T206">
        <v>36000</v>
      </c>
      <c r="U206">
        <v>12</v>
      </c>
      <c r="V206">
        <v>1</v>
      </c>
      <c r="W206">
        <v>-1</v>
      </c>
      <c r="X206">
        <v>-1</v>
      </c>
      <c r="Y206">
        <v>0.110055555555555</v>
      </c>
      <c r="Z206" t="s">
        <v>476</v>
      </c>
      <c r="AA206">
        <v>5</v>
      </c>
    </row>
    <row r="207" spans="1:27" x14ac:dyDescent="0.3">
      <c r="A207">
        <v>205</v>
      </c>
      <c r="B207">
        <v>1.7362693340742801</v>
      </c>
      <c r="C207" t="s">
        <v>477</v>
      </c>
      <c r="D207">
        <v>17</v>
      </c>
      <c r="E207">
        <v>149972</v>
      </c>
      <c r="F207">
        <v>0.148148148148148</v>
      </c>
      <c r="G207">
        <v>155.59259259259201</v>
      </c>
      <c r="H207">
        <v>44</v>
      </c>
      <c r="I207">
        <v>54</v>
      </c>
      <c r="J207" t="e">
        <f>--LQ7-omejY</f>
        <v>#NAME?</v>
      </c>
      <c r="K207">
        <v>5.9509640561769995E-4</v>
      </c>
      <c r="L207">
        <v>86376</v>
      </c>
      <c r="M207">
        <v>0</v>
      </c>
      <c r="N207">
        <v>9.5215424898830001E-4</v>
      </c>
      <c r="O207">
        <v>4</v>
      </c>
      <c r="P207">
        <v>8402</v>
      </c>
      <c r="Q207">
        <v>-2</v>
      </c>
      <c r="R207">
        <v>0</v>
      </c>
      <c r="S207">
        <v>3408.45454545454</v>
      </c>
      <c r="T207">
        <v>86328</v>
      </c>
      <c r="U207">
        <v>8</v>
      </c>
      <c r="V207">
        <v>5</v>
      </c>
      <c r="W207">
        <v>9.2592592592592504E-2</v>
      </c>
      <c r="X207">
        <v>2777.25925925925</v>
      </c>
      <c r="Y207">
        <v>9.7326475766842696E-2</v>
      </c>
      <c r="Z207" t="s">
        <v>478</v>
      </c>
      <c r="AA207">
        <v>0</v>
      </c>
    </row>
    <row r="208" spans="1:27" x14ac:dyDescent="0.3">
      <c r="A208">
        <v>206</v>
      </c>
      <c r="B208">
        <v>19.628572439162401</v>
      </c>
      <c r="C208" t="s">
        <v>479</v>
      </c>
      <c r="D208">
        <v>27</v>
      </c>
      <c r="E208">
        <v>1109878</v>
      </c>
      <c r="F208">
        <v>7.8163771712158797E-2</v>
      </c>
      <c r="G208">
        <v>48.286290322580598</v>
      </c>
      <c r="H208">
        <v>980</v>
      </c>
      <c r="I208">
        <v>3224</v>
      </c>
      <c r="J208" t="e">
        <f>--J66zFu7vY</f>
        <v>#NAME?</v>
      </c>
      <c r="K208">
        <v>4.2396017343820003E-4</v>
      </c>
      <c r="L208">
        <v>56544</v>
      </c>
      <c r="M208">
        <v>7.7543424317617002E-3</v>
      </c>
      <c r="N208">
        <v>1.6187570258550999E-3</v>
      </c>
      <c r="O208">
        <v>0</v>
      </c>
      <c r="P208">
        <v>155675</v>
      </c>
      <c r="Q208">
        <v>-2</v>
      </c>
      <c r="R208">
        <v>1.6059097478719999E-4</v>
      </c>
      <c r="S208">
        <v>1132.5285714285701</v>
      </c>
      <c r="T208">
        <v>22776</v>
      </c>
      <c r="U208">
        <v>252</v>
      </c>
      <c r="V208">
        <v>66</v>
      </c>
      <c r="W208">
        <v>2.0471464019851102E-2</v>
      </c>
      <c r="X208">
        <v>344.25496277915602</v>
      </c>
      <c r="Y208">
        <v>6.8350456621004501</v>
      </c>
      <c r="Z208" t="s">
        <v>480</v>
      </c>
      <c r="AA208">
        <v>25</v>
      </c>
    </row>
    <row r="209" spans="1:27" x14ac:dyDescent="0.3">
      <c r="A209">
        <v>207</v>
      </c>
      <c r="B209">
        <v>0.49622324159021403</v>
      </c>
      <c r="C209" t="s">
        <v>481</v>
      </c>
      <c r="D209">
        <v>20</v>
      </c>
      <c r="E209">
        <v>32453</v>
      </c>
      <c r="F209">
        <v>3.8</v>
      </c>
      <c r="G209">
        <v>3189.5</v>
      </c>
      <c r="H209">
        <v>6</v>
      </c>
      <c r="I209">
        <v>10</v>
      </c>
      <c r="J209" t="e">
        <f>--G6ISzYxAs</f>
        <v>#NAME?</v>
      </c>
      <c r="K209">
        <v>4.3894027277000002E-4</v>
      </c>
      <c r="L209">
        <v>65400</v>
      </c>
      <c r="M209">
        <v>3.5</v>
      </c>
      <c r="N209">
        <v>1.1914093118043001E-3</v>
      </c>
      <c r="O209">
        <v>1</v>
      </c>
      <c r="P209">
        <v>31895</v>
      </c>
      <c r="Q209">
        <v>-2</v>
      </c>
      <c r="R209">
        <v>1.0973506819249999E-3</v>
      </c>
      <c r="S209">
        <v>5408.8333333333303</v>
      </c>
      <c r="T209">
        <v>62568</v>
      </c>
      <c r="U209">
        <v>38</v>
      </c>
      <c r="V209">
        <v>14</v>
      </c>
      <c r="W209">
        <v>1.4</v>
      </c>
      <c r="X209">
        <v>3245.3</v>
      </c>
      <c r="Y209">
        <v>0.50976537527170396</v>
      </c>
      <c r="Z209" t="s">
        <v>482</v>
      </c>
      <c r="AA209">
        <v>35</v>
      </c>
    </row>
    <row r="210" spans="1:27" x14ac:dyDescent="0.3">
      <c r="A210">
        <v>208</v>
      </c>
      <c r="B210">
        <v>0.21889095250729601</v>
      </c>
      <c r="C210" t="s">
        <v>483</v>
      </c>
      <c r="D210">
        <v>17</v>
      </c>
      <c r="E210">
        <v>20625</v>
      </c>
      <c r="F210">
        <v>0.77777777777777701</v>
      </c>
      <c r="G210">
        <v>973</v>
      </c>
      <c r="H210">
        <v>13</v>
      </c>
      <c r="I210">
        <v>9</v>
      </c>
      <c r="J210" t="e">
        <f>--pxsvtmufE</f>
        <v>#NAME?</v>
      </c>
      <c r="K210">
        <v>1.141943587986E-4</v>
      </c>
      <c r="L210">
        <v>94225</v>
      </c>
      <c r="M210">
        <v>0.22222222222222199</v>
      </c>
      <c r="N210">
        <v>7.9936051159069997E-4</v>
      </c>
      <c r="O210">
        <v>0</v>
      </c>
      <c r="P210">
        <v>8757</v>
      </c>
      <c r="Q210">
        <v>-2</v>
      </c>
      <c r="R210">
        <v>2.2838871759729999E-4</v>
      </c>
      <c r="S210">
        <v>1586.5384615384601</v>
      </c>
      <c r="T210">
        <v>39960</v>
      </c>
      <c r="U210">
        <v>7</v>
      </c>
      <c r="V210">
        <v>1</v>
      </c>
      <c r="W210">
        <v>0.11111111111111099</v>
      </c>
      <c r="X210">
        <v>2291.6666666666601</v>
      </c>
      <c r="Y210">
        <v>0.21914414414414399</v>
      </c>
      <c r="Z210" t="s">
        <v>484</v>
      </c>
      <c r="AA210">
        <v>2</v>
      </c>
    </row>
    <row r="211" spans="1:27" x14ac:dyDescent="0.3">
      <c r="A211">
        <v>209</v>
      </c>
      <c r="B211">
        <v>16.020683463205302</v>
      </c>
      <c r="C211" t="s">
        <v>485</v>
      </c>
      <c r="D211">
        <v>10</v>
      </c>
      <c r="E211">
        <v>1445338</v>
      </c>
      <c r="F211">
        <v>0.14144736842105199</v>
      </c>
      <c r="G211">
        <v>23.9404605263157</v>
      </c>
      <c r="H211">
        <v>74</v>
      </c>
      <c r="I211">
        <v>3040</v>
      </c>
      <c r="J211" t="s">
        <v>486</v>
      </c>
      <c r="K211">
        <v>3.9846659063739998E-4</v>
      </c>
      <c r="L211">
        <v>90217</v>
      </c>
      <c r="M211">
        <v>2.4013157894736799E-2</v>
      </c>
      <c r="N211">
        <v>5.9082977232443002E-3</v>
      </c>
      <c r="O211">
        <v>368</v>
      </c>
      <c r="P211">
        <v>72779</v>
      </c>
      <c r="Q211">
        <v>-2</v>
      </c>
      <c r="R211">
        <v>1.0030365902252E-3</v>
      </c>
      <c r="S211">
        <v>19531.5945945946</v>
      </c>
      <c r="T211">
        <v>62928</v>
      </c>
      <c r="U211">
        <v>430</v>
      </c>
      <c r="V211">
        <v>29</v>
      </c>
      <c r="W211">
        <v>9.5394736842105005E-3</v>
      </c>
      <c r="X211">
        <v>475.44013157894699</v>
      </c>
      <c r="Y211">
        <v>1.1565439867785401</v>
      </c>
      <c r="Z211" t="s">
        <v>487</v>
      </c>
      <c r="AA211">
        <v>73</v>
      </c>
    </row>
    <row r="212" spans="1:27" x14ac:dyDescent="0.3">
      <c r="A212">
        <v>210</v>
      </c>
      <c r="B212">
        <v>0.102477853678766</v>
      </c>
      <c r="C212" t="s">
        <v>488</v>
      </c>
      <c r="D212">
        <v>19</v>
      </c>
      <c r="E212">
        <v>8896</v>
      </c>
      <c r="F212">
        <v>10.5</v>
      </c>
      <c r="G212">
        <v>829.5</v>
      </c>
      <c r="H212">
        <v>8</v>
      </c>
      <c r="I212">
        <v>2</v>
      </c>
      <c r="J212" t="e">
        <f>--qxCaH0II4</f>
        <v>#NAME?</v>
      </c>
      <c r="K212">
        <v>0</v>
      </c>
      <c r="L212">
        <v>86809</v>
      </c>
      <c r="M212">
        <v>3</v>
      </c>
      <c r="N212">
        <v>1.26582278481012E-2</v>
      </c>
      <c r="O212">
        <v>1</v>
      </c>
      <c r="P212">
        <v>1659</v>
      </c>
      <c r="Q212">
        <v>-2</v>
      </c>
      <c r="R212">
        <v>3.6166365280289E-3</v>
      </c>
      <c r="S212">
        <v>1112</v>
      </c>
      <c r="T212">
        <v>71280</v>
      </c>
      <c r="U212">
        <v>21</v>
      </c>
      <c r="V212">
        <v>0</v>
      </c>
      <c r="W212">
        <v>0</v>
      </c>
      <c r="X212">
        <v>4448</v>
      </c>
      <c r="Y212">
        <v>2.3274410774410701E-2</v>
      </c>
      <c r="Z212" t="s">
        <v>489</v>
      </c>
      <c r="AA212">
        <v>6</v>
      </c>
    </row>
    <row r="213" spans="1:27" x14ac:dyDescent="0.3">
      <c r="A213">
        <v>211</v>
      </c>
      <c r="B213">
        <v>12.588861249309</v>
      </c>
      <c r="C213" t="s">
        <v>490</v>
      </c>
      <c r="D213">
        <v>10</v>
      </c>
      <c r="E213">
        <v>364372</v>
      </c>
      <c r="F213">
        <v>0.198230088495575</v>
      </c>
      <c r="G213">
        <v>20.213274336283099</v>
      </c>
      <c r="H213">
        <v>228</v>
      </c>
      <c r="I213">
        <v>1130</v>
      </c>
      <c r="J213" t="e">
        <f>--D3B4p6mnc</f>
        <v>#NAME?</v>
      </c>
      <c r="K213">
        <v>2.189046013747E-4</v>
      </c>
      <c r="L213">
        <v>28944</v>
      </c>
      <c r="M213">
        <v>1.85840707964601E-2</v>
      </c>
      <c r="N213">
        <v>9.8069261415874003E-3</v>
      </c>
      <c r="O213">
        <v>0</v>
      </c>
      <c r="P213">
        <v>22841</v>
      </c>
      <c r="Q213">
        <v>-2</v>
      </c>
      <c r="R213">
        <v>9.1939932577379997E-4</v>
      </c>
      <c r="S213">
        <v>1598.12280701754</v>
      </c>
      <c r="T213">
        <v>22056</v>
      </c>
      <c r="U213">
        <v>224</v>
      </c>
      <c r="V213">
        <v>5</v>
      </c>
      <c r="W213">
        <v>4.4247787610619E-3</v>
      </c>
      <c r="X213">
        <v>322.45309734513199</v>
      </c>
      <c r="Y213">
        <v>1.0355912223431201</v>
      </c>
      <c r="Z213" t="s">
        <v>491</v>
      </c>
      <c r="AA213">
        <v>21</v>
      </c>
    </row>
    <row r="214" spans="1:27" x14ac:dyDescent="0.3">
      <c r="A214">
        <v>212</v>
      </c>
      <c r="B214">
        <v>37.0097010178117</v>
      </c>
      <c r="C214" t="s">
        <v>492</v>
      </c>
      <c r="D214">
        <v>24</v>
      </c>
      <c r="E214">
        <v>1629019</v>
      </c>
      <c r="F214">
        <v>0.255094339622641</v>
      </c>
      <c r="G214">
        <v>41.679433962264099</v>
      </c>
      <c r="H214">
        <v>1358</v>
      </c>
      <c r="I214">
        <v>5300</v>
      </c>
      <c r="J214" t="s">
        <v>493</v>
      </c>
      <c r="K214">
        <v>2.037111647299E-4</v>
      </c>
      <c r="L214">
        <v>44016</v>
      </c>
      <c r="M214">
        <v>5.8490566037735E-3</v>
      </c>
      <c r="N214">
        <v>6.1203887714405998E-3</v>
      </c>
      <c r="O214">
        <v>6</v>
      </c>
      <c r="P214">
        <v>220901</v>
      </c>
      <c r="Q214">
        <v>30.044444444444402</v>
      </c>
      <c r="R214">
        <v>1.4033435792500001E-4</v>
      </c>
      <c r="S214">
        <v>1199.5721649484501</v>
      </c>
      <c r="T214">
        <v>42912</v>
      </c>
      <c r="U214">
        <v>1352</v>
      </c>
      <c r="V214">
        <v>45</v>
      </c>
      <c r="W214">
        <v>8.4905660377358003E-3</v>
      </c>
      <c r="X214">
        <v>307.36207547169801</v>
      </c>
      <c r="Y214">
        <v>5.1477675242356398</v>
      </c>
      <c r="Z214" t="s">
        <v>494</v>
      </c>
      <c r="AA214">
        <v>31</v>
      </c>
    </row>
    <row r="215" spans="1:27" x14ac:dyDescent="0.3">
      <c r="A215">
        <v>213</v>
      </c>
      <c r="B215">
        <v>0.236801688380888</v>
      </c>
      <c r="C215" t="s">
        <v>495</v>
      </c>
      <c r="D215">
        <v>2</v>
      </c>
      <c r="E215">
        <v>22665</v>
      </c>
      <c r="F215">
        <v>3.3333333333333299</v>
      </c>
      <c r="G215">
        <v>4990.3333333333303</v>
      </c>
      <c r="H215">
        <v>2</v>
      </c>
      <c r="I215">
        <v>3</v>
      </c>
      <c r="J215" t="e">
        <f>--AndhDgxZs</f>
        <v>#NAME?</v>
      </c>
      <c r="K215" s="1">
        <v>6.6795805223431905E-5</v>
      </c>
      <c r="L215">
        <v>95713</v>
      </c>
      <c r="M215">
        <v>1.3333333333333299</v>
      </c>
      <c r="N215">
        <v>6.6795805223429996E-4</v>
      </c>
      <c r="O215">
        <v>0</v>
      </c>
      <c r="P215">
        <v>14971</v>
      </c>
      <c r="Q215">
        <v>-2</v>
      </c>
      <c r="R215">
        <v>2.6718322089370003E-4</v>
      </c>
      <c r="S215">
        <v>11332.5</v>
      </c>
      <c r="T215">
        <v>62928</v>
      </c>
      <c r="U215">
        <v>10</v>
      </c>
      <c r="V215">
        <v>1</v>
      </c>
      <c r="W215">
        <v>0.33333333333333298</v>
      </c>
      <c r="X215">
        <v>7555</v>
      </c>
      <c r="Y215">
        <v>0.23790681413679099</v>
      </c>
      <c r="Z215" t="s">
        <v>496</v>
      </c>
      <c r="AA215">
        <v>4</v>
      </c>
    </row>
    <row r="216" spans="1:27" x14ac:dyDescent="0.3">
      <c r="A216">
        <v>214</v>
      </c>
      <c r="B216">
        <v>8.2704998840176298</v>
      </c>
      <c r="C216" t="s">
        <v>497</v>
      </c>
      <c r="D216">
        <v>22</v>
      </c>
      <c r="E216">
        <v>285233</v>
      </c>
      <c r="F216">
        <v>1.7114914425427799E-2</v>
      </c>
      <c r="G216">
        <v>8.5183374083129593</v>
      </c>
      <c r="H216">
        <v>33</v>
      </c>
      <c r="I216">
        <v>409</v>
      </c>
      <c r="J216" t="e">
        <f>--ophJj8lXs</f>
        <v>#NAME?</v>
      </c>
      <c r="K216">
        <v>0</v>
      </c>
      <c r="L216">
        <v>34488</v>
      </c>
      <c r="M216">
        <v>4.8899755501221999E-3</v>
      </c>
      <c r="N216">
        <v>2.0091848450057002E-3</v>
      </c>
      <c r="O216">
        <v>0</v>
      </c>
      <c r="P216">
        <v>3484</v>
      </c>
      <c r="Q216">
        <v>-2</v>
      </c>
      <c r="R216">
        <v>5.7405281285869997E-4</v>
      </c>
      <c r="S216">
        <v>8643.4242424242402</v>
      </c>
      <c r="T216">
        <v>28560</v>
      </c>
      <c r="U216">
        <v>7</v>
      </c>
      <c r="V216">
        <v>0</v>
      </c>
      <c r="W216">
        <v>0</v>
      </c>
      <c r="X216">
        <v>697.391198044009</v>
      </c>
      <c r="Y216">
        <v>0.121988795518207</v>
      </c>
      <c r="Z216" t="s">
        <v>498</v>
      </c>
      <c r="AA216">
        <v>2</v>
      </c>
    </row>
    <row r="217" spans="1:27" x14ac:dyDescent="0.3">
      <c r="A217">
        <v>215</v>
      </c>
      <c r="B217">
        <v>1077.81177652733</v>
      </c>
      <c r="C217" t="s">
        <v>499</v>
      </c>
      <c r="D217">
        <v>17</v>
      </c>
      <c r="E217">
        <v>80447871</v>
      </c>
      <c r="F217">
        <v>1.0016664086616E-3</v>
      </c>
      <c r="G217">
        <v>2.2273418505331499E-2</v>
      </c>
      <c r="H217">
        <v>1904</v>
      </c>
      <c r="I217">
        <v>109817</v>
      </c>
      <c r="J217" t="e">
        <f>--xbGWIqYbs</f>
        <v>#NAME?</v>
      </c>
      <c r="K217">
        <v>8.1766148814389999E-4</v>
      </c>
      <c r="L217">
        <v>74640</v>
      </c>
      <c r="M217">
        <v>1.1837875738720001E-4</v>
      </c>
      <c r="N217">
        <v>4.4971381847914903E-2</v>
      </c>
      <c r="O217">
        <v>5682</v>
      </c>
      <c r="P217">
        <v>2446</v>
      </c>
      <c r="Q217">
        <v>-2</v>
      </c>
      <c r="R217">
        <v>5.3147996729354004E-3</v>
      </c>
      <c r="S217">
        <v>42252.033088235199</v>
      </c>
      <c r="T217">
        <v>19032</v>
      </c>
      <c r="U217">
        <v>110</v>
      </c>
      <c r="V217">
        <v>2</v>
      </c>
      <c r="W217" s="1">
        <v>1.8212116521121502E-5</v>
      </c>
      <c r="X217">
        <v>732.56300026407496</v>
      </c>
      <c r="Y217">
        <v>0.128520386717108</v>
      </c>
      <c r="Z217" t="s">
        <v>500</v>
      </c>
      <c r="AA217">
        <v>13</v>
      </c>
    </row>
    <row r="218" spans="1:27" x14ac:dyDescent="0.3">
      <c r="A218">
        <v>216</v>
      </c>
      <c r="B218">
        <v>55.315057938856</v>
      </c>
      <c r="C218" t="s">
        <v>501</v>
      </c>
      <c r="D218">
        <v>25</v>
      </c>
      <c r="E218">
        <v>1794863</v>
      </c>
      <c r="F218">
        <v>8.9342693044032993E-3</v>
      </c>
      <c r="G218">
        <v>5.7900446713465197</v>
      </c>
      <c r="H218">
        <v>388</v>
      </c>
      <c r="I218">
        <v>1567</v>
      </c>
      <c r="J218" t="e">
        <f>--CqCMeHWYo</f>
        <v>#NAME?</v>
      </c>
      <c r="K218">
        <v>1.102171277416E-4</v>
      </c>
      <c r="L218">
        <v>32448</v>
      </c>
      <c r="M218">
        <v>0</v>
      </c>
      <c r="N218">
        <v>1.5430397883831001E-3</v>
      </c>
      <c r="O218">
        <v>0</v>
      </c>
      <c r="P218">
        <v>9073</v>
      </c>
      <c r="Q218">
        <v>-2</v>
      </c>
      <c r="R218">
        <v>0</v>
      </c>
      <c r="S218">
        <v>4625.9355670103096</v>
      </c>
      <c r="T218">
        <v>30672</v>
      </c>
      <c r="U218">
        <v>14</v>
      </c>
      <c r="V218">
        <v>1</v>
      </c>
      <c r="W218">
        <v>6.3816209317160005E-4</v>
      </c>
      <c r="X218">
        <v>1145.4135290363699</v>
      </c>
      <c r="Y218">
        <v>0.29580725091288401</v>
      </c>
      <c r="Z218" t="s">
        <v>502</v>
      </c>
      <c r="AA218">
        <v>0</v>
      </c>
    </row>
    <row r="219" spans="1:27" x14ac:dyDescent="0.3">
      <c r="A219">
        <v>217</v>
      </c>
      <c r="B219">
        <v>0.747895912057712</v>
      </c>
      <c r="C219" t="s">
        <v>503</v>
      </c>
      <c r="D219">
        <v>17</v>
      </c>
      <c r="E219">
        <v>52251</v>
      </c>
      <c r="F219">
        <v>2.6666666666666599E-2</v>
      </c>
      <c r="G219">
        <v>24.1866666666666</v>
      </c>
      <c r="H219">
        <v>75</v>
      </c>
      <c r="I219">
        <v>75</v>
      </c>
      <c r="J219" t="e">
        <f>--yRtvsFSMg</f>
        <v>#NAME?</v>
      </c>
      <c r="K219">
        <v>0</v>
      </c>
      <c r="L219">
        <v>69864</v>
      </c>
      <c r="M219">
        <v>0</v>
      </c>
      <c r="N219">
        <v>1.1025358324144999E-3</v>
      </c>
      <c r="O219">
        <v>27</v>
      </c>
      <c r="P219">
        <v>1814</v>
      </c>
      <c r="Q219">
        <v>-2</v>
      </c>
      <c r="R219">
        <v>0</v>
      </c>
      <c r="S219">
        <v>696.68</v>
      </c>
      <c r="T219">
        <v>50688</v>
      </c>
      <c r="U219">
        <v>2</v>
      </c>
      <c r="V219">
        <v>0</v>
      </c>
      <c r="W219">
        <v>0</v>
      </c>
      <c r="X219">
        <v>696.68</v>
      </c>
      <c r="Y219">
        <v>3.5787563131313101E-2</v>
      </c>
      <c r="Z219" t="s">
        <v>504</v>
      </c>
      <c r="AA219">
        <v>0</v>
      </c>
    </row>
    <row r="220" spans="1:27" x14ac:dyDescent="0.3">
      <c r="A220">
        <v>218</v>
      </c>
      <c r="B220">
        <v>367.59114939905601</v>
      </c>
      <c r="C220" t="s">
        <v>505</v>
      </c>
      <c r="D220">
        <v>26</v>
      </c>
      <c r="E220">
        <v>19329413</v>
      </c>
      <c r="F220" s="1">
        <v>5.9607188626948398E-5</v>
      </c>
      <c r="G220">
        <v>0.237445235895449</v>
      </c>
      <c r="H220">
        <v>636</v>
      </c>
      <c r="I220">
        <v>33553</v>
      </c>
      <c r="J220" t="s">
        <v>506</v>
      </c>
      <c r="K220">
        <v>0</v>
      </c>
      <c r="L220">
        <v>52584</v>
      </c>
      <c r="M220">
        <v>0</v>
      </c>
      <c r="N220">
        <v>2.5103552152619998E-4</v>
      </c>
      <c r="O220">
        <v>0</v>
      </c>
      <c r="P220">
        <v>7967</v>
      </c>
      <c r="Q220">
        <v>-2</v>
      </c>
      <c r="R220">
        <v>0</v>
      </c>
      <c r="S220">
        <v>30392.158805031399</v>
      </c>
      <c r="T220">
        <v>33384</v>
      </c>
      <c r="U220">
        <v>2</v>
      </c>
      <c r="V220">
        <v>0</v>
      </c>
      <c r="W220">
        <v>0</v>
      </c>
      <c r="X220">
        <v>576.08598336959403</v>
      </c>
      <c r="Y220">
        <v>0.23864725617061999</v>
      </c>
      <c r="Z220" t="s">
        <v>507</v>
      </c>
      <c r="AA220">
        <v>0</v>
      </c>
    </row>
    <row r="221" spans="1:27" x14ac:dyDescent="0.3">
      <c r="A221">
        <v>219</v>
      </c>
      <c r="B221">
        <v>16456.9805961112</v>
      </c>
      <c r="C221" t="s">
        <v>508</v>
      </c>
      <c r="D221">
        <v>20</v>
      </c>
      <c r="E221">
        <v>1658090166</v>
      </c>
      <c r="F221">
        <v>1.4123941150240001E-4</v>
      </c>
      <c r="G221">
        <v>3.5819884083816002E-3</v>
      </c>
      <c r="H221">
        <v>31042</v>
      </c>
      <c r="I221">
        <v>2803750</v>
      </c>
      <c r="J221" t="e">
        <f>--SbUSDNVM0</f>
        <v>#NAME?</v>
      </c>
      <c r="K221">
        <v>8.4636064920840005E-3</v>
      </c>
      <c r="L221">
        <v>100753</v>
      </c>
      <c r="M221" s="1">
        <v>3.45965225144895E-5</v>
      </c>
      <c r="N221">
        <v>3.9430449069003198E-2</v>
      </c>
      <c r="O221">
        <v>5119</v>
      </c>
      <c r="P221">
        <v>10043</v>
      </c>
      <c r="Q221">
        <v>-2</v>
      </c>
      <c r="R221">
        <v>9.6584685850840991E-3</v>
      </c>
      <c r="S221">
        <v>53414.411635848199</v>
      </c>
      <c r="T221">
        <v>34128</v>
      </c>
      <c r="U221">
        <v>396</v>
      </c>
      <c r="V221">
        <v>85</v>
      </c>
      <c r="W221" s="1">
        <v>3.0316540347748499E-5</v>
      </c>
      <c r="X221">
        <v>591.38302844404802</v>
      </c>
      <c r="Y221">
        <v>0.294274496015002</v>
      </c>
      <c r="Z221" t="s">
        <v>509</v>
      </c>
      <c r="AA221">
        <v>97</v>
      </c>
    </row>
    <row r="222" spans="1:27" x14ac:dyDescent="0.3">
      <c r="A222">
        <v>220</v>
      </c>
      <c r="B222">
        <v>1.7082498051007899</v>
      </c>
      <c r="C222" t="s">
        <v>510</v>
      </c>
      <c r="D222">
        <v>15</v>
      </c>
      <c r="E222">
        <v>122707</v>
      </c>
      <c r="F222">
        <v>0.98571428571428499</v>
      </c>
      <c r="G222">
        <v>771.62857142857104</v>
      </c>
      <c r="H222">
        <v>24</v>
      </c>
      <c r="I222">
        <v>70</v>
      </c>
      <c r="J222" t="e">
        <f>--D_oBs7uoU</f>
        <v>#NAME?</v>
      </c>
      <c r="K222" s="1">
        <v>3.7027437331062297E-5</v>
      </c>
      <c r="L222">
        <v>71832</v>
      </c>
      <c r="M222">
        <v>0.371428571428571</v>
      </c>
      <c r="N222">
        <v>1.2774465879216001E-3</v>
      </c>
      <c r="O222">
        <v>4</v>
      </c>
      <c r="P222">
        <v>54014</v>
      </c>
      <c r="Q222">
        <v>-2</v>
      </c>
      <c r="R222">
        <v>4.8135668530379999E-4</v>
      </c>
      <c r="S222">
        <v>5112.7916666666597</v>
      </c>
      <c r="T222">
        <v>71808</v>
      </c>
      <c r="U222">
        <v>69</v>
      </c>
      <c r="V222">
        <v>2</v>
      </c>
      <c r="W222">
        <v>2.8571428571428501E-2</v>
      </c>
      <c r="X222">
        <v>1752.9571428571401</v>
      </c>
      <c r="Y222">
        <v>0.752200311942959</v>
      </c>
      <c r="Z222" t="s">
        <v>511</v>
      </c>
      <c r="AA222">
        <v>26</v>
      </c>
    </row>
    <row r="223" spans="1:27" x14ac:dyDescent="0.3">
      <c r="A223">
        <v>221</v>
      </c>
      <c r="B223">
        <v>3.4119509247583002</v>
      </c>
      <c r="C223" t="s">
        <v>512</v>
      </c>
      <c r="D223">
        <v>10</v>
      </c>
      <c r="E223">
        <v>259745</v>
      </c>
      <c r="F223">
        <v>3.2028469750889597E-2</v>
      </c>
      <c r="G223">
        <v>5.1921708185053301</v>
      </c>
      <c r="H223">
        <v>19</v>
      </c>
      <c r="I223">
        <v>281</v>
      </c>
      <c r="J223" t="e">
        <f>--WUXadL47k</f>
        <v>#NAME?</v>
      </c>
      <c r="K223">
        <v>0</v>
      </c>
      <c r="L223">
        <v>76128</v>
      </c>
      <c r="M223">
        <v>3.5587188612099E-3</v>
      </c>
      <c r="N223">
        <v>6.168608636052E-3</v>
      </c>
      <c r="O223">
        <v>3</v>
      </c>
      <c r="P223">
        <v>1459</v>
      </c>
      <c r="Q223">
        <v>-2</v>
      </c>
      <c r="R223">
        <v>6.8540095956129996E-4</v>
      </c>
      <c r="S223">
        <v>13670.789473684201</v>
      </c>
      <c r="T223">
        <v>75624</v>
      </c>
      <c r="U223">
        <v>9</v>
      </c>
      <c r="V223">
        <v>0</v>
      </c>
      <c r="W223">
        <v>0</v>
      </c>
      <c r="X223">
        <v>924.35943060498198</v>
      </c>
      <c r="Y223">
        <v>1.9292817095101999E-2</v>
      </c>
      <c r="Z223" t="s">
        <v>513</v>
      </c>
      <c r="AA223">
        <v>1</v>
      </c>
    </row>
    <row r="224" spans="1:27" x14ac:dyDescent="0.3">
      <c r="A224">
        <v>222</v>
      </c>
      <c r="B224">
        <v>7.5169215768528697E-2</v>
      </c>
      <c r="C224" t="s">
        <v>514</v>
      </c>
      <c r="D224">
        <v>10</v>
      </c>
      <c r="E224">
        <v>6630</v>
      </c>
      <c r="F224">
        <v>-1</v>
      </c>
      <c r="G224">
        <v>-1</v>
      </c>
      <c r="H224">
        <v>5</v>
      </c>
      <c r="I224">
        <v>0</v>
      </c>
      <c r="J224" t="e">
        <f>--L5-yy7_Fs</f>
        <v>#NAME?</v>
      </c>
      <c r="K224">
        <v>0</v>
      </c>
      <c r="L224">
        <v>88201</v>
      </c>
      <c r="M224">
        <v>-1</v>
      </c>
      <c r="N224">
        <v>1.453488372093E-3</v>
      </c>
      <c r="O224">
        <v>0</v>
      </c>
      <c r="P224">
        <v>1376</v>
      </c>
      <c r="Q224">
        <v>-2</v>
      </c>
      <c r="R224">
        <v>7.2674418604650002E-4</v>
      </c>
      <c r="S224">
        <v>1326</v>
      </c>
      <c r="T224">
        <v>82032</v>
      </c>
      <c r="U224">
        <v>2</v>
      </c>
      <c r="V224">
        <v>0</v>
      </c>
      <c r="W224">
        <v>-1</v>
      </c>
      <c r="X224">
        <v>-1</v>
      </c>
      <c r="Y224">
        <v>1.67739418763409E-2</v>
      </c>
      <c r="Z224" t="s">
        <v>515</v>
      </c>
      <c r="AA224">
        <v>1</v>
      </c>
    </row>
    <row r="225" spans="1:27" x14ac:dyDescent="0.3">
      <c r="A225">
        <v>223</v>
      </c>
      <c r="B225">
        <v>1.1960895037763799</v>
      </c>
      <c r="C225" t="s">
        <v>516</v>
      </c>
      <c r="D225">
        <v>10</v>
      </c>
      <c r="E225">
        <v>118615</v>
      </c>
      <c r="F225">
        <v>6.4102564102564097E-2</v>
      </c>
      <c r="G225">
        <v>28.9871794871794</v>
      </c>
      <c r="H225">
        <v>52</v>
      </c>
      <c r="I225">
        <v>156</v>
      </c>
      <c r="J225" t="s">
        <v>517</v>
      </c>
      <c r="K225">
        <v>0</v>
      </c>
      <c r="L225">
        <v>99169</v>
      </c>
      <c r="M225">
        <v>2.5641025641025599E-2</v>
      </c>
      <c r="N225">
        <v>2.2114108801415001E-3</v>
      </c>
      <c r="O225">
        <v>8</v>
      </c>
      <c r="P225">
        <v>4522</v>
      </c>
      <c r="Q225">
        <v>-2</v>
      </c>
      <c r="R225">
        <v>8.8456435205660003E-4</v>
      </c>
      <c r="S225">
        <v>2281.0576923076901</v>
      </c>
      <c r="T225">
        <v>67224</v>
      </c>
      <c r="U225">
        <v>10</v>
      </c>
      <c r="V225">
        <v>0</v>
      </c>
      <c r="W225">
        <v>0</v>
      </c>
      <c r="X225">
        <v>760.35256410256397</v>
      </c>
      <c r="Y225">
        <v>6.7267642508627795E-2</v>
      </c>
      <c r="Z225" t="s">
        <v>518</v>
      </c>
      <c r="AA225">
        <v>4</v>
      </c>
    </row>
    <row r="226" spans="1:27" x14ac:dyDescent="0.3">
      <c r="A226">
        <v>224</v>
      </c>
      <c r="B226">
        <v>7.8970096194061004</v>
      </c>
      <c r="C226" t="s">
        <v>519</v>
      </c>
      <c r="D226">
        <v>1</v>
      </c>
      <c r="E226">
        <v>604216</v>
      </c>
      <c r="F226">
        <v>2.2026431718061599E-2</v>
      </c>
      <c r="G226">
        <v>6.0308370044052797</v>
      </c>
      <c r="H226">
        <v>12</v>
      </c>
      <c r="I226">
        <v>454</v>
      </c>
      <c r="J226" t="e">
        <f>--aNKKT3si4</f>
        <v>#NAME?</v>
      </c>
      <c r="K226">
        <v>0</v>
      </c>
      <c r="L226">
        <v>76512</v>
      </c>
      <c r="M226">
        <v>4.4052863436122996E-3</v>
      </c>
      <c r="N226">
        <v>3.6523009495981998E-3</v>
      </c>
      <c r="O226">
        <v>9</v>
      </c>
      <c r="P226">
        <v>2738</v>
      </c>
      <c r="Q226">
        <v>-2</v>
      </c>
      <c r="R226">
        <v>7.3046018991959995E-4</v>
      </c>
      <c r="S226">
        <v>50351.333333333299</v>
      </c>
      <c r="T226">
        <v>52776</v>
      </c>
      <c r="U226">
        <v>10</v>
      </c>
      <c r="V226">
        <v>0</v>
      </c>
      <c r="W226">
        <v>0</v>
      </c>
      <c r="X226">
        <v>1330.8722466960301</v>
      </c>
      <c r="Y226">
        <v>5.1879642261634003E-2</v>
      </c>
      <c r="Z226" t="s">
        <v>520</v>
      </c>
      <c r="AA226">
        <v>2</v>
      </c>
    </row>
    <row r="227" spans="1:27" x14ac:dyDescent="0.3">
      <c r="A227">
        <v>225</v>
      </c>
      <c r="B227">
        <v>13.7000728130963</v>
      </c>
      <c r="C227" t="s">
        <v>521</v>
      </c>
      <c r="D227">
        <v>1</v>
      </c>
      <c r="E227">
        <v>1091293</v>
      </c>
      <c r="F227">
        <v>0.26623376623376599</v>
      </c>
      <c r="G227">
        <v>96.9383116883116</v>
      </c>
      <c r="H227">
        <v>8</v>
      </c>
      <c r="I227">
        <v>308</v>
      </c>
      <c r="J227" t="e">
        <f>--O5P7FzUqA</f>
        <v>#NAME?</v>
      </c>
      <c r="K227">
        <v>1.0047894965999999E-4</v>
      </c>
      <c r="L227">
        <v>79656</v>
      </c>
      <c r="M227">
        <v>0.19155844155844101</v>
      </c>
      <c r="N227">
        <v>2.7464246240412001E-3</v>
      </c>
      <c r="O227">
        <v>22</v>
      </c>
      <c r="P227">
        <v>29857</v>
      </c>
      <c r="Q227">
        <v>-2</v>
      </c>
      <c r="R227">
        <v>1.9760860099808999E-3</v>
      </c>
      <c r="S227">
        <v>136411.625</v>
      </c>
      <c r="T227">
        <v>79584</v>
      </c>
      <c r="U227">
        <v>82</v>
      </c>
      <c r="V227">
        <v>3</v>
      </c>
      <c r="W227">
        <v>9.7402597402597001E-3</v>
      </c>
      <c r="X227">
        <v>3543.1590909090901</v>
      </c>
      <c r="Y227">
        <v>0.37516334941696799</v>
      </c>
      <c r="Z227" t="s">
        <v>522</v>
      </c>
      <c r="AA227">
        <v>59</v>
      </c>
    </row>
    <row r="228" spans="1:27" x14ac:dyDescent="0.3">
      <c r="A228">
        <v>226</v>
      </c>
      <c r="B228">
        <v>4.6178770351328099E-2</v>
      </c>
      <c r="C228" t="s">
        <v>523</v>
      </c>
      <c r="D228">
        <v>17</v>
      </c>
      <c r="E228">
        <v>3449</v>
      </c>
      <c r="F228">
        <v>1.5</v>
      </c>
      <c r="G228">
        <v>1724</v>
      </c>
      <c r="H228">
        <v>1</v>
      </c>
      <c r="I228">
        <v>2</v>
      </c>
      <c r="J228" t="e">
        <f>--IAv5aKJ5Y</f>
        <v>#NAME?</v>
      </c>
      <c r="K228">
        <v>0</v>
      </c>
      <c r="L228">
        <v>74688</v>
      </c>
      <c r="M228">
        <v>0</v>
      </c>
      <c r="N228">
        <v>8.7006960556840001E-4</v>
      </c>
      <c r="O228">
        <v>0</v>
      </c>
      <c r="P228">
        <v>3448</v>
      </c>
      <c r="Q228">
        <v>-2</v>
      </c>
      <c r="R228">
        <v>0</v>
      </c>
      <c r="S228">
        <v>3449</v>
      </c>
      <c r="T228">
        <v>74664</v>
      </c>
      <c r="U228">
        <v>3</v>
      </c>
      <c r="V228">
        <v>0</v>
      </c>
      <c r="W228">
        <v>0</v>
      </c>
      <c r="X228">
        <v>1724.5</v>
      </c>
      <c r="Y228">
        <v>4.6180220722168597E-2</v>
      </c>
      <c r="Z228" t="s">
        <v>524</v>
      </c>
      <c r="AA228">
        <v>0</v>
      </c>
    </row>
    <row r="229" spans="1:27" x14ac:dyDescent="0.3">
      <c r="A229">
        <v>227</v>
      </c>
      <c r="B229">
        <v>4.9153600464576002</v>
      </c>
      <c r="C229" t="s">
        <v>525</v>
      </c>
      <c r="D229">
        <v>20</v>
      </c>
      <c r="E229">
        <v>236999</v>
      </c>
      <c r="F229">
        <v>3.3457249070631898E-2</v>
      </c>
      <c r="G229">
        <v>9.2230483271375405</v>
      </c>
      <c r="H229">
        <v>145</v>
      </c>
      <c r="I229">
        <v>269</v>
      </c>
      <c r="J229" t="e">
        <f>--EXWok15HA</f>
        <v>#NAME?</v>
      </c>
      <c r="K229">
        <v>4.030632809351E-4</v>
      </c>
      <c r="L229">
        <v>48216</v>
      </c>
      <c r="M229">
        <v>3.7174721189591003E-2</v>
      </c>
      <c r="N229">
        <v>3.6275695284159002E-3</v>
      </c>
      <c r="O229">
        <v>1</v>
      </c>
      <c r="P229">
        <v>2481</v>
      </c>
      <c r="Q229">
        <v>-2</v>
      </c>
      <c r="R229">
        <v>4.0306328093510004E-3</v>
      </c>
      <c r="S229">
        <v>1634.4758620689599</v>
      </c>
      <c r="T229">
        <v>29496</v>
      </c>
      <c r="U229">
        <v>9</v>
      </c>
      <c r="V229">
        <v>1</v>
      </c>
      <c r="W229">
        <v>3.7174721189590998E-3</v>
      </c>
      <c r="X229">
        <v>881.03717472118899</v>
      </c>
      <c r="Y229">
        <v>8.4113100081366896E-2</v>
      </c>
      <c r="Z229" t="s">
        <v>526</v>
      </c>
      <c r="AA229">
        <v>10</v>
      </c>
    </row>
    <row r="230" spans="1:27" x14ac:dyDescent="0.3">
      <c r="A230">
        <v>228</v>
      </c>
      <c r="B230">
        <v>11.5833333333333</v>
      </c>
      <c r="C230" t="s">
        <v>527</v>
      </c>
      <c r="D230">
        <v>24</v>
      </c>
      <c r="E230">
        <v>432846</v>
      </c>
      <c r="F230">
        <v>9.0614886731391495E-2</v>
      </c>
      <c r="G230">
        <v>17.346278317152098</v>
      </c>
      <c r="H230">
        <v>150</v>
      </c>
      <c r="I230">
        <v>309</v>
      </c>
      <c r="J230" t="e">
        <f>--j8pfzlk8k</f>
        <v>#NAME?</v>
      </c>
      <c r="K230">
        <v>0</v>
      </c>
      <c r="L230">
        <v>37368</v>
      </c>
      <c r="M230">
        <v>-1</v>
      </c>
      <c r="N230">
        <v>5.2238805970149004E-3</v>
      </c>
      <c r="O230">
        <v>0</v>
      </c>
      <c r="P230">
        <v>5360</v>
      </c>
      <c r="Q230">
        <v>-2</v>
      </c>
      <c r="R230">
        <v>-1</v>
      </c>
      <c r="S230">
        <v>2885.64</v>
      </c>
      <c r="T230">
        <v>37296</v>
      </c>
      <c r="U230">
        <v>28</v>
      </c>
      <c r="V230">
        <v>0</v>
      </c>
      <c r="W230">
        <v>0</v>
      </c>
      <c r="X230">
        <v>1400.79611650485</v>
      </c>
      <c r="Y230">
        <v>0.14371514371514299</v>
      </c>
      <c r="Z230" t="s">
        <v>528</v>
      </c>
      <c r="AA230">
        <v>-1</v>
      </c>
    </row>
    <row r="231" spans="1:27" x14ac:dyDescent="0.3">
      <c r="A231">
        <v>229</v>
      </c>
      <c r="B231">
        <v>2.57636335784313</v>
      </c>
      <c r="C231" t="s">
        <v>529</v>
      </c>
      <c r="D231">
        <v>2</v>
      </c>
      <c r="E231">
        <v>134548</v>
      </c>
      <c r="F231">
        <v>-1</v>
      </c>
      <c r="G231">
        <v>82.219780219780205</v>
      </c>
      <c r="H231">
        <v>14</v>
      </c>
      <c r="I231">
        <v>182</v>
      </c>
      <c r="J231" t="s">
        <v>530</v>
      </c>
      <c r="K231">
        <v>-1</v>
      </c>
      <c r="L231">
        <v>52224</v>
      </c>
      <c r="M231">
        <v>-1</v>
      </c>
      <c r="N231">
        <v>-1</v>
      </c>
      <c r="O231">
        <v>3</v>
      </c>
      <c r="P231">
        <v>14964</v>
      </c>
      <c r="Q231">
        <v>-2</v>
      </c>
      <c r="R231">
        <v>-1</v>
      </c>
      <c r="S231">
        <v>9610.5714285714294</v>
      </c>
      <c r="T231">
        <v>47208</v>
      </c>
      <c r="U231">
        <v>-1</v>
      </c>
      <c r="V231">
        <v>-1</v>
      </c>
      <c r="W231">
        <v>-1</v>
      </c>
      <c r="X231">
        <v>739.27472527472503</v>
      </c>
      <c r="Y231">
        <v>0.31698017285205898</v>
      </c>
      <c r="Z231" t="s">
        <v>531</v>
      </c>
      <c r="AA231">
        <v>-1</v>
      </c>
    </row>
    <row r="232" spans="1:27" x14ac:dyDescent="0.3">
      <c r="A232">
        <v>230</v>
      </c>
      <c r="B232">
        <v>5.56527884862503</v>
      </c>
      <c r="C232" t="s">
        <v>532</v>
      </c>
      <c r="D232">
        <v>26</v>
      </c>
      <c r="E232">
        <v>346472</v>
      </c>
      <c r="F232">
        <v>1.1068702290076299E-2</v>
      </c>
      <c r="G232">
        <v>1.05801526717557</v>
      </c>
      <c r="H232">
        <v>126</v>
      </c>
      <c r="I232">
        <v>2620</v>
      </c>
      <c r="J232" t="e">
        <f>--DEKPBIgmk</f>
        <v>#NAME?</v>
      </c>
      <c r="K232">
        <v>0</v>
      </c>
      <c r="L232">
        <v>62256</v>
      </c>
      <c r="M232">
        <v>2.2900763358777998E-3</v>
      </c>
      <c r="N232">
        <v>1.04617604617604E-2</v>
      </c>
      <c r="O232">
        <v>14</v>
      </c>
      <c r="P232">
        <v>2772</v>
      </c>
      <c r="Q232">
        <v>-2</v>
      </c>
      <c r="R232">
        <v>2.1645021645020999E-3</v>
      </c>
      <c r="S232">
        <v>2749.7777777777701</v>
      </c>
      <c r="T232">
        <v>45792</v>
      </c>
      <c r="U232">
        <v>29</v>
      </c>
      <c r="V232">
        <v>0</v>
      </c>
      <c r="W232">
        <v>0</v>
      </c>
      <c r="X232">
        <v>132.24122137404501</v>
      </c>
      <c r="Y232">
        <v>6.0534591194968498E-2</v>
      </c>
      <c r="Z232" t="s">
        <v>533</v>
      </c>
      <c r="AA232">
        <v>6</v>
      </c>
    </row>
    <row r="233" spans="1:27" x14ac:dyDescent="0.3">
      <c r="A233">
        <v>231</v>
      </c>
      <c r="B233">
        <v>1.1864542412338099</v>
      </c>
      <c r="C233" t="s">
        <v>534</v>
      </c>
      <c r="D233">
        <v>17</v>
      </c>
      <c r="E233">
        <v>65236</v>
      </c>
      <c r="F233">
        <v>0</v>
      </c>
      <c r="G233">
        <v>384.45454545454498</v>
      </c>
      <c r="H233">
        <v>103</v>
      </c>
      <c r="I233">
        <v>11</v>
      </c>
      <c r="J233" t="e">
        <f>--DMwI_RlhI</f>
        <v>#NAME?</v>
      </c>
      <c r="K233">
        <v>1.8917001655237001E-3</v>
      </c>
      <c r="L233">
        <v>54984</v>
      </c>
      <c r="M233">
        <v>-1</v>
      </c>
      <c r="N233">
        <v>0</v>
      </c>
      <c r="O233">
        <v>0</v>
      </c>
      <c r="P233">
        <v>4229</v>
      </c>
      <c r="Q233">
        <v>-2</v>
      </c>
      <c r="R233">
        <v>-1</v>
      </c>
      <c r="S233">
        <v>633.35922330097003</v>
      </c>
      <c r="T233">
        <v>54720</v>
      </c>
      <c r="U233">
        <v>0</v>
      </c>
      <c r="V233">
        <v>8</v>
      </c>
      <c r="W233">
        <v>0.72727272727272696</v>
      </c>
      <c r="X233">
        <v>5930.5454545454504</v>
      </c>
      <c r="Y233">
        <v>7.7284356725146205E-2</v>
      </c>
      <c r="Z233" t="s">
        <v>535</v>
      </c>
      <c r="AA233">
        <v>-1</v>
      </c>
    </row>
    <row r="234" spans="1:27" x14ac:dyDescent="0.3">
      <c r="A234">
        <v>232</v>
      </c>
      <c r="B234">
        <v>13.651273513260801</v>
      </c>
      <c r="C234" t="s">
        <v>536</v>
      </c>
      <c r="D234">
        <v>22</v>
      </c>
      <c r="E234">
        <v>934730</v>
      </c>
      <c r="F234">
        <v>-1</v>
      </c>
      <c r="G234">
        <v>1.1063933626159099</v>
      </c>
      <c r="H234">
        <v>617</v>
      </c>
      <c r="I234">
        <v>2049</v>
      </c>
      <c r="J234" t="e">
        <f>--nBerW0an4</f>
        <v>#NAME?</v>
      </c>
      <c r="K234">
        <v>-1</v>
      </c>
      <c r="L234">
        <v>68472</v>
      </c>
      <c r="M234">
        <v>9.7608589555879999E-4</v>
      </c>
      <c r="N234">
        <v>-1</v>
      </c>
      <c r="O234">
        <v>78</v>
      </c>
      <c r="P234">
        <v>2267</v>
      </c>
      <c r="Q234">
        <v>-2</v>
      </c>
      <c r="R234">
        <v>8.8222320247020002E-4</v>
      </c>
      <c r="S234">
        <v>1514.9594813614201</v>
      </c>
      <c r="T234">
        <v>63648</v>
      </c>
      <c r="U234">
        <v>-1</v>
      </c>
      <c r="V234">
        <v>-1</v>
      </c>
      <c r="W234">
        <v>-1</v>
      </c>
      <c r="X234">
        <v>456.18838457784199</v>
      </c>
      <c r="Y234">
        <v>3.5617772750125599E-2</v>
      </c>
      <c r="Z234" t="s">
        <v>537</v>
      </c>
      <c r="AA234">
        <v>2</v>
      </c>
    </row>
    <row r="235" spans="1:27" x14ac:dyDescent="0.3">
      <c r="A235">
        <v>233</v>
      </c>
      <c r="B235">
        <v>3.8543271287976002</v>
      </c>
      <c r="C235" t="s">
        <v>538</v>
      </c>
      <c r="D235">
        <v>22</v>
      </c>
      <c r="E235">
        <v>144121</v>
      </c>
      <c r="F235">
        <v>0.371428571428571</v>
      </c>
      <c r="G235">
        <v>38.314285714285703</v>
      </c>
      <c r="H235">
        <v>118</v>
      </c>
      <c r="I235">
        <v>35</v>
      </c>
      <c r="J235" t="e">
        <f>--cdXuWyonU</f>
        <v>#NAME?</v>
      </c>
      <c r="K235">
        <v>0</v>
      </c>
      <c r="L235">
        <v>37392</v>
      </c>
      <c r="M235">
        <v>0</v>
      </c>
      <c r="N235">
        <v>9.6942580164055998E-3</v>
      </c>
      <c r="O235">
        <v>0</v>
      </c>
      <c r="P235">
        <v>1341</v>
      </c>
      <c r="Q235">
        <v>-2</v>
      </c>
      <c r="R235">
        <v>0</v>
      </c>
      <c r="S235">
        <v>1221.3644067796599</v>
      </c>
      <c r="T235">
        <v>20784</v>
      </c>
      <c r="U235">
        <v>13</v>
      </c>
      <c r="V235">
        <v>0</v>
      </c>
      <c r="W235">
        <v>0</v>
      </c>
      <c r="X235">
        <v>4117.74285714285</v>
      </c>
      <c r="Y235">
        <v>6.4520785219399496E-2</v>
      </c>
      <c r="Z235" t="s">
        <v>539</v>
      </c>
      <c r="AA235">
        <v>0</v>
      </c>
    </row>
    <row r="236" spans="1:27" x14ac:dyDescent="0.3">
      <c r="A236">
        <v>234</v>
      </c>
      <c r="B236">
        <v>1.9353458472614999</v>
      </c>
      <c r="C236" t="s">
        <v>540</v>
      </c>
      <c r="D236">
        <v>10</v>
      </c>
      <c r="E236">
        <v>188164</v>
      </c>
      <c r="F236">
        <v>0.45070422535211202</v>
      </c>
      <c r="G236">
        <v>84.323943661971796</v>
      </c>
      <c r="H236">
        <v>92</v>
      </c>
      <c r="I236">
        <v>71</v>
      </c>
      <c r="J236" t="e">
        <f>--gvLzpusYQ</f>
        <v>#NAME?</v>
      </c>
      <c r="K236">
        <v>0</v>
      </c>
      <c r="L236">
        <v>97225</v>
      </c>
      <c r="M236">
        <v>4.22535211267605E-2</v>
      </c>
      <c r="N236">
        <v>5.3449139802906002E-3</v>
      </c>
      <c r="O236">
        <v>3</v>
      </c>
      <c r="P236">
        <v>5987</v>
      </c>
      <c r="Q236">
        <v>-2</v>
      </c>
      <c r="R236">
        <v>5.0108568565220002E-4</v>
      </c>
      <c r="S236">
        <v>2045.26086956521</v>
      </c>
      <c r="T236">
        <v>69240</v>
      </c>
      <c r="U236">
        <v>32</v>
      </c>
      <c r="V236">
        <v>0</v>
      </c>
      <c r="W236">
        <v>0</v>
      </c>
      <c r="X236">
        <v>2650.1971830985899</v>
      </c>
      <c r="Y236">
        <v>8.6467359907567806E-2</v>
      </c>
      <c r="Z236" t="s">
        <v>541</v>
      </c>
      <c r="AA236">
        <v>3</v>
      </c>
    </row>
    <row r="237" spans="1:27" x14ac:dyDescent="0.3">
      <c r="A237">
        <v>235</v>
      </c>
      <c r="B237">
        <v>7.9019624193907001</v>
      </c>
      <c r="C237" t="s">
        <v>542</v>
      </c>
      <c r="D237">
        <v>22</v>
      </c>
      <c r="E237">
        <v>284281</v>
      </c>
      <c r="F237">
        <v>2.1505376344085999E-2</v>
      </c>
      <c r="G237">
        <v>24.605734767025002</v>
      </c>
      <c r="H237">
        <v>96</v>
      </c>
      <c r="I237">
        <v>279</v>
      </c>
      <c r="J237" t="e">
        <f>--EgkgtzxRI</f>
        <v>#NAME?</v>
      </c>
      <c r="K237">
        <v>1.456664238892E-4</v>
      </c>
      <c r="L237">
        <v>35976</v>
      </c>
      <c r="M237">
        <v>3.5842293906810001E-3</v>
      </c>
      <c r="N237">
        <v>8.7399854333569996E-4</v>
      </c>
      <c r="O237">
        <v>0</v>
      </c>
      <c r="P237">
        <v>6865</v>
      </c>
      <c r="Q237">
        <v>-2</v>
      </c>
      <c r="R237">
        <v>1.456664238892E-4</v>
      </c>
      <c r="S237">
        <v>2961.2604166666601</v>
      </c>
      <c r="T237">
        <v>35880</v>
      </c>
      <c r="U237">
        <v>6</v>
      </c>
      <c r="V237">
        <v>1</v>
      </c>
      <c r="W237">
        <v>3.5842293906810001E-3</v>
      </c>
      <c r="X237">
        <v>1018.92831541218</v>
      </c>
      <c r="Y237">
        <v>0.191332218506131</v>
      </c>
      <c r="Z237" t="s">
        <v>543</v>
      </c>
      <c r="AA237">
        <v>1</v>
      </c>
    </row>
    <row r="238" spans="1:27" x14ac:dyDescent="0.3">
      <c r="A238">
        <v>236</v>
      </c>
      <c r="B238">
        <v>13.3588668699187</v>
      </c>
      <c r="C238" t="s">
        <v>544</v>
      </c>
      <c r="D238">
        <v>28</v>
      </c>
      <c r="E238">
        <v>946449</v>
      </c>
      <c r="F238">
        <v>7.8636959370904005E-3</v>
      </c>
      <c r="G238">
        <v>1.33093053735255</v>
      </c>
      <c r="H238">
        <v>99</v>
      </c>
      <c r="I238">
        <v>1526</v>
      </c>
      <c r="J238" t="e">
        <f>--kxQszd9xA</f>
        <v>#NAME?</v>
      </c>
      <c r="K238">
        <v>0</v>
      </c>
      <c r="L238">
        <v>70848</v>
      </c>
      <c r="M238">
        <v>8.5190039318478999E-3</v>
      </c>
      <c r="N238">
        <v>5.9084194977842997E-3</v>
      </c>
      <c r="O238">
        <v>30</v>
      </c>
      <c r="P238">
        <v>2031</v>
      </c>
      <c r="Q238">
        <v>-2</v>
      </c>
      <c r="R238">
        <v>6.4007877892662997E-3</v>
      </c>
      <c r="S238">
        <v>9560.0909090909099</v>
      </c>
      <c r="T238">
        <v>37152</v>
      </c>
      <c r="U238">
        <v>12</v>
      </c>
      <c r="V238">
        <v>0</v>
      </c>
      <c r="W238">
        <v>0</v>
      </c>
      <c r="X238">
        <v>620.21559633027505</v>
      </c>
      <c r="Y238">
        <v>5.4667312661498699E-2</v>
      </c>
      <c r="Z238" t="s">
        <v>545</v>
      </c>
      <c r="AA238">
        <v>13</v>
      </c>
    </row>
    <row r="239" spans="1:27" x14ac:dyDescent="0.3">
      <c r="A239">
        <v>237</v>
      </c>
      <c r="B239">
        <v>282.10149436261599</v>
      </c>
      <c r="C239" t="s">
        <v>546</v>
      </c>
      <c r="D239">
        <v>22</v>
      </c>
      <c r="E239">
        <v>26296655</v>
      </c>
      <c r="F239">
        <v>8.9188535494010002E-4</v>
      </c>
      <c r="G239">
        <v>9.2604909904462407E-2</v>
      </c>
      <c r="H239">
        <v>741</v>
      </c>
      <c r="I239">
        <v>66152</v>
      </c>
      <c r="J239" t="s">
        <v>547</v>
      </c>
      <c r="K239">
        <v>1.3059092393078E-3</v>
      </c>
      <c r="L239">
        <v>93217</v>
      </c>
      <c r="M239">
        <v>5.5931793445390004E-4</v>
      </c>
      <c r="N239">
        <v>9.6310806398954996E-3</v>
      </c>
      <c r="O239">
        <v>5114</v>
      </c>
      <c r="P239">
        <v>6126</v>
      </c>
      <c r="Q239">
        <v>-2</v>
      </c>
      <c r="R239">
        <v>6.0398302317988001E-3</v>
      </c>
      <c r="S239">
        <v>35488.063427800203</v>
      </c>
      <c r="T239">
        <v>66480</v>
      </c>
      <c r="U239">
        <v>59</v>
      </c>
      <c r="V239">
        <v>8</v>
      </c>
      <c r="W239">
        <v>1.209336074495E-4</v>
      </c>
      <c r="X239">
        <v>397.51866912564998</v>
      </c>
      <c r="Y239">
        <v>9.2148014440433204E-2</v>
      </c>
      <c r="Z239" t="s">
        <v>548</v>
      </c>
      <c r="AA239">
        <v>37</v>
      </c>
    </row>
    <row r="240" spans="1:27" x14ac:dyDescent="0.3">
      <c r="A240">
        <v>238</v>
      </c>
      <c r="B240">
        <v>7.57891872278664E-2</v>
      </c>
      <c r="C240" t="s">
        <v>549</v>
      </c>
      <c r="D240">
        <v>1</v>
      </c>
      <c r="E240">
        <v>5013</v>
      </c>
      <c r="F240">
        <v>1</v>
      </c>
      <c r="G240">
        <v>1549</v>
      </c>
      <c r="H240">
        <v>8</v>
      </c>
      <c r="I240">
        <v>1</v>
      </c>
      <c r="J240" t="e">
        <f>---JEcw_1JE</f>
        <v>#NAME?</v>
      </c>
      <c r="K240">
        <v>0</v>
      </c>
      <c r="L240">
        <v>66144</v>
      </c>
      <c r="M240">
        <v>0</v>
      </c>
      <c r="N240">
        <v>6.4557779212390004E-4</v>
      </c>
      <c r="O240">
        <v>0</v>
      </c>
      <c r="P240">
        <v>1549</v>
      </c>
      <c r="Q240">
        <v>-2</v>
      </c>
      <c r="R240">
        <v>0</v>
      </c>
      <c r="S240">
        <v>626.625</v>
      </c>
      <c r="T240">
        <v>65952</v>
      </c>
      <c r="U240">
        <v>1</v>
      </c>
      <c r="V240">
        <v>0</v>
      </c>
      <c r="W240">
        <v>0</v>
      </c>
      <c r="X240">
        <v>5013</v>
      </c>
      <c r="Y240">
        <v>2.34867782629791E-2</v>
      </c>
      <c r="Z240" t="s">
        <v>550</v>
      </c>
      <c r="AA240">
        <v>0</v>
      </c>
    </row>
    <row r="241" spans="1:27" x14ac:dyDescent="0.3">
      <c r="A241">
        <v>239</v>
      </c>
      <c r="B241">
        <v>7.6640033641715705E-2</v>
      </c>
      <c r="C241" t="s">
        <v>551</v>
      </c>
      <c r="D241">
        <v>10</v>
      </c>
      <c r="E241">
        <v>4374</v>
      </c>
      <c r="F241">
        <v>0.31132075471698101</v>
      </c>
      <c r="G241">
        <v>23.839622641509401</v>
      </c>
      <c r="H241">
        <v>5</v>
      </c>
      <c r="I241">
        <v>106</v>
      </c>
      <c r="J241" t="e">
        <f>--ejCpONKME</f>
        <v>#NAME?</v>
      </c>
      <c r="K241">
        <v>3.9572615749900001E-4</v>
      </c>
      <c r="L241">
        <v>57072</v>
      </c>
      <c r="M241">
        <v>1.8867924528301799E-2</v>
      </c>
      <c r="N241">
        <v>1.3058963197467299E-2</v>
      </c>
      <c r="O241">
        <v>31</v>
      </c>
      <c r="P241">
        <v>2527</v>
      </c>
      <c r="Q241">
        <v>-2</v>
      </c>
      <c r="R241">
        <v>7.9145231499800001E-4</v>
      </c>
      <c r="S241">
        <v>874.8</v>
      </c>
      <c r="T241">
        <v>54216</v>
      </c>
      <c r="U241">
        <v>33</v>
      </c>
      <c r="V241">
        <v>1</v>
      </c>
      <c r="W241">
        <v>9.4339622641508997E-3</v>
      </c>
      <c r="X241">
        <v>41.264150943396203</v>
      </c>
      <c r="Y241">
        <v>4.6609856868820999E-2</v>
      </c>
      <c r="Z241" t="s">
        <v>552</v>
      </c>
      <c r="AA241">
        <v>2</v>
      </c>
    </row>
    <row r="242" spans="1:27" x14ac:dyDescent="0.3">
      <c r="A242">
        <v>240</v>
      </c>
      <c r="B242">
        <v>17.589418777943301</v>
      </c>
      <c r="C242" t="s">
        <v>553</v>
      </c>
      <c r="D242">
        <v>28</v>
      </c>
      <c r="E242">
        <v>1416300</v>
      </c>
      <c r="F242">
        <v>3.0030030030029999E-3</v>
      </c>
      <c r="G242">
        <v>1.0645645645645601</v>
      </c>
      <c r="H242">
        <v>807</v>
      </c>
      <c r="I242">
        <v>1332</v>
      </c>
      <c r="J242" t="e">
        <f>--l81muAYyI</f>
        <v>#NAME?</v>
      </c>
      <c r="K242">
        <v>0</v>
      </c>
      <c r="L242">
        <v>80520</v>
      </c>
      <c r="M242">
        <v>6.0060060060059999E-3</v>
      </c>
      <c r="N242">
        <v>2.8208744710860002E-3</v>
      </c>
      <c r="O242">
        <v>29</v>
      </c>
      <c r="P242">
        <v>1418</v>
      </c>
      <c r="Q242">
        <v>-2</v>
      </c>
      <c r="R242">
        <v>5.6417489421720004E-3</v>
      </c>
      <c r="S242">
        <v>1755.0185873605899</v>
      </c>
      <c r="T242">
        <v>50184</v>
      </c>
      <c r="U242">
        <v>4</v>
      </c>
      <c r="V242">
        <v>0</v>
      </c>
      <c r="W242">
        <v>0</v>
      </c>
      <c r="X242">
        <v>1063.28828828828</v>
      </c>
      <c r="Y242">
        <v>2.82560178542961E-2</v>
      </c>
      <c r="Z242" t="s">
        <v>554</v>
      </c>
      <c r="AA242">
        <v>8</v>
      </c>
    </row>
    <row r="243" spans="1:27" x14ac:dyDescent="0.3">
      <c r="A243">
        <v>241</v>
      </c>
      <c r="B243">
        <v>6.1296002103579301</v>
      </c>
      <c r="C243" t="s">
        <v>555</v>
      </c>
      <c r="D243">
        <v>10</v>
      </c>
      <c r="E243">
        <v>559467</v>
      </c>
      <c r="F243">
        <v>5.3333333333333002E-3</v>
      </c>
      <c r="G243">
        <v>3.7919999999999998</v>
      </c>
      <c r="H243">
        <v>660</v>
      </c>
      <c r="I243">
        <v>375</v>
      </c>
      <c r="J243" t="s">
        <v>556</v>
      </c>
      <c r="K243">
        <v>7.0323488044999997E-4</v>
      </c>
      <c r="L243">
        <v>91273</v>
      </c>
      <c r="M243">
        <v>0</v>
      </c>
      <c r="N243">
        <v>1.4064697609000999E-3</v>
      </c>
      <c r="O243">
        <v>2</v>
      </c>
      <c r="P243">
        <v>1422</v>
      </c>
      <c r="Q243">
        <v>-2</v>
      </c>
      <c r="R243">
        <v>0</v>
      </c>
      <c r="S243">
        <v>847.677272727272</v>
      </c>
      <c r="T243">
        <v>86401</v>
      </c>
      <c r="U243">
        <v>2</v>
      </c>
      <c r="V243">
        <v>1</v>
      </c>
      <c r="W243">
        <v>2.6666666666665998E-3</v>
      </c>
      <c r="X243">
        <v>1491.912</v>
      </c>
      <c r="Y243">
        <v>1.6458142845568902E-2</v>
      </c>
      <c r="Z243" t="s">
        <v>557</v>
      </c>
      <c r="AA243">
        <v>0</v>
      </c>
    </row>
    <row r="244" spans="1:27" x14ac:dyDescent="0.3">
      <c r="A244">
        <v>242</v>
      </c>
      <c r="B244">
        <v>1.0520258821656401</v>
      </c>
      <c r="C244" t="s">
        <v>558</v>
      </c>
      <c r="D244">
        <v>10</v>
      </c>
      <c r="E244">
        <v>92512</v>
      </c>
      <c r="F244">
        <v>2.7083333333333299</v>
      </c>
      <c r="G244">
        <v>533.01666666666597</v>
      </c>
      <c r="H244">
        <v>18</v>
      </c>
      <c r="I244">
        <v>120</v>
      </c>
      <c r="J244" t="e">
        <f>--loQn6BCNI</f>
        <v>#NAME?</v>
      </c>
      <c r="K244">
        <v>1.4070854569900001E-4</v>
      </c>
      <c r="L244">
        <v>87937</v>
      </c>
      <c r="M244">
        <v>0.42499999999999999</v>
      </c>
      <c r="N244">
        <v>5.0811419280197001E-3</v>
      </c>
      <c r="O244">
        <v>2</v>
      </c>
      <c r="P244">
        <v>63962</v>
      </c>
      <c r="Q244">
        <v>-2</v>
      </c>
      <c r="R244">
        <v>7.9734842562769999E-4</v>
      </c>
      <c r="S244">
        <v>5139.5555555555502</v>
      </c>
      <c r="T244">
        <v>55968</v>
      </c>
      <c r="U244">
        <v>325</v>
      </c>
      <c r="V244">
        <v>9</v>
      </c>
      <c r="W244">
        <v>7.4999999999999997E-2</v>
      </c>
      <c r="X244">
        <v>770.93333333333305</v>
      </c>
      <c r="Y244">
        <v>1.14283161806746</v>
      </c>
      <c r="Z244" t="s">
        <v>559</v>
      </c>
      <c r="AA244">
        <v>51</v>
      </c>
    </row>
    <row r="245" spans="1:27" x14ac:dyDescent="0.3">
      <c r="A245">
        <v>243</v>
      </c>
      <c r="B245">
        <v>455.14367816091902</v>
      </c>
      <c r="C245" t="s">
        <v>560</v>
      </c>
      <c r="D245">
        <v>24</v>
      </c>
      <c r="E245">
        <v>15839000</v>
      </c>
      <c r="F245">
        <v>1.6120724192532001E-3</v>
      </c>
      <c r="G245">
        <v>5.0184100578056702E-2</v>
      </c>
      <c r="H245">
        <v>480</v>
      </c>
      <c r="I245">
        <v>104834</v>
      </c>
      <c r="J245" t="e">
        <f>--UWl1CwAkI</f>
        <v>#NAME?</v>
      </c>
      <c r="K245">
        <v>1.3305455236647E-3</v>
      </c>
      <c r="L245">
        <v>34800</v>
      </c>
      <c r="M245">
        <v>1.2400557071169999E-4</v>
      </c>
      <c r="N245">
        <v>3.2123170499904902E-2</v>
      </c>
      <c r="O245">
        <v>0</v>
      </c>
      <c r="P245">
        <v>5261</v>
      </c>
      <c r="Q245">
        <v>-2</v>
      </c>
      <c r="R245">
        <v>2.4710131153772999E-3</v>
      </c>
      <c r="S245">
        <v>32997.916666666599</v>
      </c>
      <c r="T245">
        <v>19200</v>
      </c>
      <c r="U245">
        <v>169</v>
      </c>
      <c r="V245">
        <v>7</v>
      </c>
      <c r="W245" s="1">
        <v>6.6772230383272603E-5</v>
      </c>
      <c r="X245">
        <v>151.08647957723599</v>
      </c>
      <c r="Y245">
        <v>0.27401041666666598</v>
      </c>
      <c r="Z245" t="s">
        <v>561</v>
      </c>
      <c r="AA245">
        <v>13</v>
      </c>
    </row>
    <row r="246" spans="1:27" x14ac:dyDescent="0.3">
      <c r="A246">
        <v>244</v>
      </c>
      <c r="B246">
        <v>1.05261688208074</v>
      </c>
      <c r="C246" t="s">
        <v>562</v>
      </c>
      <c r="D246">
        <v>27</v>
      </c>
      <c r="E246">
        <v>52774</v>
      </c>
      <c r="F246">
        <v>-1</v>
      </c>
      <c r="G246">
        <v>-1</v>
      </c>
      <c r="H246">
        <v>50</v>
      </c>
      <c r="I246">
        <v>0</v>
      </c>
      <c r="J246" t="s">
        <v>563</v>
      </c>
      <c r="K246">
        <v>0</v>
      </c>
      <c r="L246">
        <v>50136</v>
      </c>
      <c r="M246">
        <v>-1</v>
      </c>
      <c r="N246">
        <v>0</v>
      </c>
      <c r="O246">
        <v>0</v>
      </c>
      <c r="P246">
        <v>1551</v>
      </c>
      <c r="Q246">
        <v>-2</v>
      </c>
      <c r="R246">
        <v>0</v>
      </c>
      <c r="S246">
        <v>1055.48</v>
      </c>
      <c r="T246">
        <v>49200</v>
      </c>
      <c r="U246">
        <v>0</v>
      </c>
      <c r="V246">
        <v>0</v>
      </c>
      <c r="W246">
        <v>-1</v>
      </c>
      <c r="X246">
        <v>-1</v>
      </c>
      <c r="Y246">
        <v>3.1524390243902398E-2</v>
      </c>
      <c r="Z246" t="s">
        <v>564</v>
      </c>
      <c r="AA246">
        <v>0</v>
      </c>
    </row>
    <row r="247" spans="1:27" x14ac:dyDescent="0.3">
      <c r="A247">
        <v>245</v>
      </c>
      <c r="B247">
        <v>9.1115900383141699E-2</v>
      </c>
      <c r="C247" t="s">
        <v>565</v>
      </c>
      <c r="D247">
        <v>17</v>
      </c>
      <c r="E247">
        <v>6088</v>
      </c>
      <c r="F247">
        <v>0.71428571428571397</v>
      </c>
      <c r="G247">
        <v>150.28571428571399</v>
      </c>
      <c r="H247">
        <v>9</v>
      </c>
      <c r="I247">
        <v>7</v>
      </c>
      <c r="J247" t="e">
        <f>--SKecdLojg</f>
        <v>#NAME?</v>
      </c>
      <c r="K247">
        <v>9.5057034220529999E-4</v>
      </c>
      <c r="L247">
        <v>66816</v>
      </c>
      <c r="M247">
        <v>0.71428571428571397</v>
      </c>
      <c r="N247">
        <v>4.7528517110266002E-3</v>
      </c>
      <c r="O247">
        <v>0</v>
      </c>
      <c r="P247">
        <v>1052</v>
      </c>
      <c r="Q247">
        <v>-2</v>
      </c>
      <c r="R247">
        <v>4.7528517110266002E-3</v>
      </c>
      <c r="S247">
        <v>676.444444444444</v>
      </c>
      <c r="T247">
        <v>59304</v>
      </c>
      <c r="U247">
        <v>5</v>
      </c>
      <c r="V247">
        <v>1</v>
      </c>
      <c r="W247">
        <v>0.14285714285714199</v>
      </c>
      <c r="X247">
        <v>869.71428571428498</v>
      </c>
      <c r="Y247">
        <v>1.7739106974234399E-2</v>
      </c>
      <c r="Z247" t="s">
        <v>566</v>
      </c>
      <c r="AA247">
        <v>5</v>
      </c>
    </row>
    <row r="248" spans="1:27" x14ac:dyDescent="0.3">
      <c r="A248">
        <v>246</v>
      </c>
      <c r="B248">
        <v>26.883087046227601</v>
      </c>
      <c r="C248" t="s">
        <v>567</v>
      </c>
      <c r="D248">
        <v>10</v>
      </c>
      <c r="E248">
        <v>2410472</v>
      </c>
      <c r="F248">
        <v>6.6305818673883604E-2</v>
      </c>
      <c r="G248">
        <v>20.072395128552099</v>
      </c>
      <c r="H248">
        <v>121</v>
      </c>
      <c r="I248">
        <v>1478</v>
      </c>
      <c r="J248" t="e">
        <f>--a1eL0WQb8</f>
        <v>#NAME?</v>
      </c>
      <c r="K248">
        <v>1.011224592982E-4</v>
      </c>
      <c r="L248">
        <v>89665</v>
      </c>
      <c r="M248">
        <v>7.4424898511501998E-3</v>
      </c>
      <c r="N248">
        <v>3.3033336704081E-3</v>
      </c>
      <c r="O248">
        <v>37</v>
      </c>
      <c r="P248">
        <v>29667</v>
      </c>
      <c r="Q248">
        <v>-2</v>
      </c>
      <c r="R248">
        <v>3.707823507601E-4</v>
      </c>
      <c r="S248">
        <v>19921.256198347099</v>
      </c>
      <c r="T248">
        <v>79512</v>
      </c>
      <c r="U248">
        <v>98</v>
      </c>
      <c r="V248">
        <v>3</v>
      </c>
      <c r="W248">
        <v>2.0297699594045999E-3</v>
      </c>
      <c r="X248">
        <v>1630.9012178619701</v>
      </c>
      <c r="Y248">
        <v>0.37311349230304802</v>
      </c>
      <c r="Z248" t="s">
        <v>568</v>
      </c>
      <c r="AA248">
        <v>11</v>
      </c>
    </row>
    <row r="249" spans="1:27" x14ac:dyDescent="0.3">
      <c r="A249">
        <v>247</v>
      </c>
      <c r="B249">
        <v>199.503917242261</v>
      </c>
      <c r="C249" t="s">
        <v>569</v>
      </c>
      <c r="D249">
        <v>1</v>
      </c>
      <c r="E249">
        <v>12477773</v>
      </c>
      <c r="F249">
        <v>4.9352750809060998E-3</v>
      </c>
      <c r="G249">
        <v>0.267313915857605</v>
      </c>
      <c r="H249">
        <v>153</v>
      </c>
      <c r="I249">
        <v>12360</v>
      </c>
      <c r="J249" t="e">
        <f>--drwOSWv9Y</f>
        <v>#NAME?</v>
      </c>
      <c r="K249">
        <v>1.2106537530266E-3</v>
      </c>
      <c r="L249">
        <v>62544</v>
      </c>
      <c r="M249">
        <v>2.2653721682846998E-3</v>
      </c>
      <c r="N249">
        <v>1.84624697336561E-2</v>
      </c>
      <c r="O249">
        <v>55</v>
      </c>
      <c r="P249">
        <v>3304</v>
      </c>
      <c r="Q249">
        <v>-2</v>
      </c>
      <c r="R249">
        <v>8.4745762711864007E-3</v>
      </c>
      <c r="S249">
        <v>81554.0718954248</v>
      </c>
      <c r="T249">
        <v>23232</v>
      </c>
      <c r="U249">
        <v>61</v>
      </c>
      <c r="V249">
        <v>4</v>
      </c>
      <c r="W249">
        <v>3.2362459546919999E-4</v>
      </c>
      <c r="X249">
        <v>1009.52855987055</v>
      </c>
      <c r="Y249">
        <v>0.142217630853994</v>
      </c>
      <c r="Z249" t="s">
        <v>570</v>
      </c>
      <c r="AA249">
        <v>28</v>
      </c>
    </row>
    <row r="250" spans="1:27" x14ac:dyDescent="0.3">
      <c r="A250">
        <v>248</v>
      </c>
      <c r="B250">
        <v>0.82451030285967897</v>
      </c>
      <c r="C250" t="s">
        <v>571</v>
      </c>
      <c r="D250">
        <v>24</v>
      </c>
      <c r="E250">
        <v>76146</v>
      </c>
      <c r="F250">
        <v>0.33333333333333298</v>
      </c>
      <c r="G250">
        <v>634.66666666666595</v>
      </c>
      <c r="H250">
        <v>15</v>
      </c>
      <c r="I250">
        <v>6</v>
      </c>
      <c r="J250" t="e">
        <f>--SqESGJ6Hc</f>
        <v>#NAME?</v>
      </c>
      <c r="K250">
        <v>5.2521008403359998E-4</v>
      </c>
      <c r="L250">
        <v>92353</v>
      </c>
      <c r="M250">
        <v>0.16666666666666599</v>
      </c>
      <c r="N250">
        <v>5.2521008403359998E-4</v>
      </c>
      <c r="O250">
        <v>1</v>
      </c>
      <c r="P250">
        <v>3808</v>
      </c>
      <c r="Q250">
        <v>-2</v>
      </c>
      <c r="R250">
        <v>2.6260504201679999E-4</v>
      </c>
      <c r="S250">
        <v>5076.3999999999996</v>
      </c>
      <c r="T250">
        <v>89713</v>
      </c>
      <c r="U250">
        <v>2</v>
      </c>
      <c r="V250">
        <v>2</v>
      </c>
      <c r="W250">
        <v>0.33333333333333298</v>
      </c>
      <c r="X250">
        <v>12691</v>
      </c>
      <c r="Y250">
        <v>4.2446468181868799E-2</v>
      </c>
      <c r="Z250" t="s">
        <v>572</v>
      </c>
      <c r="AA250">
        <v>1</v>
      </c>
    </row>
    <row r="251" spans="1:27" x14ac:dyDescent="0.3">
      <c r="A251">
        <v>249</v>
      </c>
      <c r="B251">
        <v>5.1290392539579198E-2</v>
      </c>
      <c r="C251" t="s">
        <v>573</v>
      </c>
      <c r="D251">
        <v>24</v>
      </c>
      <c r="E251">
        <v>1892</v>
      </c>
      <c r="F251">
        <v>3.0714285714285698</v>
      </c>
      <c r="G251">
        <v>112.35714285714199</v>
      </c>
      <c r="H251">
        <v>2</v>
      </c>
      <c r="I251">
        <v>14</v>
      </c>
      <c r="J251" t="e">
        <f>--NGbIp1C8k</f>
        <v>#NAME?</v>
      </c>
      <c r="K251">
        <v>3.8143674507310002E-3</v>
      </c>
      <c r="L251">
        <v>36888</v>
      </c>
      <c r="M251">
        <v>0.42857142857142799</v>
      </c>
      <c r="N251">
        <v>2.73363000635727E-2</v>
      </c>
      <c r="O251">
        <v>0</v>
      </c>
      <c r="P251">
        <v>1573</v>
      </c>
      <c r="Q251">
        <v>-2</v>
      </c>
      <c r="R251">
        <v>3.8143674507310002E-3</v>
      </c>
      <c r="S251">
        <v>946</v>
      </c>
      <c r="T251">
        <v>36864</v>
      </c>
      <c r="U251">
        <v>43</v>
      </c>
      <c r="V251">
        <v>6</v>
      </c>
      <c r="W251">
        <v>0.42857142857142799</v>
      </c>
      <c r="X251">
        <v>135.142857142857</v>
      </c>
      <c r="Y251">
        <v>4.26703559027777E-2</v>
      </c>
      <c r="Z251" t="s">
        <v>574</v>
      </c>
      <c r="AA251">
        <v>6</v>
      </c>
    </row>
    <row r="252" spans="1:27" x14ac:dyDescent="0.3">
      <c r="A252">
        <v>250</v>
      </c>
      <c r="B252">
        <v>151.16467579701001</v>
      </c>
      <c r="C252" t="s">
        <v>575</v>
      </c>
      <c r="D252">
        <v>10</v>
      </c>
      <c r="E252">
        <v>13300224</v>
      </c>
      <c r="F252">
        <v>7.9039730450652795E-2</v>
      </c>
      <c r="G252">
        <v>47.412887828162198</v>
      </c>
      <c r="H252">
        <v>26</v>
      </c>
      <c r="I252">
        <v>7123</v>
      </c>
      <c r="J252" t="e">
        <f>--W0HZ527DA</f>
        <v>#NAME?</v>
      </c>
      <c r="K252" s="1">
        <v>6.8103351277085797E-5</v>
      </c>
      <c r="L252">
        <v>87985</v>
      </c>
      <c r="M252">
        <v>4.2117085497683001E-3</v>
      </c>
      <c r="N252">
        <v>1.6670515986521E-3</v>
      </c>
      <c r="O252">
        <v>1</v>
      </c>
      <c r="P252">
        <v>337722</v>
      </c>
      <c r="Q252">
        <v>-2</v>
      </c>
      <c r="R252" s="1">
        <v>8.8830458187503294E-5</v>
      </c>
      <c r="S252">
        <v>511547.07692307601</v>
      </c>
      <c r="T252">
        <v>70896</v>
      </c>
      <c r="U252">
        <v>563</v>
      </c>
      <c r="V252">
        <v>23</v>
      </c>
      <c r="W252">
        <v>3.2289765548224E-3</v>
      </c>
      <c r="X252">
        <v>1867.22223782114</v>
      </c>
      <c r="Y252">
        <v>4.7636255924170596</v>
      </c>
      <c r="Z252" t="s">
        <v>576</v>
      </c>
      <c r="AA252">
        <v>30</v>
      </c>
    </row>
    <row r="253" spans="1:27" x14ac:dyDescent="0.3">
      <c r="A253">
        <v>251</v>
      </c>
      <c r="B253">
        <v>38.307162402952699</v>
      </c>
      <c r="C253" t="s">
        <v>577</v>
      </c>
      <c r="D253">
        <v>22</v>
      </c>
      <c r="E253">
        <v>2407835</v>
      </c>
      <c r="F253">
        <v>2.3701188455008401E-2</v>
      </c>
      <c r="G253">
        <v>5.9469269949066197</v>
      </c>
      <c r="H253">
        <v>76</v>
      </c>
      <c r="I253">
        <v>29450</v>
      </c>
      <c r="J253" t="e">
        <f>--Vgh8056Rc</f>
        <v>#NAME?</v>
      </c>
      <c r="K253">
        <v>2.2839262976980001E-4</v>
      </c>
      <c r="L253">
        <v>62856</v>
      </c>
      <c r="M253">
        <v>9.1680814940570002E-4</v>
      </c>
      <c r="N253">
        <v>3.9854513894836E-3</v>
      </c>
      <c r="O253">
        <v>1</v>
      </c>
      <c r="P253">
        <v>175137</v>
      </c>
      <c r="Q253">
        <v>-2</v>
      </c>
      <c r="R253">
        <v>1.5416502509460001E-4</v>
      </c>
      <c r="S253">
        <v>31682.039473684199</v>
      </c>
      <c r="T253">
        <v>60168</v>
      </c>
      <c r="U253">
        <v>698</v>
      </c>
      <c r="V253">
        <v>40</v>
      </c>
      <c r="W253">
        <v>1.3582342954158999E-3</v>
      </c>
      <c r="X253">
        <v>81.760101867572104</v>
      </c>
      <c r="Y253">
        <v>2.9107997606701201</v>
      </c>
      <c r="Z253" t="s">
        <v>578</v>
      </c>
      <c r="AA253">
        <v>27</v>
      </c>
    </row>
    <row r="254" spans="1:27" x14ac:dyDescent="0.3">
      <c r="A254">
        <v>252</v>
      </c>
      <c r="B254">
        <v>115.442927569207</v>
      </c>
      <c r="C254" t="s">
        <v>579</v>
      </c>
      <c r="D254">
        <v>24</v>
      </c>
      <c r="E254">
        <v>4870768</v>
      </c>
      <c r="F254">
        <v>4.0422591211162998E-2</v>
      </c>
      <c r="G254">
        <v>1.31639434273056</v>
      </c>
      <c r="H254">
        <v>40</v>
      </c>
      <c r="I254">
        <v>52817</v>
      </c>
      <c r="J254" t="e">
        <f>--iAfp-FPH8</f>
        <v>#NAME?</v>
      </c>
      <c r="K254">
        <v>6.3283856863419999E-4</v>
      </c>
      <c r="L254">
        <v>42192</v>
      </c>
      <c r="M254">
        <v>7.7058522824089998E-3</v>
      </c>
      <c r="N254">
        <v>3.07070532735013E-2</v>
      </c>
      <c r="O254">
        <v>891</v>
      </c>
      <c r="P254">
        <v>69528</v>
      </c>
      <c r="Q254">
        <v>48.522727272727202</v>
      </c>
      <c r="R254">
        <v>5.8537567598665003E-3</v>
      </c>
      <c r="S254">
        <v>121769.2</v>
      </c>
      <c r="T254">
        <v>36216</v>
      </c>
      <c r="U254">
        <v>2135</v>
      </c>
      <c r="V254">
        <v>44</v>
      </c>
      <c r="W254">
        <v>8.3306511161170005E-4</v>
      </c>
      <c r="X254">
        <v>92.2197019898896</v>
      </c>
      <c r="Y254">
        <v>1.9198144466534099</v>
      </c>
      <c r="Z254" t="s">
        <v>580</v>
      </c>
      <c r="AA254">
        <v>407</v>
      </c>
    </row>
    <row r="255" spans="1:27" x14ac:dyDescent="0.3">
      <c r="A255">
        <v>253</v>
      </c>
      <c r="B255">
        <v>3.1702510344827499</v>
      </c>
      <c r="C255" t="s">
        <v>581</v>
      </c>
      <c r="D255">
        <v>25</v>
      </c>
      <c r="E255">
        <v>287304</v>
      </c>
      <c r="F255">
        <v>0.27364864864864802</v>
      </c>
      <c r="G255">
        <v>141.131756756756</v>
      </c>
      <c r="H255">
        <v>18</v>
      </c>
      <c r="I255">
        <v>296</v>
      </c>
      <c r="J255" t="e">
        <f>--Gq6k2PnYE</f>
        <v>#NAME?</v>
      </c>
      <c r="K255">
        <v>2.154398563734E-4</v>
      </c>
      <c r="L255">
        <v>90625</v>
      </c>
      <c r="M255">
        <v>4.72972972972973E-2</v>
      </c>
      <c r="N255">
        <v>1.9389587073608001E-3</v>
      </c>
      <c r="O255">
        <v>4</v>
      </c>
      <c r="P255">
        <v>41775</v>
      </c>
      <c r="Q255">
        <v>-2</v>
      </c>
      <c r="R255">
        <v>3.3512866546969998E-4</v>
      </c>
      <c r="S255">
        <v>15961.333333333299</v>
      </c>
      <c r="T255">
        <v>74928</v>
      </c>
      <c r="U255">
        <v>81</v>
      </c>
      <c r="V255">
        <v>9</v>
      </c>
      <c r="W255">
        <v>3.04054054054054E-2</v>
      </c>
      <c r="X255">
        <v>970.62162162162099</v>
      </c>
      <c r="Y255">
        <v>0.55753523382447101</v>
      </c>
      <c r="Z255" t="s">
        <v>582</v>
      </c>
      <c r="AA255">
        <v>14</v>
      </c>
    </row>
    <row r="256" spans="1:27" x14ac:dyDescent="0.3">
      <c r="A256">
        <v>254</v>
      </c>
      <c r="B256">
        <v>4.2849898580121698E-2</v>
      </c>
      <c r="C256" t="s">
        <v>583</v>
      </c>
      <c r="D256">
        <v>10</v>
      </c>
      <c r="E256">
        <v>3549</v>
      </c>
      <c r="F256">
        <v>-1</v>
      </c>
      <c r="G256">
        <v>-1</v>
      </c>
      <c r="H256">
        <v>2</v>
      </c>
      <c r="I256">
        <v>0</v>
      </c>
      <c r="J256" t="e">
        <f>--RKTpH_GVA</f>
        <v>#NAME?</v>
      </c>
      <c r="K256">
        <v>0</v>
      </c>
      <c r="L256">
        <v>82824</v>
      </c>
      <c r="M256">
        <v>-1</v>
      </c>
      <c r="N256">
        <v>1.2334258402713E-3</v>
      </c>
      <c r="O256">
        <v>0</v>
      </c>
      <c r="P256">
        <v>3243</v>
      </c>
      <c r="Q256">
        <v>-2</v>
      </c>
      <c r="R256">
        <v>3.0835646006780002E-4</v>
      </c>
      <c r="S256">
        <v>1774.5</v>
      </c>
      <c r="T256">
        <v>82776</v>
      </c>
      <c r="U256">
        <v>4</v>
      </c>
      <c r="V256">
        <v>0</v>
      </c>
      <c r="W256">
        <v>-1</v>
      </c>
      <c r="X256">
        <v>-1</v>
      </c>
      <c r="Y256">
        <v>3.9178022615250697E-2</v>
      </c>
      <c r="Z256" t="s">
        <v>584</v>
      </c>
      <c r="AA256">
        <v>1</v>
      </c>
    </row>
    <row r="257" spans="1:27" x14ac:dyDescent="0.3">
      <c r="A257">
        <v>255</v>
      </c>
      <c r="B257">
        <v>3.9444761904761898</v>
      </c>
      <c r="C257" t="s">
        <v>585</v>
      </c>
      <c r="D257">
        <v>2</v>
      </c>
      <c r="E257">
        <v>248502</v>
      </c>
      <c r="F257">
        <v>-1</v>
      </c>
      <c r="G257">
        <v>11.5</v>
      </c>
      <c r="H257">
        <v>207</v>
      </c>
      <c r="I257">
        <v>204</v>
      </c>
      <c r="J257" t="e">
        <f>--piEJAuskE</f>
        <v>#NAME?</v>
      </c>
      <c r="K257">
        <v>-1</v>
      </c>
      <c r="L257">
        <v>63000</v>
      </c>
      <c r="M257">
        <v>-1</v>
      </c>
      <c r="N257">
        <v>-1</v>
      </c>
      <c r="O257">
        <v>2</v>
      </c>
      <c r="P257">
        <v>2346</v>
      </c>
      <c r="Q257">
        <v>-2</v>
      </c>
      <c r="R257">
        <v>-1</v>
      </c>
      <c r="S257">
        <v>1200.4927536231801</v>
      </c>
      <c r="T257">
        <v>45024</v>
      </c>
      <c r="U257">
        <v>-1</v>
      </c>
      <c r="V257">
        <v>-1</v>
      </c>
      <c r="W257">
        <v>-1</v>
      </c>
      <c r="X257">
        <v>1218.14705882352</v>
      </c>
      <c r="Y257">
        <v>5.2105543710021303E-2</v>
      </c>
      <c r="Z257" t="s">
        <v>586</v>
      </c>
      <c r="AA257">
        <v>-1</v>
      </c>
    </row>
    <row r="258" spans="1:27" x14ac:dyDescent="0.3">
      <c r="A258">
        <v>256</v>
      </c>
      <c r="B258">
        <v>182.96954964176001</v>
      </c>
      <c r="C258" t="s">
        <v>587</v>
      </c>
      <c r="D258">
        <v>25</v>
      </c>
      <c r="E258">
        <v>8580540</v>
      </c>
      <c r="F258">
        <v>1.0750761512272999E-3</v>
      </c>
      <c r="G258">
        <v>0.74847697545242697</v>
      </c>
      <c r="H258">
        <v>2450</v>
      </c>
      <c r="I258">
        <v>22324</v>
      </c>
      <c r="J258" t="e">
        <f>--NViZvISmk</f>
        <v>#NAME?</v>
      </c>
      <c r="K258">
        <v>1.196959722305E-4</v>
      </c>
      <c r="L258">
        <v>46896</v>
      </c>
      <c r="M258">
        <v>1.3438451890339999E-4</v>
      </c>
      <c r="N258">
        <v>1.4363516667663999E-3</v>
      </c>
      <c r="O258">
        <v>2</v>
      </c>
      <c r="P258">
        <v>16709</v>
      </c>
      <c r="Q258">
        <v>-2</v>
      </c>
      <c r="R258">
        <v>1.7954395834579999E-4</v>
      </c>
      <c r="S258">
        <v>3502.26122448979</v>
      </c>
      <c r="T258">
        <v>46104</v>
      </c>
      <c r="U258">
        <v>24</v>
      </c>
      <c r="V258">
        <v>2</v>
      </c>
      <c r="W258" s="1">
        <v>8.9589679268948204E-5</v>
      </c>
      <c r="X258">
        <v>384.36391327719002</v>
      </c>
      <c r="Y258">
        <v>0.36241974665972498</v>
      </c>
      <c r="Z258" t="s">
        <v>588</v>
      </c>
      <c r="AA258">
        <v>3</v>
      </c>
    </row>
    <row r="259" spans="1:27" x14ac:dyDescent="0.3">
      <c r="A259">
        <v>257</v>
      </c>
      <c r="B259">
        <v>0.39807987711213499</v>
      </c>
      <c r="C259" t="s">
        <v>589</v>
      </c>
      <c r="D259">
        <v>22</v>
      </c>
      <c r="E259">
        <v>20732</v>
      </c>
      <c r="F259">
        <v>2.7647058823529398</v>
      </c>
      <c r="G259">
        <v>584.14705882352905</v>
      </c>
      <c r="H259">
        <v>4</v>
      </c>
      <c r="I259">
        <v>34</v>
      </c>
      <c r="J259" t="e">
        <f>--W5HArjJ9k</f>
        <v>#NAME?</v>
      </c>
      <c r="K259">
        <v>1.0573485725794E-3</v>
      </c>
      <c r="L259">
        <v>52080</v>
      </c>
      <c r="M259">
        <v>0.26470588235294101</v>
      </c>
      <c r="N259">
        <v>4.7328936105936002E-3</v>
      </c>
      <c r="O259">
        <v>0</v>
      </c>
      <c r="P259">
        <v>19861</v>
      </c>
      <c r="Q259">
        <v>-2</v>
      </c>
      <c r="R259">
        <v>4.5314938824830001E-4</v>
      </c>
      <c r="S259">
        <v>5183</v>
      </c>
      <c r="T259">
        <v>51384</v>
      </c>
      <c r="U259">
        <v>94</v>
      </c>
      <c r="V259">
        <v>21</v>
      </c>
      <c r="W259">
        <v>0.61764705882352899</v>
      </c>
      <c r="X259">
        <v>609.76470588235202</v>
      </c>
      <c r="Y259">
        <v>0.38652109606103002</v>
      </c>
      <c r="Z259" t="s">
        <v>590</v>
      </c>
      <c r="AA259">
        <v>9</v>
      </c>
    </row>
    <row r="260" spans="1:27" x14ac:dyDescent="0.3">
      <c r="A260">
        <v>258</v>
      </c>
      <c r="B260">
        <v>0.628305628523667</v>
      </c>
      <c r="C260" t="s">
        <v>591</v>
      </c>
      <c r="D260">
        <v>17</v>
      </c>
      <c r="E260">
        <v>60514</v>
      </c>
      <c r="F260">
        <v>0.27777777777777701</v>
      </c>
      <c r="G260">
        <v>405.61111111111097</v>
      </c>
      <c r="H260">
        <v>27</v>
      </c>
      <c r="I260">
        <v>36</v>
      </c>
      <c r="J260" t="e">
        <f>--ruOawWlmk</f>
        <v>#NAME?</v>
      </c>
      <c r="K260" s="1">
        <v>6.84837693466648E-5</v>
      </c>
      <c r="L260">
        <v>96313</v>
      </c>
      <c r="M260">
        <v>2.77777777777777E-2</v>
      </c>
      <c r="N260">
        <v>6.848376934666E-4</v>
      </c>
      <c r="O260">
        <v>3</v>
      </c>
      <c r="P260">
        <v>14602</v>
      </c>
      <c r="Q260">
        <v>-2</v>
      </c>
      <c r="R260" s="1">
        <v>6.84837693466648E-5</v>
      </c>
      <c r="S260">
        <v>2241.25925925925</v>
      </c>
      <c r="T260">
        <v>96289</v>
      </c>
      <c r="U260">
        <v>10</v>
      </c>
      <c r="V260">
        <v>1</v>
      </c>
      <c r="W260">
        <v>2.77777777777777E-2</v>
      </c>
      <c r="X260">
        <v>1680.94444444444</v>
      </c>
      <c r="Y260">
        <v>0.151647644071493</v>
      </c>
      <c r="Z260" t="s">
        <v>592</v>
      </c>
      <c r="AA260">
        <v>1</v>
      </c>
    </row>
    <row r="261" spans="1:27" x14ac:dyDescent="0.3">
      <c r="A261">
        <v>259</v>
      </c>
      <c r="B261">
        <v>4.0805006180469698</v>
      </c>
      <c r="C261" t="s">
        <v>593</v>
      </c>
      <c r="D261">
        <v>22</v>
      </c>
      <c r="E261">
        <v>237681</v>
      </c>
      <c r="F261">
        <v>8.1690140845070397E-2</v>
      </c>
      <c r="G261">
        <v>75.016901408450707</v>
      </c>
      <c r="H261">
        <v>176</v>
      </c>
      <c r="I261">
        <v>355</v>
      </c>
      <c r="J261" t="s">
        <v>594</v>
      </c>
      <c r="K261">
        <v>7.134542450527E-4</v>
      </c>
      <c r="L261">
        <v>58248</v>
      </c>
      <c r="M261">
        <v>4.5070422535211201E-2</v>
      </c>
      <c r="N261">
        <v>1.088956479291E-3</v>
      </c>
      <c r="O261">
        <v>79</v>
      </c>
      <c r="P261">
        <v>26631</v>
      </c>
      <c r="Q261">
        <v>-2</v>
      </c>
      <c r="R261">
        <v>6.0080357478119997E-4</v>
      </c>
      <c r="S261">
        <v>1350.46022727272</v>
      </c>
      <c r="T261">
        <v>54000</v>
      </c>
      <c r="U261">
        <v>29</v>
      </c>
      <c r="V261">
        <v>19</v>
      </c>
      <c r="W261">
        <v>5.3521126760563302E-2</v>
      </c>
      <c r="X261">
        <v>669.52394366197097</v>
      </c>
      <c r="Y261">
        <v>0.49316666666666598</v>
      </c>
      <c r="Z261" t="s">
        <v>595</v>
      </c>
      <c r="AA261">
        <v>16</v>
      </c>
    </row>
    <row r="262" spans="1:27" x14ac:dyDescent="0.3">
      <c r="A262">
        <v>260</v>
      </c>
      <c r="B262">
        <v>164.15910563836599</v>
      </c>
      <c r="C262" t="s">
        <v>596</v>
      </c>
      <c r="D262">
        <v>10</v>
      </c>
      <c r="E262">
        <v>6079140</v>
      </c>
      <c r="F262">
        <v>6.9265085700868003E-3</v>
      </c>
      <c r="G262">
        <v>2.11340690302888</v>
      </c>
      <c r="H262">
        <v>265</v>
      </c>
      <c r="I262">
        <v>17036</v>
      </c>
      <c r="J262" t="e">
        <f>--y1T488Jw8</f>
        <v>#NAME?</v>
      </c>
      <c r="K262" s="1">
        <v>8.3324075102766295E-5</v>
      </c>
      <c r="L262">
        <v>37032</v>
      </c>
      <c r="M262">
        <v>1.2913829537450001E-3</v>
      </c>
      <c r="N262">
        <v>3.2774136207088002E-3</v>
      </c>
      <c r="O262">
        <v>8</v>
      </c>
      <c r="P262">
        <v>36004</v>
      </c>
      <c r="Q262">
        <v>-2</v>
      </c>
      <c r="R262">
        <v>6.1104321742020003E-4</v>
      </c>
      <c r="S262">
        <v>22940.150943396198</v>
      </c>
      <c r="T262">
        <v>22800</v>
      </c>
      <c r="U262">
        <v>118</v>
      </c>
      <c r="V262">
        <v>3</v>
      </c>
      <c r="W262">
        <v>1.7609767551059999E-4</v>
      </c>
      <c r="X262">
        <v>356.84080770133801</v>
      </c>
      <c r="Y262">
        <v>1.57912280701754</v>
      </c>
      <c r="Z262" t="s">
        <v>597</v>
      </c>
      <c r="AA262">
        <v>22</v>
      </c>
    </row>
    <row r="263" spans="1:27" x14ac:dyDescent="0.3">
      <c r="A263">
        <v>261</v>
      </c>
      <c r="B263">
        <v>266.89193333333299</v>
      </c>
      <c r="C263" t="s">
        <v>598</v>
      </c>
      <c r="D263">
        <v>22</v>
      </c>
      <c r="E263">
        <v>16013516</v>
      </c>
      <c r="F263">
        <v>1.4310538689563E-3</v>
      </c>
      <c r="G263">
        <v>0.226259838495349</v>
      </c>
      <c r="H263">
        <v>1910</v>
      </c>
      <c r="I263">
        <v>19566</v>
      </c>
      <c r="J263" t="s">
        <v>599</v>
      </c>
      <c r="K263">
        <v>2.2588660492430001E-4</v>
      </c>
      <c r="L263">
        <v>60000</v>
      </c>
      <c r="M263">
        <v>2.5554533374219998E-4</v>
      </c>
      <c r="N263">
        <v>6.3248249378810998E-3</v>
      </c>
      <c r="O263">
        <v>0</v>
      </c>
      <c r="P263">
        <v>4427</v>
      </c>
      <c r="Q263">
        <v>-2</v>
      </c>
      <c r="R263">
        <v>1.1294330246215999E-3</v>
      </c>
      <c r="S263">
        <v>8384.0397905759091</v>
      </c>
      <c r="T263">
        <v>24984</v>
      </c>
      <c r="U263">
        <v>28</v>
      </c>
      <c r="V263">
        <v>1</v>
      </c>
      <c r="W263" s="1">
        <v>5.1109066748441099E-5</v>
      </c>
      <c r="X263">
        <v>818.43585812123001</v>
      </c>
      <c r="Y263">
        <v>0.177193403778418</v>
      </c>
      <c r="Z263" t="s">
        <v>600</v>
      </c>
      <c r="AA263">
        <v>5</v>
      </c>
    </row>
    <row r="264" spans="1:27" x14ac:dyDescent="0.3">
      <c r="A264">
        <v>262</v>
      </c>
      <c r="B264">
        <v>16.8103958749168</v>
      </c>
      <c r="C264" t="s">
        <v>601</v>
      </c>
      <c r="D264">
        <v>28</v>
      </c>
      <c r="E264">
        <v>1010641</v>
      </c>
      <c r="F264">
        <v>1.2101210121012101E-2</v>
      </c>
      <c r="G264">
        <v>1.4004400440044</v>
      </c>
      <c r="H264">
        <v>142</v>
      </c>
      <c r="I264">
        <v>909</v>
      </c>
      <c r="J264" t="e">
        <f>--FRwE6faMs</f>
        <v>#NAME?</v>
      </c>
      <c r="K264">
        <v>0</v>
      </c>
      <c r="L264">
        <v>60120</v>
      </c>
      <c r="M264">
        <v>0</v>
      </c>
      <c r="N264">
        <v>8.6410054988216006E-3</v>
      </c>
      <c r="O264">
        <v>5</v>
      </c>
      <c r="P264">
        <v>1273</v>
      </c>
      <c r="Q264">
        <v>-2</v>
      </c>
      <c r="R264">
        <v>0</v>
      </c>
      <c r="S264">
        <v>7117.1901408450703</v>
      </c>
      <c r="T264">
        <v>28776</v>
      </c>
      <c r="U264">
        <v>11</v>
      </c>
      <c r="V264">
        <v>0</v>
      </c>
      <c r="W264">
        <v>0</v>
      </c>
      <c r="X264">
        <v>1111.8162816281599</v>
      </c>
      <c r="Y264">
        <v>4.4238254100639397E-2</v>
      </c>
      <c r="Z264" t="s">
        <v>602</v>
      </c>
      <c r="AA264">
        <v>0</v>
      </c>
    </row>
    <row r="265" spans="1:27" x14ac:dyDescent="0.3">
      <c r="A265">
        <v>263</v>
      </c>
      <c r="B265">
        <v>125.321131713555</v>
      </c>
      <c r="C265" t="s">
        <v>603</v>
      </c>
      <c r="D265">
        <v>26</v>
      </c>
      <c r="E265">
        <v>4704054</v>
      </c>
      <c r="F265">
        <v>1.4296743201897999E-3</v>
      </c>
      <c r="G265">
        <v>4.0116661424527397E-2</v>
      </c>
      <c r="H265">
        <v>566</v>
      </c>
      <c r="I265">
        <v>34973</v>
      </c>
      <c r="J265" t="e">
        <f>--WGqWsvQRs</f>
        <v>#NAME?</v>
      </c>
      <c r="K265">
        <v>4.9893086243763003E-3</v>
      </c>
      <c r="L265">
        <v>37536</v>
      </c>
      <c r="M265" s="1">
        <v>8.5780459211391605E-5</v>
      </c>
      <c r="N265">
        <v>3.56379187455452E-2</v>
      </c>
      <c r="O265">
        <v>0</v>
      </c>
      <c r="P265">
        <v>1403</v>
      </c>
      <c r="Q265">
        <v>-2</v>
      </c>
      <c r="R265">
        <v>2.1382751247327001E-3</v>
      </c>
      <c r="S265">
        <v>8311.0494699646606</v>
      </c>
      <c r="T265">
        <v>30360</v>
      </c>
      <c r="U265">
        <v>50</v>
      </c>
      <c r="V265">
        <v>7</v>
      </c>
      <c r="W265">
        <v>2.0015440482650001E-4</v>
      </c>
      <c r="X265">
        <v>134.505304091727</v>
      </c>
      <c r="Y265">
        <v>4.6212121212121197E-2</v>
      </c>
      <c r="Z265" t="s">
        <v>604</v>
      </c>
      <c r="AA265">
        <v>3</v>
      </c>
    </row>
    <row r="266" spans="1:27" x14ac:dyDescent="0.3">
      <c r="A266">
        <v>264</v>
      </c>
      <c r="B266">
        <v>301.789740524264</v>
      </c>
      <c r="C266" t="s">
        <v>605</v>
      </c>
      <c r="D266">
        <v>22</v>
      </c>
      <c r="E266">
        <v>13631239</v>
      </c>
      <c r="F266">
        <v>2.0149273412980898E-2</v>
      </c>
      <c r="G266">
        <v>2.8724846374976898</v>
      </c>
      <c r="H266">
        <v>100</v>
      </c>
      <c r="I266">
        <v>75834</v>
      </c>
      <c r="J266" t="s">
        <v>606</v>
      </c>
      <c r="K266">
        <v>1.744463623342E-4</v>
      </c>
      <c r="L266">
        <v>45168</v>
      </c>
      <c r="M266">
        <v>1.4637233958382E-3</v>
      </c>
      <c r="N266">
        <v>7.0145800433360998E-3</v>
      </c>
      <c r="O266">
        <v>0</v>
      </c>
      <c r="P266">
        <v>217832</v>
      </c>
      <c r="Q266">
        <v>40.210526315789402</v>
      </c>
      <c r="R266">
        <v>5.0956700576589996E-4</v>
      </c>
      <c r="S266">
        <v>136312.39000000001</v>
      </c>
      <c r="T266">
        <v>21648</v>
      </c>
      <c r="U266">
        <v>1528</v>
      </c>
      <c r="V266">
        <v>38</v>
      </c>
      <c r="W266">
        <v>5.0109449587249996E-4</v>
      </c>
      <c r="X266">
        <v>179.751021969037</v>
      </c>
      <c r="Y266">
        <v>10.062453806356199</v>
      </c>
      <c r="Z266" t="s">
        <v>607</v>
      </c>
      <c r="AA266">
        <v>111</v>
      </c>
    </row>
    <row r="267" spans="1:27" x14ac:dyDescent="0.3">
      <c r="A267">
        <v>265</v>
      </c>
      <c r="B267">
        <v>21.771978281397502</v>
      </c>
      <c r="C267" t="s">
        <v>608</v>
      </c>
      <c r="D267">
        <v>22</v>
      </c>
      <c r="E267">
        <v>922261</v>
      </c>
      <c r="F267">
        <v>8.6574654956085295E-2</v>
      </c>
      <c r="G267">
        <v>11.2283563362609</v>
      </c>
      <c r="H267">
        <v>148</v>
      </c>
      <c r="I267">
        <v>797</v>
      </c>
      <c r="J267" t="e">
        <f>--na1_KOkRg</f>
        <v>#NAME?</v>
      </c>
      <c r="K267">
        <v>0</v>
      </c>
      <c r="L267">
        <v>42360</v>
      </c>
      <c r="M267">
        <v>1.5056461731493E-2</v>
      </c>
      <c r="N267">
        <v>7.7103586992960001E-3</v>
      </c>
      <c r="O267">
        <v>0</v>
      </c>
      <c r="P267">
        <v>8949</v>
      </c>
      <c r="Q267">
        <v>-2</v>
      </c>
      <c r="R267">
        <v>1.3409319477035999E-3</v>
      </c>
      <c r="S267">
        <v>6231.4932432432397</v>
      </c>
      <c r="T267">
        <v>32856</v>
      </c>
      <c r="U267">
        <v>69</v>
      </c>
      <c r="V267">
        <v>0</v>
      </c>
      <c r="W267">
        <v>0</v>
      </c>
      <c r="X267">
        <v>1157.16562107904</v>
      </c>
      <c r="Y267">
        <v>0.27237034331628901</v>
      </c>
      <c r="Z267" t="s">
        <v>609</v>
      </c>
      <c r="AA267">
        <v>12</v>
      </c>
    </row>
    <row r="268" spans="1:27" x14ac:dyDescent="0.3">
      <c r="A268">
        <v>266</v>
      </c>
      <c r="B268">
        <v>12.6900830143659</v>
      </c>
      <c r="C268" t="s">
        <v>610</v>
      </c>
      <c r="D268">
        <v>1</v>
      </c>
      <c r="E268">
        <v>1276432</v>
      </c>
      <c r="F268">
        <v>5.6074766355140103E-2</v>
      </c>
      <c r="G268">
        <v>50.116822429906499</v>
      </c>
      <c r="H268">
        <v>126</v>
      </c>
      <c r="I268">
        <v>642</v>
      </c>
      <c r="J268" t="s">
        <v>611</v>
      </c>
      <c r="K268">
        <v>1.554001554001E-4</v>
      </c>
      <c r="L268">
        <v>100585</v>
      </c>
      <c r="M268">
        <v>1.0903426791277201E-2</v>
      </c>
      <c r="N268">
        <v>1.1188811188811E-3</v>
      </c>
      <c r="O268">
        <v>105</v>
      </c>
      <c r="P268">
        <v>32175</v>
      </c>
      <c r="Q268">
        <v>-2</v>
      </c>
      <c r="R268">
        <v>2.175602175602E-4</v>
      </c>
      <c r="S268">
        <v>10130.4126984126</v>
      </c>
      <c r="T268">
        <v>61392</v>
      </c>
      <c r="U268">
        <v>36</v>
      </c>
      <c r="V268">
        <v>5</v>
      </c>
      <c r="W268">
        <v>7.7881619937694001E-3</v>
      </c>
      <c r="X268">
        <v>1988.21183800623</v>
      </c>
      <c r="Y268">
        <v>0.52409108678655203</v>
      </c>
      <c r="Z268" t="s">
        <v>612</v>
      </c>
      <c r="AA268">
        <v>7</v>
      </c>
    </row>
    <row r="269" spans="1:27" x14ac:dyDescent="0.3">
      <c r="A269">
        <v>267</v>
      </c>
      <c r="B269">
        <v>13.045352455961799</v>
      </c>
      <c r="C269" t="s">
        <v>613</v>
      </c>
      <c r="D269">
        <v>17</v>
      </c>
      <c r="E269">
        <v>1295260</v>
      </c>
      <c r="F269">
        <v>1.12359550561797E-2</v>
      </c>
      <c r="G269">
        <v>13.2665985699693</v>
      </c>
      <c r="H269">
        <v>118</v>
      </c>
      <c r="I269">
        <v>979</v>
      </c>
      <c r="J269" t="e">
        <f>--lKEKopMlo</f>
        <v>#NAME?</v>
      </c>
      <c r="K269">
        <v>0</v>
      </c>
      <c r="L269">
        <v>99289</v>
      </c>
      <c r="M269">
        <v>5.1072522982635003E-3</v>
      </c>
      <c r="N269">
        <v>8.4693563289189996E-4</v>
      </c>
      <c r="O269">
        <v>0</v>
      </c>
      <c r="P269">
        <v>12988</v>
      </c>
      <c r="Q269">
        <v>-2</v>
      </c>
      <c r="R269">
        <v>3.849707422235E-4</v>
      </c>
      <c r="S269">
        <v>10976.779661016901</v>
      </c>
      <c r="T269">
        <v>84696</v>
      </c>
      <c r="U269">
        <v>11</v>
      </c>
      <c r="V269">
        <v>0</v>
      </c>
      <c r="W269">
        <v>0</v>
      </c>
      <c r="X269">
        <v>1323.0439223697599</v>
      </c>
      <c r="Y269">
        <v>0.15334844620761301</v>
      </c>
      <c r="Z269" t="s">
        <v>614</v>
      </c>
      <c r="AA269">
        <v>5</v>
      </c>
    </row>
    <row r="270" spans="1:27" x14ac:dyDescent="0.3">
      <c r="A270">
        <v>268</v>
      </c>
      <c r="B270">
        <v>6.6225225225225204</v>
      </c>
      <c r="C270" t="s">
        <v>615</v>
      </c>
      <c r="D270">
        <v>20</v>
      </c>
      <c r="E270">
        <v>323444</v>
      </c>
      <c r="F270">
        <v>7.7186963979416004E-3</v>
      </c>
      <c r="G270">
        <v>1.76157804459691</v>
      </c>
      <c r="H270">
        <v>511</v>
      </c>
      <c r="I270">
        <v>1166</v>
      </c>
      <c r="J270" t="s">
        <v>616</v>
      </c>
      <c r="K270">
        <v>2.9211295034079002E-3</v>
      </c>
      <c r="L270">
        <v>48840</v>
      </c>
      <c r="M270">
        <v>0</v>
      </c>
      <c r="N270">
        <v>4.3816942551118997E-3</v>
      </c>
      <c r="O270">
        <v>9</v>
      </c>
      <c r="P270">
        <v>2054</v>
      </c>
      <c r="Q270">
        <v>-2</v>
      </c>
      <c r="R270">
        <v>0</v>
      </c>
      <c r="S270">
        <v>632.96281800391296</v>
      </c>
      <c r="T270">
        <v>35232</v>
      </c>
      <c r="U270">
        <v>9</v>
      </c>
      <c r="V270">
        <v>6</v>
      </c>
      <c r="W270">
        <v>5.1457975986277001E-3</v>
      </c>
      <c r="X270">
        <v>277.39622641509402</v>
      </c>
      <c r="Y270">
        <v>5.8299273387829198E-2</v>
      </c>
      <c r="Z270" t="s">
        <v>617</v>
      </c>
      <c r="AA270">
        <v>0</v>
      </c>
    </row>
    <row r="271" spans="1:27" x14ac:dyDescent="0.3">
      <c r="A271">
        <v>269</v>
      </c>
      <c r="B271">
        <v>74.573105511240001</v>
      </c>
      <c r="C271" t="s">
        <v>618</v>
      </c>
      <c r="D271">
        <v>25</v>
      </c>
      <c r="E271">
        <v>4936143</v>
      </c>
      <c r="F271">
        <v>1.3694878115584001E-3</v>
      </c>
      <c r="G271">
        <v>0.89126266776225604</v>
      </c>
      <c r="H271">
        <v>5549</v>
      </c>
      <c r="I271">
        <v>3651</v>
      </c>
      <c r="J271" t="e">
        <f>--FTqk47fsE</f>
        <v>#NAME?</v>
      </c>
      <c r="K271">
        <v>0</v>
      </c>
      <c r="L271">
        <v>66192</v>
      </c>
      <c r="M271">
        <v>-1</v>
      </c>
      <c r="N271">
        <v>1.5365703749231001E-3</v>
      </c>
      <c r="O271">
        <v>125</v>
      </c>
      <c r="P271">
        <v>3254</v>
      </c>
      <c r="Q271">
        <v>-2</v>
      </c>
      <c r="R271">
        <v>-1</v>
      </c>
      <c r="S271">
        <v>889.55541539015996</v>
      </c>
      <c r="T271">
        <v>59688</v>
      </c>
      <c r="U271">
        <v>5</v>
      </c>
      <c r="V271">
        <v>0</v>
      </c>
      <c r="W271">
        <v>0</v>
      </c>
      <c r="X271">
        <v>1351.9975349219301</v>
      </c>
      <c r="Y271">
        <v>5.4516820801501102E-2</v>
      </c>
      <c r="Z271" t="s">
        <v>619</v>
      </c>
      <c r="AA271">
        <v>-1</v>
      </c>
    </row>
    <row r="272" spans="1:27" x14ac:dyDescent="0.3">
      <c r="A272">
        <v>270</v>
      </c>
      <c r="B272">
        <v>34.688529499850198</v>
      </c>
      <c r="C272" t="s">
        <v>620</v>
      </c>
      <c r="D272">
        <v>26</v>
      </c>
      <c r="E272">
        <v>926600</v>
      </c>
      <c r="F272">
        <v>2.1011673151750902E-2</v>
      </c>
      <c r="G272">
        <v>3.6972762645914399</v>
      </c>
      <c r="H272">
        <v>43</v>
      </c>
      <c r="I272">
        <v>1285</v>
      </c>
      <c r="J272" t="e">
        <f>--sOePwpWmg</f>
        <v>#NAME?</v>
      </c>
      <c r="K272">
        <v>2.104820037886E-4</v>
      </c>
      <c r="L272">
        <v>26712</v>
      </c>
      <c r="M272">
        <v>0</v>
      </c>
      <c r="N272">
        <v>5.6830141022942001E-3</v>
      </c>
      <c r="O272">
        <v>0</v>
      </c>
      <c r="P272">
        <v>4751</v>
      </c>
      <c r="Q272">
        <v>-2</v>
      </c>
      <c r="R272">
        <v>0</v>
      </c>
      <c r="S272">
        <v>21548.837209302299</v>
      </c>
      <c r="T272">
        <v>22200</v>
      </c>
      <c r="U272">
        <v>27</v>
      </c>
      <c r="V272">
        <v>1</v>
      </c>
      <c r="W272">
        <v>7.782101167315E-4</v>
      </c>
      <c r="X272">
        <v>721.08949416342398</v>
      </c>
      <c r="Y272">
        <v>0.21400900900900899</v>
      </c>
      <c r="Z272" t="s">
        <v>621</v>
      </c>
      <c r="AA272">
        <v>0</v>
      </c>
    </row>
    <row r="273" spans="1:27" x14ac:dyDescent="0.3">
      <c r="A273">
        <v>271</v>
      </c>
      <c r="B273">
        <v>2.1873408454290799</v>
      </c>
      <c r="C273" t="s">
        <v>622</v>
      </c>
      <c r="D273">
        <v>26</v>
      </c>
      <c r="E273">
        <v>137435</v>
      </c>
      <c r="F273">
        <v>-1</v>
      </c>
      <c r="G273">
        <v>-1</v>
      </c>
      <c r="H273">
        <v>128</v>
      </c>
      <c r="I273">
        <v>0</v>
      </c>
      <c r="J273" t="e">
        <f>--nhYvVnVOw</f>
        <v>#NAME?</v>
      </c>
      <c r="K273">
        <v>1.4973262032084999E-3</v>
      </c>
      <c r="L273">
        <v>62832</v>
      </c>
      <c r="M273">
        <v>-1</v>
      </c>
      <c r="N273">
        <v>1.9251336898395001E-3</v>
      </c>
      <c r="O273">
        <v>0</v>
      </c>
      <c r="P273">
        <v>4675</v>
      </c>
      <c r="Q273">
        <v>-2</v>
      </c>
      <c r="R273">
        <v>2.1390374331549999E-4</v>
      </c>
      <c r="S273">
        <v>1073.7109375</v>
      </c>
      <c r="T273">
        <v>50208</v>
      </c>
      <c r="U273">
        <v>9</v>
      </c>
      <c r="V273">
        <v>7</v>
      </c>
      <c r="W273">
        <v>-1</v>
      </c>
      <c r="X273">
        <v>-1</v>
      </c>
      <c r="Y273">
        <v>9.3112651370299504E-2</v>
      </c>
      <c r="Z273" t="s">
        <v>623</v>
      </c>
      <c r="AA273">
        <v>1</v>
      </c>
    </row>
    <row r="274" spans="1:27" x14ac:dyDescent="0.3">
      <c r="A274">
        <v>272</v>
      </c>
      <c r="B274">
        <v>18.283255507662801</v>
      </c>
      <c r="C274" t="s">
        <v>624</v>
      </c>
      <c r="D274">
        <v>1</v>
      </c>
      <c r="E274">
        <v>1221614</v>
      </c>
      <c r="F274">
        <v>4.1645843744793996E-3</v>
      </c>
      <c r="G274">
        <v>0.45227386306846501</v>
      </c>
      <c r="H274">
        <v>284</v>
      </c>
      <c r="I274">
        <v>6003</v>
      </c>
      <c r="J274" t="e">
        <f>--uShEs4TNg</f>
        <v>#NAME?</v>
      </c>
      <c r="K274">
        <v>0</v>
      </c>
      <c r="L274">
        <v>66816</v>
      </c>
      <c r="M274">
        <v>8.3291687489579996E-4</v>
      </c>
      <c r="N274">
        <v>9.2081031307549993E-3</v>
      </c>
      <c r="O274">
        <v>152</v>
      </c>
      <c r="P274">
        <v>2715</v>
      </c>
      <c r="Q274">
        <v>-2</v>
      </c>
      <c r="R274">
        <v>1.8416206261509999E-3</v>
      </c>
      <c r="S274">
        <v>4301.4577464788699</v>
      </c>
      <c r="T274">
        <v>61680</v>
      </c>
      <c r="U274">
        <v>25</v>
      </c>
      <c r="V274">
        <v>0</v>
      </c>
      <c r="W274">
        <v>0</v>
      </c>
      <c r="X274">
        <v>203.50058304181201</v>
      </c>
      <c r="Y274">
        <v>4.40175097276264E-2</v>
      </c>
      <c r="Z274" t="s">
        <v>625</v>
      </c>
      <c r="AA274">
        <v>5</v>
      </c>
    </row>
    <row r="275" spans="1:27" x14ac:dyDescent="0.3">
      <c r="A275">
        <v>273</v>
      </c>
      <c r="B275">
        <v>32.086719452742301</v>
      </c>
      <c r="C275" t="s">
        <v>626</v>
      </c>
      <c r="D275">
        <v>10</v>
      </c>
      <c r="E275">
        <v>2889377</v>
      </c>
      <c r="F275">
        <v>6.7189249720044E-3</v>
      </c>
      <c r="G275">
        <v>9.9753639417693094</v>
      </c>
      <c r="H275">
        <v>1364</v>
      </c>
      <c r="I275">
        <v>893</v>
      </c>
      <c r="J275" t="e">
        <f>--zzSECIx6w</f>
        <v>#NAME?</v>
      </c>
      <c r="K275">
        <v>0</v>
      </c>
      <c r="L275">
        <v>90049</v>
      </c>
      <c r="M275">
        <v>4.4792833146696E-3</v>
      </c>
      <c r="N275">
        <v>6.7355186349340004E-4</v>
      </c>
      <c r="O275">
        <v>124</v>
      </c>
      <c r="P275">
        <v>8908</v>
      </c>
      <c r="Q275">
        <v>-2</v>
      </c>
      <c r="R275">
        <v>4.4903457566230001E-4</v>
      </c>
      <c r="S275">
        <v>2118.3115835777098</v>
      </c>
      <c r="T275">
        <v>81912</v>
      </c>
      <c r="U275">
        <v>6</v>
      </c>
      <c r="V275">
        <v>0</v>
      </c>
      <c r="W275">
        <v>0</v>
      </c>
      <c r="X275">
        <v>3235.5845464725599</v>
      </c>
      <c r="Y275">
        <v>0.108750854575642</v>
      </c>
      <c r="Z275" t="s">
        <v>627</v>
      </c>
      <c r="AA275">
        <v>4</v>
      </c>
    </row>
    <row r="276" spans="1:27" x14ac:dyDescent="0.3">
      <c r="A276">
        <v>274</v>
      </c>
      <c r="B276">
        <v>5.3341990069253802</v>
      </c>
      <c r="C276" t="s">
        <v>628</v>
      </c>
      <c r="D276">
        <v>10</v>
      </c>
      <c r="E276">
        <v>326581</v>
      </c>
      <c r="F276">
        <v>9.8389982110911999E-3</v>
      </c>
      <c r="G276">
        <v>1.08497316636851</v>
      </c>
      <c r="H276">
        <v>42</v>
      </c>
      <c r="I276">
        <v>1118</v>
      </c>
      <c r="J276" t="s">
        <v>629</v>
      </c>
      <c r="K276">
        <v>8.2440230832640001E-4</v>
      </c>
      <c r="L276">
        <v>61224</v>
      </c>
      <c r="M276">
        <v>1.7889087656529001E-3</v>
      </c>
      <c r="N276">
        <v>9.0684253915910007E-3</v>
      </c>
      <c r="O276">
        <v>7</v>
      </c>
      <c r="P276">
        <v>1213</v>
      </c>
      <c r="Q276">
        <v>-2</v>
      </c>
      <c r="R276">
        <v>1.6488046166529E-3</v>
      </c>
      <c r="S276">
        <v>7775.73809523809</v>
      </c>
      <c r="T276">
        <v>41736</v>
      </c>
      <c r="U276">
        <v>11</v>
      </c>
      <c r="V276">
        <v>1</v>
      </c>
      <c r="W276">
        <v>8.9445438282639996E-4</v>
      </c>
      <c r="X276">
        <v>292.11180679785298</v>
      </c>
      <c r="Y276">
        <v>2.9063638106191201E-2</v>
      </c>
      <c r="Z276" t="s">
        <v>630</v>
      </c>
      <c r="AA276">
        <v>2</v>
      </c>
    </row>
    <row r="277" spans="1:27" x14ac:dyDescent="0.3">
      <c r="A277">
        <v>275</v>
      </c>
      <c r="B277">
        <v>3383.91996596945</v>
      </c>
      <c r="C277" t="s">
        <v>631</v>
      </c>
      <c r="D277">
        <v>24</v>
      </c>
      <c r="E277">
        <v>163077871</v>
      </c>
      <c r="F277">
        <v>-1</v>
      </c>
      <c r="G277">
        <v>-1</v>
      </c>
      <c r="H277">
        <v>4754</v>
      </c>
      <c r="I277">
        <v>0</v>
      </c>
      <c r="J277" t="e">
        <f>--_07eQVuxU</f>
        <v>#NAME?</v>
      </c>
      <c r="K277">
        <v>3.447087211306E-4</v>
      </c>
      <c r="L277">
        <v>48192</v>
      </c>
      <c r="M277">
        <v>-1</v>
      </c>
      <c r="N277">
        <v>3.4470872113064E-3</v>
      </c>
      <c r="O277">
        <v>72</v>
      </c>
      <c r="P277">
        <v>2901</v>
      </c>
      <c r="Q277">
        <v>-2</v>
      </c>
      <c r="R277">
        <v>6.894174422612E-4</v>
      </c>
      <c r="S277">
        <v>34303.2963819941</v>
      </c>
      <c r="T277">
        <v>36432</v>
      </c>
      <c r="U277">
        <v>10</v>
      </c>
      <c r="V277">
        <v>1</v>
      </c>
      <c r="W277">
        <v>-1</v>
      </c>
      <c r="X277">
        <v>-1</v>
      </c>
      <c r="Y277">
        <v>7.9627799736495294E-2</v>
      </c>
      <c r="Z277" t="s">
        <v>632</v>
      </c>
      <c r="AA277">
        <v>2</v>
      </c>
    </row>
    <row r="278" spans="1:27" x14ac:dyDescent="0.3">
      <c r="A278">
        <v>276</v>
      </c>
      <c r="B278">
        <v>35.924596380350401</v>
      </c>
      <c r="C278" t="s">
        <v>633</v>
      </c>
      <c r="D278">
        <v>19</v>
      </c>
      <c r="E278">
        <v>3126338</v>
      </c>
      <c r="F278">
        <v>1.3559322033898299E-2</v>
      </c>
      <c r="G278">
        <v>5.9457627118643996</v>
      </c>
      <c r="H278">
        <v>381</v>
      </c>
      <c r="I278">
        <v>885</v>
      </c>
      <c r="J278" t="e">
        <f>--JmMdbk1dw</f>
        <v>#NAME?</v>
      </c>
      <c r="K278">
        <v>3.8008361839600002E-4</v>
      </c>
      <c r="L278">
        <v>87025</v>
      </c>
      <c r="M278">
        <v>3.3898305084744998E-3</v>
      </c>
      <c r="N278">
        <v>2.2805017103762E-3</v>
      </c>
      <c r="O278">
        <v>4</v>
      </c>
      <c r="P278">
        <v>5262</v>
      </c>
      <c r="Q278">
        <v>-2</v>
      </c>
      <c r="R278">
        <v>5.7012542759400002E-4</v>
      </c>
      <c r="S278">
        <v>8205.6115485564296</v>
      </c>
      <c r="T278">
        <v>67776</v>
      </c>
      <c r="U278">
        <v>12</v>
      </c>
      <c r="V278">
        <v>2</v>
      </c>
      <c r="W278">
        <v>2.2598870056496998E-3</v>
      </c>
      <c r="X278">
        <v>3532.5853107344601</v>
      </c>
      <c r="Y278">
        <v>7.7638101983002805E-2</v>
      </c>
      <c r="Z278" t="s">
        <v>634</v>
      </c>
      <c r="AA278">
        <v>3</v>
      </c>
    </row>
    <row r="279" spans="1:27" x14ac:dyDescent="0.3">
      <c r="A279">
        <v>277</v>
      </c>
      <c r="B279">
        <v>4481.02490601503</v>
      </c>
      <c r="C279" t="s">
        <v>635</v>
      </c>
      <c r="D279">
        <v>24</v>
      </c>
      <c r="E279">
        <v>171641178</v>
      </c>
      <c r="F279">
        <v>1.9496621601030001E-4</v>
      </c>
      <c r="G279">
        <v>7.2795510902876295E-2</v>
      </c>
      <c r="H279">
        <v>644</v>
      </c>
      <c r="I279">
        <v>164131</v>
      </c>
      <c r="J279" t="s">
        <v>636</v>
      </c>
      <c r="K279">
        <v>1.6739203213920001E-4</v>
      </c>
      <c r="L279">
        <v>38304</v>
      </c>
      <c r="M279" s="1">
        <v>1.82780827509733E-5</v>
      </c>
      <c r="N279">
        <v>2.6782725142282999E-3</v>
      </c>
      <c r="O279">
        <v>1</v>
      </c>
      <c r="P279">
        <v>11948</v>
      </c>
      <c r="Q279">
        <v>-2</v>
      </c>
      <c r="R279">
        <v>2.5108804820889999E-4</v>
      </c>
      <c r="S279">
        <v>266523.56832298101</v>
      </c>
      <c r="T279">
        <v>30288</v>
      </c>
      <c r="U279">
        <v>32</v>
      </c>
      <c r="V279">
        <v>2</v>
      </c>
      <c r="W279" s="1">
        <v>1.2185388500648801E-5</v>
      </c>
      <c r="X279">
        <v>1045.75721831951</v>
      </c>
      <c r="Y279">
        <v>0.39447966191230799</v>
      </c>
      <c r="Z279" t="s">
        <v>637</v>
      </c>
      <c r="AA279">
        <v>3</v>
      </c>
    </row>
    <row r="280" spans="1:27" x14ac:dyDescent="0.3">
      <c r="A280">
        <v>278</v>
      </c>
      <c r="B280">
        <v>2.8457213143560001</v>
      </c>
      <c r="C280" t="s">
        <v>638</v>
      </c>
      <c r="D280">
        <v>27</v>
      </c>
      <c r="E280">
        <v>129560</v>
      </c>
      <c r="F280">
        <v>0.79605263157894701</v>
      </c>
      <c r="G280">
        <v>397.84210526315701</v>
      </c>
      <c r="H280">
        <v>3</v>
      </c>
      <c r="I280">
        <v>152</v>
      </c>
      <c r="J280" t="s">
        <v>639</v>
      </c>
      <c r="K280">
        <v>1.4386823653921999E-3</v>
      </c>
      <c r="L280">
        <v>45528</v>
      </c>
      <c r="M280">
        <v>0.38815789473684198</v>
      </c>
      <c r="N280">
        <v>2.0009260484191E-3</v>
      </c>
      <c r="O280">
        <v>0</v>
      </c>
      <c r="P280">
        <v>60472</v>
      </c>
      <c r="Q280">
        <v>-2</v>
      </c>
      <c r="R280">
        <v>9.7565815584069995E-4</v>
      </c>
      <c r="S280">
        <v>43186.666666666599</v>
      </c>
      <c r="T280">
        <v>28752</v>
      </c>
      <c r="U280">
        <v>121</v>
      </c>
      <c r="V280">
        <v>87</v>
      </c>
      <c r="W280">
        <v>0.57236842105263097</v>
      </c>
      <c r="X280">
        <v>852.36842105263099</v>
      </c>
      <c r="Y280">
        <v>2.1032276015581499</v>
      </c>
      <c r="Z280" t="s">
        <v>640</v>
      </c>
      <c r="AA280">
        <v>59</v>
      </c>
    </row>
    <row r="281" spans="1:27" x14ac:dyDescent="0.3">
      <c r="A281">
        <v>279</v>
      </c>
      <c r="B281">
        <v>0.56420164876884604</v>
      </c>
      <c r="C281" t="s">
        <v>641</v>
      </c>
      <c r="D281">
        <v>1</v>
      </c>
      <c r="E281">
        <v>41611</v>
      </c>
      <c r="F281">
        <v>0.13973799126637501</v>
      </c>
      <c r="G281">
        <v>7.8886462882095998</v>
      </c>
      <c r="H281">
        <v>13</v>
      </c>
      <c r="I281">
        <v>458</v>
      </c>
      <c r="J281" t="s">
        <v>642</v>
      </c>
      <c r="K281">
        <v>2.767783005812E-4</v>
      </c>
      <c r="L281">
        <v>73752</v>
      </c>
      <c r="M281">
        <v>3.2751091703056699E-2</v>
      </c>
      <c r="N281">
        <v>1.7713811237198999E-2</v>
      </c>
      <c r="O281">
        <v>3</v>
      </c>
      <c r="P281">
        <v>3613</v>
      </c>
      <c r="Q281">
        <v>-2</v>
      </c>
      <c r="R281">
        <v>4.1516745087184998E-3</v>
      </c>
      <c r="S281">
        <v>3200.8461538461502</v>
      </c>
      <c r="T281">
        <v>37752</v>
      </c>
      <c r="U281">
        <v>64</v>
      </c>
      <c r="V281">
        <v>1</v>
      </c>
      <c r="W281">
        <v>2.1834061135371E-3</v>
      </c>
      <c r="X281">
        <v>90.853711790393007</v>
      </c>
      <c r="Y281">
        <v>9.5703538885357001E-2</v>
      </c>
      <c r="Z281" t="s">
        <v>643</v>
      </c>
      <c r="AA281">
        <v>15</v>
      </c>
    </row>
    <row r="282" spans="1:27" x14ac:dyDescent="0.3">
      <c r="A282">
        <v>280</v>
      </c>
      <c r="B282">
        <v>9.6889373033163806E-2</v>
      </c>
      <c r="C282" t="s">
        <v>644</v>
      </c>
      <c r="D282">
        <v>22</v>
      </c>
      <c r="E282">
        <v>6404</v>
      </c>
      <c r="F282">
        <v>-1</v>
      </c>
      <c r="G282">
        <v>-1</v>
      </c>
      <c r="H282">
        <v>2</v>
      </c>
      <c r="I282">
        <v>0</v>
      </c>
      <c r="J282" t="e">
        <f>--cbk2wzH2Q</f>
        <v>#NAME?</v>
      </c>
      <c r="K282">
        <v>0</v>
      </c>
      <c r="L282">
        <v>66096</v>
      </c>
      <c r="M282">
        <v>-1</v>
      </c>
      <c r="N282">
        <v>0</v>
      </c>
      <c r="O282">
        <v>0</v>
      </c>
      <c r="P282">
        <v>5653</v>
      </c>
      <c r="Q282">
        <v>-2</v>
      </c>
      <c r="R282">
        <v>0</v>
      </c>
      <c r="S282">
        <v>3202</v>
      </c>
      <c r="T282">
        <v>66048</v>
      </c>
      <c r="U282">
        <v>0</v>
      </c>
      <c r="V282">
        <v>0</v>
      </c>
      <c r="W282">
        <v>-1</v>
      </c>
      <c r="X282">
        <v>-1</v>
      </c>
      <c r="Y282">
        <v>8.5589268410852695E-2</v>
      </c>
      <c r="Z282" t="s">
        <v>645</v>
      </c>
      <c r="AA282">
        <v>0</v>
      </c>
    </row>
    <row r="283" spans="1:27" x14ac:dyDescent="0.3">
      <c r="A283">
        <v>281</v>
      </c>
      <c r="B283">
        <v>0.82534552845528397</v>
      </c>
      <c r="C283" t="s">
        <v>646</v>
      </c>
      <c r="D283">
        <v>22</v>
      </c>
      <c r="E283">
        <v>40607</v>
      </c>
      <c r="F283">
        <v>0.57608695652173902</v>
      </c>
      <c r="G283">
        <v>351.97826086956502</v>
      </c>
      <c r="H283">
        <v>14</v>
      </c>
      <c r="I283">
        <v>92</v>
      </c>
      <c r="J283" t="e">
        <f>--EdXNmCeFw</f>
        <v>#NAME?</v>
      </c>
      <c r="K283">
        <v>2.4396269532455999E-3</v>
      </c>
      <c r="L283">
        <v>49200</v>
      </c>
      <c r="M283">
        <v>0.13043478260869501</v>
      </c>
      <c r="N283">
        <v>1.6367117534432001E-3</v>
      </c>
      <c r="O283">
        <v>0</v>
      </c>
      <c r="P283">
        <v>32382</v>
      </c>
      <c r="Q283">
        <v>-2</v>
      </c>
      <c r="R283">
        <v>3.7057624606259999E-4</v>
      </c>
      <c r="S283">
        <v>2900.5</v>
      </c>
      <c r="T283">
        <v>24072</v>
      </c>
      <c r="U283">
        <v>53</v>
      </c>
      <c r="V283">
        <v>79</v>
      </c>
      <c r="W283">
        <v>0.85869565217391297</v>
      </c>
      <c r="X283">
        <v>441.38043478260801</v>
      </c>
      <c r="Y283">
        <v>1.3452143569292101</v>
      </c>
      <c r="Z283" t="s">
        <v>647</v>
      </c>
      <c r="AA283">
        <v>12</v>
      </c>
    </row>
    <row r="284" spans="1:27" x14ac:dyDescent="0.3">
      <c r="A284">
        <v>282</v>
      </c>
      <c r="B284">
        <v>4.4374513437352603E-2</v>
      </c>
      <c r="C284" t="s">
        <v>648</v>
      </c>
      <c r="D284">
        <v>17</v>
      </c>
      <c r="E284">
        <v>4047</v>
      </c>
      <c r="F284">
        <v>-1</v>
      </c>
      <c r="G284">
        <v>-1</v>
      </c>
      <c r="H284">
        <v>3</v>
      </c>
      <c r="I284">
        <v>0</v>
      </c>
      <c r="J284" t="e">
        <f>--iWHU8lt6Y</f>
        <v>#NAME?</v>
      </c>
      <c r="K284">
        <v>0</v>
      </c>
      <c r="L284">
        <v>91201</v>
      </c>
      <c r="M284">
        <v>-1</v>
      </c>
      <c r="N284">
        <v>8.0742834073470001E-4</v>
      </c>
      <c r="O284">
        <v>0</v>
      </c>
      <c r="P284">
        <v>2477</v>
      </c>
      <c r="Q284">
        <v>-2</v>
      </c>
      <c r="R284">
        <v>4.0371417036730002E-4</v>
      </c>
      <c r="S284">
        <v>1349</v>
      </c>
      <c r="T284">
        <v>85104</v>
      </c>
      <c r="U284">
        <v>2</v>
      </c>
      <c r="V284">
        <v>0</v>
      </c>
      <c r="W284">
        <v>-1</v>
      </c>
      <c r="X284">
        <v>-1</v>
      </c>
      <c r="Y284">
        <v>2.9105564955818699E-2</v>
      </c>
      <c r="Z284" t="s">
        <v>649</v>
      </c>
      <c r="AA284">
        <v>1</v>
      </c>
    </row>
    <row r="285" spans="1:27" x14ac:dyDescent="0.3">
      <c r="A285">
        <v>283</v>
      </c>
      <c r="B285">
        <v>2.3388644542183101</v>
      </c>
      <c r="C285" t="s">
        <v>650</v>
      </c>
      <c r="D285">
        <v>24</v>
      </c>
      <c r="E285">
        <v>140388</v>
      </c>
      <c r="F285">
        <v>7.0769230769230695E-2</v>
      </c>
      <c r="G285">
        <v>20.7384615384615</v>
      </c>
      <c r="H285">
        <v>15</v>
      </c>
      <c r="I285">
        <v>325</v>
      </c>
      <c r="J285" t="s">
        <v>651</v>
      </c>
      <c r="K285">
        <v>0</v>
      </c>
      <c r="L285">
        <v>60024</v>
      </c>
      <c r="M285">
        <v>9.2307692307692004E-3</v>
      </c>
      <c r="N285">
        <v>3.4124629080118001E-3</v>
      </c>
      <c r="O285">
        <v>1</v>
      </c>
      <c r="P285">
        <v>6740</v>
      </c>
      <c r="Q285">
        <v>-2</v>
      </c>
      <c r="R285">
        <v>4.4510385756670002E-4</v>
      </c>
      <c r="S285">
        <v>9359.2000000000007</v>
      </c>
      <c r="T285">
        <v>37464</v>
      </c>
      <c r="U285">
        <v>23</v>
      </c>
      <c r="V285">
        <v>0</v>
      </c>
      <c r="W285">
        <v>0</v>
      </c>
      <c r="X285">
        <v>431.96307692307602</v>
      </c>
      <c r="Y285">
        <v>0.17990604313474201</v>
      </c>
      <c r="Z285" t="s">
        <v>652</v>
      </c>
      <c r="AA285">
        <v>3</v>
      </c>
    </row>
    <row r="286" spans="1:27" x14ac:dyDescent="0.3">
      <c r="A286">
        <v>284</v>
      </c>
      <c r="B286">
        <v>0.55727450262419098</v>
      </c>
      <c r="C286" t="s">
        <v>653</v>
      </c>
      <c r="D286">
        <v>24</v>
      </c>
      <c r="E286">
        <v>36526</v>
      </c>
      <c r="F286">
        <v>0.28571428571428498</v>
      </c>
      <c r="G286">
        <v>76.6666666666666</v>
      </c>
      <c r="H286">
        <v>9</v>
      </c>
      <c r="I286">
        <v>21</v>
      </c>
      <c r="J286" t="s">
        <v>654</v>
      </c>
      <c r="K286">
        <v>6.2111801242229999E-4</v>
      </c>
      <c r="L286">
        <v>65544</v>
      </c>
      <c r="M286">
        <v>4.7619047619047603E-2</v>
      </c>
      <c r="N286">
        <v>3.7267080745340998E-3</v>
      </c>
      <c r="O286">
        <v>0</v>
      </c>
      <c r="P286">
        <v>1610</v>
      </c>
      <c r="Q286">
        <v>-2</v>
      </c>
      <c r="R286">
        <v>6.2111801242229999E-4</v>
      </c>
      <c r="S286">
        <v>4058.4444444444398</v>
      </c>
      <c r="T286">
        <v>40344</v>
      </c>
      <c r="U286">
        <v>6</v>
      </c>
      <c r="V286">
        <v>1</v>
      </c>
      <c r="W286">
        <v>4.7619047619047603E-2</v>
      </c>
      <c r="X286">
        <v>1739.3333333333301</v>
      </c>
      <c r="Y286">
        <v>3.9906801507039402E-2</v>
      </c>
      <c r="Z286" t="s">
        <v>655</v>
      </c>
      <c r="AA286">
        <v>1</v>
      </c>
    </row>
    <row r="287" spans="1:27" x14ac:dyDescent="0.3">
      <c r="A287">
        <v>285</v>
      </c>
      <c r="B287">
        <v>6.2605884373773</v>
      </c>
      <c r="C287" t="s">
        <v>656</v>
      </c>
      <c r="D287">
        <v>10</v>
      </c>
      <c r="E287">
        <v>510263</v>
      </c>
      <c r="F287">
        <v>0.78378378378378299</v>
      </c>
      <c r="G287">
        <v>1262.2432432432399</v>
      </c>
      <c r="H287">
        <v>73</v>
      </c>
      <c r="I287">
        <v>74</v>
      </c>
      <c r="J287" t="e">
        <f>--x7SnZtTG8</f>
        <v>#NAME?</v>
      </c>
      <c r="K287">
        <v>2.3553090807870001E-4</v>
      </c>
      <c r="L287">
        <v>81504</v>
      </c>
      <c r="M287">
        <v>0.14864864864864799</v>
      </c>
      <c r="N287">
        <v>6.2094512129839995E-4</v>
      </c>
      <c r="O287">
        <v>4</v>
      </c>
      <c r="P287">
        <v>93406</v>
      </c>
      <c r="Q287">
        <v>-2</v>
      </c>
      <c r="R287">
        <v>1.1776545403929999E-4</v>
      </c>
      <c r="S287">
        <v>6989.9041095890398</v>
      </c>
      <c r="T287">
        <v>72504</v>
      </c>
      <c r="U287">
        <v>58</v>
      </c>
      <c r="V287">
        <v>22</v>
      </c>
      <c r="W287">
        <v>0.29729729729729698</v>
      </c>
      <c r="X287">
        <v>6895.4459459459404</v>
      </c>
      <c r="Y287">
        <v>1.2882875427562599</v>
      </c>
      <c r="Z287" t="s">
        <v>657</v>
      </c>
      <c r="AA287">
        <v>11</v>
      </c>
    </row>
    <row r="288" spans="1:27" x14ac:dyDescent="0.3">
      <c r="A288">
        <v>286</v>
      </c>
      <c r="B288">
        <v>5.0940457413249201</v>
      </c>
      <c r="C288" t="s">
        <v>658</v>
      </c>
      <c r="D288">
        <v>10</v>
      </c>
      <c r="E288">
        <v>387555</v>
      </c>
      <c r="F288">
        <v>5.5826936496859002E-3</v>
      </c>
      <c r="G288">
        <v>2.9078855547801798</v>
      </c>
      <c r="H288">
        <v>48</v>
      </c>
      <c r="I288">
        <v>1433</v>
      </c>
      <c r="J288" t="s">
        <v>659</v>
      </c>
      <c r="K288">
        <v>0</v>
      </c>
      <c r="L288">
        <v>76080</v>
      </c>
      <c r="M288">
        <v>4.1870202372643996E-3</v>
      </c>
      <c r="N288">
        <v>1.9198464122869999E-3</v>
      </c>
      <c r="O288">
        <v>7</v>
      </c>
      <c r="P288">
        <v>4167</v>
      </c>
      <c r="Q288">
        <v>-2</v>
      </c>
      <c r="R288">
        <v>1.4398848092152001E-3</v>
      </c>
      <c r="S288">
        <v>8074.0625</v>
      </c>
      <c r="T288">
        <v>48240</v>
      </c>
      <c r="U288">
        <v>8</v>
      </c>
      <c r="V288">
        <v>0</v>
      </c>
      <c r="W288">
        <v>0</v>
      </c>
      <c r="X288">
        <v>270.45010467550497</v>
      </c>
      <c r="Y288">
        <v>8.6380597014925301E-2</v>
      </c>
      <c r="Z288" t="s">
        <v>660</v>
      </c>
      <c r="AA288">
        <v>6</v>
      </c>
    </row>
    <row r="289" spans="1:27" x14ac:dyDescent="0.3">
      <c r="A289">
        <v>287</v>
      </c>
      <c r="B289">
        <v>0.58273974982626797</v>
      </c>
      <c r="C289" t="s">
        <v>661</v>
      </c>
      <c r="D289">
        <v>22</v>
      </c>
      <c r="E289">
        <v>40251</v>
      </c>
      <c r="F289">
        <v>33.875</v>
      </c>
      <c r="G289">
        <v>4904.125</v>
      </c>
      <c r="H289">
        <v>7</v>
      </c>
      <c r="I289">
        <v>8</v>
      </c>
      <c r="J289" t="s">
        <v>662</v>
      </c>
      <c r="K289">
        <v>2.2939872046489999E-4</v>
      </c>
      <c r="L289">
        <v>69072</v>
      </c>
      <c r="M289">
        <v>4</v>
      </c>
      <c r="N289">
        <v>6.9074503606657003E-3</v>
      </c>
      <c r="O289">
        <v>0</v>
      </c>
      <c r="P289">
        <v>39233</v>
      </c>
      <c r="Q289">
        <v>-2</v>
      </c>
      <c r="R289">
        <v>8.1563989498629997E-4</v>
      </c>
      <c r="S289">
        <v>5750.1428571428496</v>
      </c>
      <c r="T289">
        <v>69024</v>
      </c>
      <c r="U289">
        <v>271</v>
      </c>
      <c r="V289">
        <v>9</v>
      </c>
      <c r="W289">
        <v>1.125</v>
      </c>
      <c r="X289">
        <v>5031.375</v>
      </c>
      <c r="Y289">
        <v>0.56839649976819595</v>
      </c>
      <c r="Z289" t="s">
        <v>663</v>
      </c>
      <c r="AA289">
        <v>32</v>
      </c>
    </row>
    <row r="290" spans="1:27" x14ac:dyDescent="0.3">
      <c r="A290">
        <v>288</v>
      </c>
      <c r="B290">
        <v>2.9801004636785099E-2</v>
      </c>
      <c r="C290" t="s">
        <v>664</v>
      </c>
      <c r="D290">
        <v>22</v>
      </c>
      <c r="E290">
        <v>1851</v>
      </c>
      <c r="F290">
        <v>0.66666666666666596</v>
      </c>
      <c r="G290">
        <v>614</v>
      </c>
      <c r="H290">
        <v>3</v>
      </c>
      <c r="I290">
        <v>3</v>
      </c>
      <c r="J290" t="e">
        <f>--_e4FCSsfQ</f>
        <v>#NAME?</v>
      </c>
      <c r="K290">
        <v>5.4288816503800003E-4</v>
      </c>
      <c r="L290">
        <v>62112</v>
      </c>
      <c r="M290">
        <v>0.33333333333333298</v>
      </c>
      <c r="N290">
        <v>1.0857763300760001E-3</v>
      </c>
      <c r="O290">
        <v>0</v>
      </c>
      <c r="P290">
        <v>1842</v>
      </c>
      <c r="Q290">
        <v>-2</v>
      </c>
      <c r="R290">
        <v>5.4288816503800003E-4</v>
      </c>
      <c r="S290">
        <v>617</v>
      </c>
      <c r="T290">
        <v>62088</v>
      </c>
      <c r="U290">
        <v>2</v>
      </c>
      <c r="V290">
        <v>1</v>
      </c>
      <c r="W290">
        <v>0.33333333333333298</v>
      </c>
      <c r="X290">
        <v>617</v>
      </c>
      <c r="Y290">
        <v>2.9667568612292201E-2</v>
      </c>
      <c r="Z290" t="s">
        <v>665</v>
      </c>
      <c r="AA290">
        <v>1</v>
      </c>
    </row>
    <row r="291" spans="1:27" x14ac:dyDescent="0.3">
      <c r="A291">
        <v>289</v>
      </c>
      <c r="B291">
        <v>445.12625648508401</v>
      </c>
      <c r="C291" t="s">
        <v>666</v>
      </c>
      <c r="D291">
        <v>22</v>
      </c>
      <c r="E291">
        <v>21964310</v>
      </c>
      <c r="F291">
        <v>4.2916657943759998E-4</v>
      </c>
      <c r="G291">
        <v>4.1702430548286401E-2</v>
      </c>
      <c r="H291">
        <v>1052</v>
      </c>
      <c r="I291">
        <v>95534</v>
      </c>
      <c r="J291" t="e">
        <f>--VSolyNDxo</f>
        <v>#NAME?</v>
      </c>
      <c r="K291">
        <v>5.0200803212850002E-4</v>
      </c>
      <c r="L291">
        <v>49344</v>
      </c>
      <c r="M291" s="1">
        <v>4.18699101890426E-5</v>
      </c>
      <c r="N291">
        <v>1.02911646586345E-2</v>
      </c>
      <c r="O291">
        <v>17</v>
      </c>
      <c r="P291">
        <v>3984</v>
      </c>
      <c r="Q291">
        <v>-2</v>
      </c>
      <c r="R291">
        <v>1.004016064257E-3</v>
      </c>
      <c r="S291">
        <v>20878.6216730038</v>
      </c>
      <c r="T291">
        <v>23280</v>
      </c>
      <c r="U291">
        <v>41</v>
      </c>
      <c r="V291">
        <v>2</v>
      </c>
      <c r="W291" s="1">
        <v>2.09349550945213E-5</v>
      </c>
      <c r="X291">
        <v>229.91092176607199</v>
      </c>
      <c r="Y291">
        <v>0.17113402061855601</v>
      </c>
      <c r="Z291" t="s">
        <v>667</v>
      </c>
      <c r="AA291">
        <v>4</v>
      </c>
    </row>
    <row r="292" spans="1:27" x14ac:dyDescent="0.3">
      <c r="A292">
        <v>290</v>
      </c>
      <c r="B292">
        <v>37.810123620961299</v>
      </c>
      <c r="C292" t="s">
        <v>668</v>
      </c>
      <c r="D292">
        <v>28</v>
      </c>
      <c r="E292">
        <v>3070787</v>
      </c>
      <c r="F292">
        <v>9.3167701863354005E-3</v>
      </c>
      <c r="G292">
        <v>3.1896044458973498</v>
      </c>
      <c r="H292">
        <v>1546</v>
      </c>
      <c r="I292">
        <v>6118</v>
      </c>
      <c r="J292" t="e">
        <f>--rUUi8jDXI</f>
        <v>#NAME?</v>
      </c>
      <c r="K292">
        <v>2.0498103925379999E-4</v>
      </c>
      <c r="L292">
        <v>81216</v>
      </c>
      <c r="M292">
        <v>1.9614253023863999E-3</v>
      </c>
      <c r="N292">
        <v>2.9209798093676E-3</v>
      </c>
      <c r="O292">
        <v>47</v>
      </c>
      <c r="P292">
        <v>19514</v>
      </c>
      <c r="Q292">
        <v>-2</v>
      </c>
      <c r="R292">
        <v>6.1494311776160002E-4</v>
      </c>
      <c r="S292">
        <v>1986.2787839585999</v>
      </c>
      <c r="T292">
        <v>36816</v>
      </c>
      <c r="U292">
        <v>57</v>
      </c>
      <c r="V292">
        <v>4</v>
      </c>
      <c r="W292">
        <v>6.5380843412880005E-4</v>
      </c>
      <c r="X292">
        <v>501.92661000326899</v>
      </c>
      <c r="Y292">
        <v>0.53004128639721804</v>
      </c>
      <c r="Z292" t="s">
        <v>669</v>
      </c>
      <c r="AA292">
        <v>12</v>
      </c>
    </row>
    <row r="293" spans="1:27" x14ac:dyDescent="0.3">
      <c r="A293">
        <v>291</v>
      </c>
      <c r="B293">
        <v>33.778734028036197</v>
      </c>
      <c r="C293" t="s">
        <v>670</v>
      </c>
      <c r="D293">
        <v>24</v>
      </c>
      <c r="E293">
        <v>2178323</v>
      </c>
      <c r="F293">
        <v>1.6414141414141398E-2</v>
      </c>
      <c r="G293">
        <v>6.0770202020201998</v>
      </c>
      <c r="H293">
        <v>268</v>
      </c>
      <c r="I293">
        <v>792</v>
      </c>
      <c r="J293" t="e">
        <f>--E6OGlIKBg</f>
        <v>#NAME?</v>
      </c>
      <c r="K293">
        <v>2.0777062123409999E-4</v>
      </c>
      <c r="L293">
        <v>64488</v>
      </c>
      <c r="M293">
        <v>0</v>
      </c>
      <c r="N293">
        <v>2.701018076044E-3</v>
      </c>
      <c r="O293">
        <v>4</v>
      </c>
      <c r="P293">
        <v>4813</v>
      </c>
      <c r="Q293">
        <v>-2</v>
      </c>
      <c r="R293">
        <v>0</v>
      </c>
      <c r="S293">
        <v>8128.0708955223799</v>
      </c>
      <c r="T293">
        <v>50136</v>
      </c>
      <c r="U293">
        <v>13</v>
      </c>
      <c r="V293">
        <v>1</v>
      </c>
      <c r="W293">
        <v>1.2626262626262001E-3</v>
      </c>
      <c r="X293">
        <v>2750.40782828282</v>
      </c>
      <c r="Y293">
        <v>9.5998883038136196E-2</v>
      </c>
      <c r="Z293" t="s">
        <v>671</v>
      </c>
      <c r="AA293">
        <v>0</v>
      </c>
    </row>
    <row r="294" spans="1:27" x14ac:dyDescent="0.3">
      <c r="A294">
        <v>292</v>
      </c>
      <c r="B294">
        <v>77.363704289732695</v>
      </c>
      <c r="C294" t="s">
        <v>672</v>
      </c>
      <c r="D294">
        <v>20</v>
      </c>
      <c r="E294">
        <v>3520358</v>
      </c>
      <c r="F294">
        <v>1.0578853143818101E-2</v>
      </c>
      <c r="G294">
        <v>0.179732002387023</v>
      </c>
      <c r="H294">
        <v>557</v>
      </c>
      <c r="I294">
        <v>36866</v>
      </c>
      <c r="J294" t="e">
        <f>--F98ScpN6E</f>
        <v>#NAME?</v>
      </c>
      <c r="K294">
        <v>6.0368246302439999E-4</v>
      </c>
      <c r="L294">
        <v>45504</v>
      </c>
      <c r="M294">
        <v>5.6963055389789999E-4</v>
      </c>
      <c r="N294">
        <v>5.8859040144883697E-2</v>
      </c>
      <c r="O294">
        <v>40</v>
      </c>
      <c r="P294">
        <v>6626</v>
      </c>
      <c r="Q294">
        <v>-2</v>
      </c>
      <c r="R294">
        <v>3.1693329308783002E-3</v>
      </c>
      <c r="S294">
        <v>6320.2118491921001</v>
      </c>
      <c r="T294">
        <v>38784</v>
      </c>
      <c r="U294">
        <v>390</v>
      </c>
      <c r="V294">
        <v>4</v>
      </c>
      <c r="W294">
        <v>1.085010578853E-4</v>
      </c>
      <c r="X294">
        <v>95.490641783757397</v>
      </c>
      <c r="Y294">
        <v>0.17084364686468601</v>
      </c>
      <c r="Z294" t="s">
        <v>673</v>
      </c>
      <c r="AA294">
        <v>21</v>
      </c>
    </row>
    <row r="295" spans="1:27" x14ac:dyDescent="0.3">
      <c r="A295">
        <v>293</v>
      </c>
      <c r="B295">
        <v>0.75612754599120602</v>
      </c>
      <c r="C295" t="s">
        <v>674</v>
      </c>
      <c r="D295">
        <v>22</v>
      </c>
      <c r="E295">
        <v>68270</v>
      </c>
      <c r="F295">
        <v>0.12765957446808501</v>
      </c>
      <c r="G295">
        <v>52.6170212765957</v>
      </c>
      <c r="H295">
        <v>30</v>
      </c>
      <c r="I295">
        <v>47</v>
      </c>
      <c r="J295" t="e">
        <f>--vh8S6W_Vk</f>
        <v>#NAME?</v>
      </c>
      <c r="K295">
        <v>8.0873433077230004E-4</v>
      </c>
      <c r="L295">
        <v>90289</v>
      </c>
      <c r="M295">
        <v>0.12765957446808501</v>
      </c>
      <c r="N295">
        <v>2.426202992317E-3</v>
      </c>
      <c r="O295">
        <v>4</v>
      </c>
      <c r="P295">
        <v>2473</v>
      </c>
      <c r="Q295">
        <v>-2</v>
      </c>
      <c r="R295">
        <v>2.426202992317E-3</v>
      </c>
      <c r="S295">
        <v>2275.6666666666601</v>
      </c>
      <c r="T295">
        <v>90073</v>
      </c>
      <c r="U295">
        <v>6</v>
      </c>
      <c r="V295">
        <v>2</v>
      </c>
      <c r="W295">
        <v>4.2553191489361701E-2</v>
      </c>
      <c r="X295">
        <v>1452.55319148936</v>
      </c>
      <c r="Y295">
        <v>2.74555083099263E-2</v>
      </c>
      <c r="Z295" t="s">
        <v>675</v>
      </c>
      <c r="AA295">
        <v>6</v>
      </c>
    </row>
    <row r="296" spans="1:27" x14ac:dyDescent="0.3">
      <c r="A296">
        <v>294</v>
      </c>
      <c r="B296">
        <v>202.46465877437299</v>
      </c>
      <c r="C296" t="s">
        <v>676</v>
      </c>
      <c r="D296">
        <v>20</v>
      </c>
      <c r="E296">
        <v>6977742</v>
      </c>
      <c r="F296">
        <v>7.7567483710819999E-4</v>
      </c>
      <c r="G296">
        <v>0.56577722618678195</v>
      </c>
      <c r="H296">
        <v>457</v>
      </c>
      <c r="I296">
        <v>6446</v>
      </c>
      <c r="J296" t="s">
        <v>677</v>
      </c>
      <c r="K296">
        <v>0</v>
      </c>
      <c r="L296">
        <v>34464</v>
      </c>
      <c r="M296">
        <v>0</v>
      </c>
      <c r="N296">
        <v>1.370989854675E-3</v>
      </c>
      <c r="O296">
        <v>0</v>
      </c>
      <c r="P296">
        <v>3647</v>
      </c>
      <c r="Q296">
        <v>-2</v>
      </c>
      <c r="R296">
        <v>0</v>
      </c>
      <c r="S296">
        <v>15268.582056892699</v>
      </c>
      <c r="T296">
        <v>33120</v>
      </c>
      <c r="U296">
        <v>5</v>
      </c>
      <c r="V296">
        <v>0</v>
      </c>
      <c r="W296">
        <v>0</v>
      </c>
      <c r="X296">
        <v>1082.49177784672</v>
      </c>
      <c r="Y296">
        <v>0.110114734299516</v>
      </c>
      <c r="Z296" t="s">
        <v>678</v>
      </c>
      <c r="AA296">
        <v>0</v>
      </c>
    </row>
    <row r="297" spans="1:27" x14ac:dyDescent="0.3">
      <c r="A297">
        <v>295</v>
      </c>
      <c r="B297">
        <v>1.4836480569239101</v>
      </c>
      <c r="C297" t="s">
        <v>679</v>
      </c>
      <c r="D297">
        <v>10</v>
      </c>
      <c r="E297">
        <v>65055</v>
      </c>
      <c r="F297">
        <v>8.7591240875912399E-2</v>
      </c>
      <c r="G297">
        <v>13.919708029197</v>
      </c>
      <c r="H297">
        <v>59</v>
      </c>
      <c r="I297">
        <v>137</v>
      </c>
      <c r="J297" t="e">
        <f>--BXoRicJTM</f>
        <v>#NAME?</v>
      </c>
      <c r="K297">
        <v>0</v>
      </c>
      <c r="L297">
        <v>43848</v>
      </c>
      <c r="M297">
        <v>0</v>
      </c>
      <c r="N297">
        <v>6.2926061877293998E-3</v>
      </c>
      <c r="O297">
        <v>0</v>
      </c>
      <c r="P297">
        <v>1907</v>
      </c>
      <c r="Q297">
        <v>-2</v>
      </c>
      <c r="R297">
        <v>0</v>
      </c>
      <c r="S297">
        <v>1102.6271186440599</v>
      </c>
      <c r="T297">
        <v>35976</v>
      </c>
      <c r="U297">
        <v>12</v>
      </c>
      <c r="V297">
        <v>0</v>
      </c>
      <c r="W297">
        <v>0</v>
      </c>
      <c r="X297">
        <v>474.85401459854</v>
      </c>
      <c r="Y297">
        <v>5.3007560595952803E-2</v>
      </c>
      <c r="Z297" t="s">
        <v>680</v>
      </c>
      <c r="AA297">
        <v>0</v>
      </c>
    </row>
    <row r="298" spans="1:27" x14ac:dyDescent="0.3">
      <c r="A298">
        <v>296</v>
      </c>
      <c r="B298">
        <v>0.23499510044096</v>
      </c>
      <c r="C298" t="s">
        <v>681</v>
      </c>
      <c r="D298">
        <v>1</v>
      </c>
      <c r="E298">
        <v>11511</v>
      </c>
      <c r="F298">
        <v>-1</v>
      </c>
      <c r="G298">
        <v>586.77777777777703</v>
      </c>
      <c r="H298">
        <v>2</v>
      </c>
      <c r="I298">
        <v>9</v>
      </c>
      <c r="J298" t="e">
        <f>--W3eClqpSA</f>
        <v>#NAME?</v>
      </c>
      <c r="K298">
        <v>-1</v>
      </c>
      <c r="L298">
        <v>48984</v>
      </c>
      <c r="M298">
        <v>-1</v>
      </c>
      <c r="N298">
        <v>-1</v>
      </c>
      <c r="O298">
        <v>0</v>
      </c>
      <c r="P298">
        <v>5281</v>
      </c>
      <c r="Q298">
        <v>-2</v>
      </c>
      <c r="R298">
        <v>-1</v>
      </c>
      <c r="S298">
        <v>5755.5</v>
      </c>
      <c r="T298">
        <v>48960</v>
      </c>
      <c r="U298">
        <v>-1</v>
      </c>
      <c r="V298">
        <v>-1</v>
      </c>
      <c r="W298">
        <v>-1</v>
      </c>
      <c r="X298">
        <v>1279</v>
      </c>
      <c r="Y298">
        <v>0.107863562091503</v>
      </c>
      <c r="Z298" t="s">
        <v>682</v>
      </c>
      <c r="AA298">
        <v>-1</v>
      </c>
    </row>
    <row r="299" spans="1:27" x14ac:dyDescent="0.3">
      <c r="A299">
        <v>297</v>
      </c>
      <c r="B299">
        <v>13.136140350877101</v>
      </c>
      <c r="C299" t="s">
        <v>683</v>
      </c>
      <c r="D299">
        <v>24</v>
      </c>
      <c r="E299">
        <v>599008</v>
      </c>
      <c r="F299">
        <v>1.8089725036179401E-2</v>
      </c>
      <c r="G299">
        <v>1.4232995658465899</v>
      </c>
      <c r="H299">
        <v>187</v>
      </c>
      <c r="I299">
        <v>2764</v>
      </c>
      <c r="J299" t="e">
        <f>--y6rqnZI74</f>
        <v>#NAME?</v>
      </c>
      <c r="K299">
        <v>7.6258261311640003E-4</v>
      </c>
      <c r="L299">
        <v>45600</v>
      </c>
      <c r="M299">
        <v>7.9594790159189001E-3</v>
      </c>
      <c r="N299">
        <v>1.2709710218607E-2</v>
      </c>
      <c r="O299">
        <v>4</v>
      </c>
      <c r="P299">
        <v>3934</v>
      </c>
      <c r="Q299">
        <v>-2</v>
      </c>
      <c r="R299">
        <v>5.592272496187E-3</v>
      </c>
      <c r="S299">
        <v>3203.25133689839</v>
      </c>
      <c r="T299">
        <v>35328</v>
      </c>
      <c r="U299">
        <v>50</v>
      </c>
      <c r="V299">
        <v>3</v>
      </c>
      <c r="W299">
        <v>1.0853835021707001E-3</v>
      </c>
      <c r="X299">
        <v>216.71780028943499</v>
      </c>
      <c r="Y299">
        <v>0.11135643115942</v>
      </c>
      <c r="Z299" t="s">
        <v>684</v>
      </c>
      <c r="AA299">
        <v>22</v>
      </c>
    </row>
    <row r="300" spans="1:27" x14ac:dyDescent="0.3">
      <c r="A300">
        <v>298</v>
      </c>
      <c r="B300">
        <v>28.428261289077501</v>
      </c>
      <c r="C300" t="s">
        <v>685</v>
      </c>
      <c r="D300">
        <v>17</v>
      </c>
      <c r="E300">
        <v>1767783</v>
      </c>
      <c r="F300">
        <v>2.9316915860451002E-3</v>
      </c>
      <c r="G300">
        <v>0.767810026385224</v>
      </c>
      <c r="H300">
        <v>199</v>
      </c>
      <c r="I300">
        <v>3411</v>
      </c>
      <c r="J300" t="s">
        <v>686</v>
      </c>
      <c r="K300">
        <v>1.9091256204658001E-3</v>
      </c>
      <c r="L300">
        <v>62184</v>
      </c>
      <c r="M300">
        <v>3.8111990618586002E-3</v>
      </c>
      <c r="N300">
        <v>3.8182512409316001E-3</v>
      </c>
      <c r="O300">
        <v>153</v>
      </c>
      <c r="P300">
        <v>2619</v>
      </c>
      <c r="Q300">
        <v>-2</v>
      </c>
      <c r="R300">
        <v>4.9637266132110999E-3</v>
      </c>
      <c r="S300">
        <v>8883.3316582914504</v>
      </c>
      <c r="T300">
        <v>51384</v>
      </c>
      <c r="U300">
        <v>10</v>
      </c>
      <c r="V300">
        <v>5</v>
      </c>
      <c r="W300">
        <v>1.4658457930225E-3</v>
      </c>
      <c r="X300">
        <v>518.25945470536499</v>
      </c>
      <c r="Y300">
        <v>5.0969173283512297E-2</v>
      </c>
      <c r="Z300" t="s">
        <v>687</v>
      </c>
      <c r="AA300">
        <v>13</v>
      </c>
    </row>
    <row r="301" spans="1:27" x14ac:dyDescent="0.3">
      <c r="A301">
        <v>299</v>
      </c>
      <c r="B301">
        <v>2.59916989039329</v>
      </c>
      <c r="C301" t="s">
        <v>688</v>
      </c>
      <c r="D301">
        <v>26</v>
      </c>
      <c r="E301">
        <v>129002</v>
      </c>
      <c r="F301">
        <v>3.0640668523676799E-2</v>
      </c>
      <c r="G301">
        <v>15.5626740947075</v>
      </c>
      <c r="H301">
        <v>50</v>
      </c>
      <c r="I301">
        <v>359</v>
      </c>
      <c r="J301" t="e">
        <f>--ClWwRxOhE</f>
        <v>#NAME?</v>
      </c>
      <c r="K301">
        <v>1.789869339538E-4</v>
      </c>
      <c r="L301">
        <v>49632</v>
      </c>
      <c r="M301">
        <v>2.7855153203341998E-3</v>
      </c>
      <c r="N301">
        <v>1.968856273492E-3</v>
      </c>
      <c r="O301">
        <v>0</v>
      </c>
      <c r="P301">
        <v>5587</v>
      </c>
      <c r="Q301">
        <v>-2</v>
      </c>
      <c r="R301">
        <v>1.789869339538E-4</v>
      </c>
      <c r="S301">
        <v>2580.04</v>
      </c>
      <c r="T301">
        <v>45384</v>
      </c>
      <c r="U301">
        <v>11</v>
      </c>
      <c r="V301">
        <v>1</v>
      </c>
      <c r="W301">
        <v>2.7855153203341998E-3</v>
      </c>
      <c r="X301">
        <v>359.33704735376</v>
      </c>
      <c r="Y301">
        <v>0.12310505905164799</v>
      </c>
      <c r="Z301" t="s">
        <v>689</v>
      </c>
      <c r="AA301">
        <v>1</v>
      </c>
    </row>
    <row r="302" spans="1:27" x14ac:dyDescent="0.3">
      <c r="A302">
        <v>300</v>
      </c>
      <c r="B302">
        <v>5.9063804412641599E-2</v>
      </c>
      <c r="C302" t="s">
        <v>690</v>
      </c>
      <c r="D302">
        <v>10</v>
      </c>
      <c r="E302">
        <v>3962</v>
      </c>
      <c r="F302">
        <v>0.83333333333333304</v>
      </c>
      <c r="G302">
        <v>530.66666666666595</v>
      </c>
      <c r="H302">
        <v>2</v>
      </c>
      <c r="I302">
        <v>6</v>
      </c>
      <c r="J302" t="s">
        <v>691</v>
      </c>
      <c r="K302">
        <v>0</v>
      </c>
      <c r="L302">
        <v>67080</v>
      </c>
      <c r="M302">
        <v>0</v>
      </c>
      <c r="N302">
        <v>1.5703517587939001E-3</v>
      </c>
      <c r="O302">
        <v>0</v>
      </c>
      <c r="P302">
        <v>3184</v>
      </c>
      <c r="Q302">
        <v>-2</v>
      </c>
      <c r="R302">
        <v>0</v>
      </c>
      <c r="S302">
        <v>1981</v>
      </c>
      <c r="T302">
        <v>67032</v>
      </c>
      <c r="U302">
        <v>5</v>
      </c>
      <c r="V302">
        <v>0</v>
      </c>
      <c r="W302">
        <v>0</v>
      </c>
      <c r="X302">
        <v>660.33333333333303</v>
      </c>
      <c r="Y302">
        <v>4.7499701635039901E-2</v>
      </c>
      <c r="Z302" t="s">
        <v>692</v>
      </c>
      <c r="AA302">
        <v>0</v>
      </c>
    </row>
    <row r="303" spans="1:27" x14ac:dyDescent="0.3">
      <c r="A303">
        <v>301</v>
      </c>
      <c r="B303">
        <v>122.00072730799</v>
      </c>
      <c r="C303" t="s">
        <v>693</v>
      </c>
      <c r="D303">
        <v>17</v>
      </c>
      <c r="E303">
        <v>7548429</v>
      </c>
      <c r="F303">
        <v>5.1733057423689998E-4</v>
      </c>
      <c r="G303">
        <v>0.221934816347646</v>
      </c>
      <c r="H303">
        <v>2713</v>
      </c>
      <c r="I303">
        <v>7732</v>
      </c>
      <c r="J303" t="e">
        <f>--AGuCVAK38</f>
        <v>#NAME?</v>
      </c>
      <c r="K303">
        <v>0</v>
      </c>
      <c r="L303">
        <v>61872</v>
      </c>
      <c r="M303">
        <v>0</v>
      </c>
      <c r="N303">
        <v>2.3310023310023002E-3</v>
      </c>
      <c r="O303">
        <v>4</v>
      </c>
      <c r="P303">
        <v>1716</v>
      </c>
      <c r="Q303">
        <v>-2</v>
      </c>
      <c r="R303">
        <v>0</v>
      </c>
      <c r="S303">
        <v>2782.3180980464399</v>
      </c>
      <c r="T303">
        <v>34680</v>
      </c>
      <c r="U303">
        <v>4</v>
      </c>
      <c r="V303">
        <v>0</v>
      </c>
      <c r="W303">
        <v>0</v>
      </c>
      <c r="X303">
        <v>976.25827728918705</v>
      </c>
      <c r="Y303">
        <v>4.9480968858131399E-2</v>
      </c>
      <c r="Z303" t="s">
        <v>694</v>
      </c>
      <c r="AA303">
        <v>0</v>
      </c>
    </row>
    <row r="304" spans="1:27" x14ac:dyDescent="0.3">
      <c r="A304">
        <v>302</v>
      </c>
      <c r="B304">
        <v>22.002558885189199</v>
      </c>
      <c r="C304" t="s">
        <v>695</v>
      </c>
      <c r="D304">
        <v>10</v>
      </c>
      <c r="E304">
        <v>1427350</v>
      </c>
      <c r="F304">
        <v>2.8824833702882399E-2</v>
      </c>
      <c r="G304">
        <v>9.6304508499630401</v>
      </c>
      <c r="H304">
        <v>188</v>
      </c>
      <c r="I304">
        <v>1353</v>
      </c>
      <c r="J304" t="e">
        <f>--lIRX2-d1Y</f>
        <v>#NAME?</v>
      </c>
      <c r="K304">
        <v>3.0698388334609997E-4</v>
      </c>
      <c r="L304">
        <v>64872</v>
      </c>
      <c r="M304">
        <v>9.6082779009607992E-3</v>
      </c>
      <c r="N304">
        <v>2.9930928626247001E-3</v>
      </c>
      <c r="O304">
        <v>33</v>
      </c>
      <c r="P304">
        <v>13030</v>
      </c>
      <c r="Q304">
        <v>-2</v>
      </c>
      <c r="R304">
        <v>9.9769762087489997E-4</v>
      </c>
      <c r="S304">
        <v>7592.2872340425502</v>
      </c>
      <c r="T304">
        <v>56064</v>
      </c>
      <c r="U304">
        <v>39</v>
      </c>
      <c r="V304">
        <v>4</v>
      </c>
      <c r="W304">
        <v>2.9563932002955999E-3</v>
      </c>
      <c r="X304">
        <v>1054.95195861049</v>
      </c>
      <c r="Y304">
        <v>0.232412956621004</v>
      </c>
      <c r="Z304" t="s">
        <v>696</v>
      </c>
      <c r="AA304">
        <v>13</v>
      </c>
    </row>
    <row r="305" spans="1:27" x14ac:dyDescent="0.3">
      <c r="A305">
        <v>303</v>
      </c>
      <c r="B305">
        <v>1.73134208840486</v>
      </c>
      <c r="C305" t="s">
        <v>697</v>
      </c>
      <c r="D305">
        <v>22</v>
      </c>
      <c r="E305">
        <v>64863</v>
      </c>
      <c r="F305">
        <v>2.7484143763213498E-2</v>
      </c>
      <c r="G305">
        <v>5.8118393234672299</v>
      </c>
      <c r="H305">
        <v>15</v>
      </c>
      <c r="I305">
        <v>473</v>
      </c>
      <c r="J305" t="s">
        <v>698</v>
      </c>
      <c r="K305">
        <v>0</v>
      </c>
      <c r="L305">
        <v>37464</v>
      </c>
      <c r="M305">
        <v>6.3424947145877004E-3</v>
      </c>
      <c r="N305">
        <v>4.7289923608584E-3</v>
      </c>
      <c r="O305">
        <v>2</v>
      </c>
      <c r="P305">
        <v>2749</v>
      </c>
      <c r="Q305">
        <v>-2</v>
      </c>
      <c r="R305">
        <v>1.0913059294288001E-3</v>
      </c>
      <c r="S305">
        <v>4324.2</v>
      </c>
      <c r="T305">
        <v>36888</v>
      </c>
      <c r="U305">
        <v>13</v>
      </c>
      <c r="V305">
        <v>0</v>
      </c>
      <c r="W305">
        <v>0</v>
      </c>
      <c r="X305">
        <v>137.131078224101</v>
      </c>
      <c r="Y305">
        <v>7.4522880069399194E-2</v>
      </c>
      <c r="Z305" t="s">
        <v>699</v>
      </c>
      <c r="AA305">
        <v>3</v>
      </c>
    </row>
    <row r="306" spans="1:27" x14ac:dyDescent="0.3">
      <c r="A306">
        <v>304</v>
      </c>
      <c r="B306">
        <v>1.7931878530919099E-2</v>
      </c>
      <c r="C306" t="s">
        <v>700</v>
      </c>
      <c r="D306">
        <v>22</v>
      </c>
      <c r="E306">
        <v>1641</v>
      </c>
      <c r="F306">
        <v>3</v>
      </c>
      <c r="G306">
        <v>1641</v>
      </c>
      <c r="H306">
        <v>1</v>
      </c>
      <c r="I306">
        <v>1</v>
      </c>
      <c r="J306" t="e">
        <f>--FobqZvbgI</f>
        <v>#NAME?</v>
      </c>
      <c r="K306">
        <v>6.0938452163310003E-4</v>
      </c>
      <c r="L306">
        <v>91513</v>
      </c>
      <c r="M306">
        <v>1</v>
      </c>
      <c r="N306">
        <v>1.8281535648993999E-3</v>
      </c>
      <c r="O306">
        <v>1</v>
      </c>
      <c r="P306">
        <v>1641</v>
      </c>
      <c r="Q306">
        <v>-2</v>
      </c>
      <c r="R306">
        <v>6.0938452163310003E-4</v>
      </c>
      <c r="S306">
        <v>1641</v>
      </c>
      <c r="T306">
        <v>43896</v>
      </c>
      <c r="U306">
        <v>3</v>
      </c>
      <c r="V306">
        <v>1</v>
      </c>
      <c r="W306">
        <v>1</v>
      </c>
      <c r="X306">
        <v>1641</v>
      </c>
      <c r="Y306">
        <v>3.7383816293056302E-2</v>
      </c>
      <c r="Z306" t="s">
        <v>701</v>
      </c>
      <c r="AA306">
        <v>1</v>
      </c>
    </row>
    <row r="307" spans="1:27" x14ac:dyDescent="0.3">
      <c r="A307">
        <v>305</v>
      </c>
      <c r="B307">
        <v>0.45395805641707199</v>
      </c>
      <c r="C307" t="s">
        <v>702</v>
      </c>
      <c r="D307">
        <v>17</v>
      </c>
      <c r="E307">
        <v>24590</v>
      </c>
      <c r="F307">
        <v>0.21052631578947301</v>
      </c>
      <c r="G307">
        <v>131.947368421052</v>
      </c>
      <c r="H307">
        <v>26</v>
      </c>
      <c r="I307">
        <v>19</v>
      </c>
      <c r="J307" t="e">
        <f>--sP5b8A47c</f>
        <v>#NAME?</v>
      </c>
      <c r="K307">
        <v>0</v>
      </c>
      <c r="L307">
        <v>54168</v>
      </c>
      <c r="M307">
        <v>0</v>
      </c>
      <c r="N307">
        <v>1.5955325089748E-3</v>
      </c>
      <c r="O307">
        <v>0</v>
      </c>
      <c r="P307">
        <v>2507</v>
      </c>
      <c r="Q307">
        <v>-2</v>
      </c>
      <c r="R307">
        <v>0</v>
      </c>
      <c r="S307">
        <v>945.76923076923003</v>
      </c>
      <c r="T307">
        <v>49632</v>
      </c>
      <c r="U307">
        <v>4</v>
      </c>
      <c r="V307">
        <v>0</v>
      </c>
      <c r="W307">
        <v>0</v>
      </c>
      <c r="X307">
        <v>1294.21052631578</v>
      </c>
      <c r="Y307">
        <v>5.0511766602192101E-2</v>
      </c>
      <c r="Z307" t="s">
        <v>703</v>
      </c>
      <c r="AA307">
        <v>0</v>
      </c>
    </row>
    <row r="308" spans="1:27" x14ac:dyDescent="0.3">
      <c r="A308">
        <v>306</v>
      </c>
      <c r="B308">
        <v>0.159810126582278</v>
      </c>
      <c r="C308" t="s">
        <v>704</v>
      </c>
      <c r="D308">
        <v>26</v>
      </c>
      <c r="E308">
        <v>7878</v>
      </c>
      <c r="F308">
        <v>0.28571428571428498</v>
      </c>
      <c r="G308">
        <v>93.523809523809504</v>
      </c>
      <c r="H308">
        <v>20</v>
      </c>
      <c r="I308">
        <v>21</v>
      </c>
      <c r="J308" t="s">
        <v>705</v>
      </c>
      <c r="K308">
        <v>0</v>
      </c>
      <c r="L308">
        <v>49296</v>
      </c>
      <c r="M308">
        <v>4.7619047619047603E-2</v>
      </c>
      <c r="N308">
        <v>3.0549898167006001E-3</v>
      </c>
      <c r="O308">
        <v>2</v>
      </c>
      <c r="P308">
        <v>1964</v>
      </c>
      <c r="Q308">
        <v>-2</v>
      </c>
      <c r="R308">
        <v>5.0916496945010005E-4</v>
      </c>
      <c r="S308">
        <v>393.9</v>
      </c>
      <c r="T308">
        <v>43176</v>
      </c>
      <c r="U308">
        <v>6</v>
      </c>
      <c r="V308">
        <v>0</v>
      </c>
      <c r="W308">
        <v>0</v>
      </c>
      <c r="X308">
        <v>375.142857142857</v>
      </c>
      <c r="Y308">
        <v>4.5488234204187503E-2</v>
      </c>
      <c r="Z308" t="s">
        <v>706</v>
      </c>
      <c r="AA308">
        <v>1</v>
      </c>
    </row>
    <row r="309" spans="1:27" x14ac:dyDescent="0.3">
      <c r="A309">
        <v>307</v>
      </c>
      <c r="B309">
        <v>0.110700693978061</v>
      </c>
      <c r="C309" t="s">
        <v>707</v>
      </c>
      <c r="D309">
        <v>22</v>
      </c>
      <c r="E309">
        <v>3956</v>
      </c>
      <c r="F309">
        <v>8.5190039318479599E-2</v>
      </c>
      <c r="G309">
        <v>2.9960681520314498</v>
      </c>
      <c r="H309">
        <v>13</v>
      </c>
      <c r="I309">
        <v>763</v>
      </c>
      <c r="J309" t="e">
        <f>--PQ0IcMTdI</f>
        <v>#NAME?</v>
      </c>
      <c r="K309">
        <v>5.2493438320209002E-3</v>
      </c>
      <c r="L309">
        <v>35736</v>
      </c>
      <c r="M309">
        <v>1.3106159895150001E-3</v>
      </c>
      <c r="N309">
        <v>2.8433945756780401E-2</v>
      </c>
      <c r="O309">
        <v>0</v>
      </c>
      <c r="P309">
        <v>2286</v>
      </c>
      <c r="Q309">
        <v>-2</v>
      </c>
      <c r="R309">
        <v>4.3744531933500002E-4</v>
      </c>
      <c r="S309">
        <v>304.30769230769198</v>
      </c>
      <c r="T309">
        <v>33840</v>
      </c>
      <c r="U309">
        <v>65</v>
      </c>
      <c r="V309">
        <v>12</v>
      </c>
      <c r="W309">
        <v>1.5727391874180801E-2</v>
      </c>
      <c r="X309">
        <v>5.1847968545216201</v>
      </c>
      <c r="Y309">
        <v>6.7553191489361702E-2</v>
      </c>
      <c r="Z309" t="s">
        <v>708</v>
      </c>
      <c r="AA309">
        <v>1</v>
      </c>
    </row>
    <row r="310" spans="1:27" x14ac:dyDescent="0.3">
      <c r="A310">
        <v>308</v>
      </c>
      <c r="B310">
        <v>0.201215654374548</v>
      </c>
      <c r="C310" t="s">
        <v>709</v>
      </c>
      <c r="D310">
        <v>27</v>
      </c>
      <c r="E310">
        <v>8905</v>
      </c>
      <c r="F310">
        <v>0.57142857142857095</v>
      </c>
      <c r="G310">
        <v>583</v>
      </c>
      <c r="H310">
        <v>18</v>
      </c>
      <c r="I310">
        <v>7</v>
      </c>
      <c r="J310" t="e">
        <f>--fBgpb9_7c</f>
        <v>#NAME?</v>
      </c>
      <c r="K310">
        <v>2.4503798088700002E-4</v>
      </c>
      <c r="L310">
        <v>44256</v>
      </c>
      <c r="M310">
        <v>0</v>
      </c>
      <c r="N310">
        <v>9.8015192354810004E-4</v>
      </c>
      <c r="O310">
        <v>0</v>
      </c>
      <c r="P310">
        <v>4081</v>
      </c>
      <c r="Q310">
        <v>-2</v>
      </c>
      <c r="R310">
        <v>0</v>
      </c>
      <c r="S310">
        <v>494.722222222222</v>
      </c>
      <c r="T310">
        <v>44232</v>
      </c>
      <c r="U310">
        <v>4</v>
      </c>
      <c r="V310">
        <v>1</v>
      </c>
      <c r="W310">
        <v>0.14285714285714199</v>
      </c>
      <c r="X310">
        <v>1272.1428571428501</v>
      </c>
      <c r="Y310">
        <v>9.2263519623801707E-2</v>
      </c>
      <c r="Z310" t="s">
        <v>710</v>
      </c>
      <c r="AA310">
        <v>0</v>
      </c>
    </row>
    <row r="311" spans="1:27" x14ac:dyDescent="0.3">
      <c r="A311">
        <v>309</v>
      </c>
      <c r="B311">
        <v>0.37839014110316999</v>
      </c>
      <c r="C311" t="s">
        <v>711</v>
      </c>
      <c r="D311">
        <v>10</v>
      </c>
      <c r="E311">
        <v>16519</v>
      </c>
      <c r="F311">
        <v>0.16386554621848701</v>
      </c>
      <c r="G311">
        <v>9.2100840336134393</v>
      </c>
      <c r="H311">
        <v>32</v>
      </c>
      <c r="I311">
        <v>238</v>
      </c>
      <c r="J311" t="e">
        <f>--q4Hj_KcV8</f>
        <v>#NAME?</v>
      </c>
      <c r="K311">
        <v>9.1240875912399996E-4</v>
      </c>
      <c r="L311">
        <v>43656</v>
      </c>
      <c r="M311">
        <v>4.2016806722688996E-3</v>
      </c>
      <c r="N311">
        <v>1.77919708029197E-2</v>
      </c>
      <c r="O311">
        <v>0</v>
      </c>
      <c r="P311">
        <v>2192</v>
      </c>
      <c r="Q311">
        <v>-2</v>
      </c>
      <c r="R311">
        <v>4.5620437956199998E-4</v>
      </c>
      <c r="S311">
        <v>516.21875</v>
      </c>
      <c r="T311">
        <v>21552</v>
      </c>
      <c r="U311">
        <v>39</v>
      </c>
      <c r="V311">
        <v>2</v>
      </c>
      <c r="W311">
        <v>8.4033613445377991E-3</v>
      </c>
      <c r="X311">
        <v>69.407563025209996</v>
      </c>
      <c r="Y311">
        <v>0.101707498144023</v>
      </c>
      <c r="Z311" t="s">
        <v>712</v>
      </c>
      <c r="AA311">
        <v>1</v>
      </c>
    </row>
    <row r="312" spans="1:27" x14ac:dyDescent="0.3">
      <c r="A312">
        <v>310</v>
      </c>
      <c r="B312">
        <v>18.255987504338702</v>
      </c>
      <c r="C312" t="s">
        <v>713</v>
      </c>
      <c r="D312">
        <v>24</v>
      </c>
      <c r="E312">
        <v>1262292</v>
      </c>
      <c r="F312">
        <v>1.12834978843441E-2</v>
      </c>
      <c r="G312">
        <v>1.3295721673718801</v>
      </c>
      <c r="H312">
        <v>21</v>
      </c>
      <c r="I312">
        <v>4254</v>
      </c>
      <c r="J312" t="e">
        <f>--GzAChLSz4</f>
        <v>#NAME?</v>
      </c>
      <c r="K312">
        <v>1.7680339462509999E-4</v>
      </c>
      <c r="L312">
        <v>69144</v>
      </c>
      <c r="M312">
        <v>2.1156558533144999E-3</v>
      </c>
      <c r="N312">
        <v>8.4865629420083997E-3</v>
      </c>
      <c r="O312">
        <v>823</v>
      </c>
      <c r="P312">
        <v>5656</v>
      </c>
      <c r="Q312">
        <v>-2</v>
      </c>
      <c r="R312">
        <v>1.5912305516265E-3</v>
      </c>
      <c r="S312">
        <v>60109.142857142797</v>
      </c>
      <c r="T312">
        <v>50928</v>
      </c>
      <c r="U312">
        <v>48</v>
      </c>
      <c r="V312">
        <v>1</v>
      </c>
      <c r="W312">
        <v>2.3507287259050001E-4</v>
      </c>
      <c r="X312">
        <v>296.73060648801101</v>
      </c>
      <c r="Y312">
        <v>0.111058749607288</v>
      </c>
      <c r="Z312" t="s">
        <v>714</v>
      </c>
      <c r="AA312">
        <v>9</v>
      </c>
    </row>
    <row r="313" spans="1:27" x14ac:dyDescent="0.3">
      <c r="A313">
        <v>311</v>
      </c>
      <c r="B313">
        <v>1576.9736590038301</v>
      </c>
      <c r="C313" t="s">
        <v>715</v>
      </c>
      <c r="D313">
        <v>25</v>
      </c>
      <c r="E313">
        <v>88903467</v>
      </c>
      <c r="F313">
        <v>2.5587369296498001E-3</v>
      </c>
      <c r="G313">
        <v>0.124737586940045</v>
      </c>
      <c r="H313">
        <v>2585</v>
      </c>
      <c r="I313">
        <v>298194</v>
      </c>
      <c r="J313" t="e">
        <f>--OCvgzpuIk</f>
        <v>#NAME?</v>
      </c>
      <c r="K313">
        <v>3.4949994623069999E-4</v>
      </c>
      <c r="L313">
        <v>56376</v>
      </c>
      <c r="M313">
        <v>5.6339161753749998E-4</v>
      </c>
      <c r="N313">
        <v>2.0512958382621699E-2</v>
      </c>
      <c r="O313">
        <v>1037</v>
      </c>
      <c r="P313">
        <v>37196</v>
      </c>
      <c r="Q313">
        <v>-2</v>
      </c>
      <c r="R313">
        <v>4.5166146897515002E-3</v>
      </c>
      <c r="S313">
        <v>34392.0568665377</v>
      </c>
      <c r="T313">
        <v>28728</v>
      </c>
      <c r="U313">
        <v>763</v>
      </c>
      <c r="V313">
        <v>13</v>
      </c>
      <c r="W313" s="1">
        <v>4.3595779928502903E-5</v>
      </c>
      <c r="X313">
        <v>298.13969093945502</v>
      </c>
      <c r="Y313">
        <v>1.2947646895015299</v>
      </c>
      <c r="Z313" t="s">
        <v>716</v>
      </c>
      <c r="AA313">
        <v>168</v>
      </c>
    </row>
    <row r="314" spans="1:27" x14ac:dyDescent="0.3">
      <c r="A314">
        <v>312</v>
      </c>
      <c r="B314">
        <v>17.689721600795401</v>
      </c>
      <c r="C314" t="s">
        <v>717</v>
      </c>
      <c r="D314">
        <v>22</v>
      </c>
      <c r="E314">
        <v>1138652</v>
      </c>
      <c r="F314">
        <v>1.5066724063709999E-3</v>
      </c>
      <c r="G314">
        <v>0.432845458458889</v>
      </c>
      <c r="H314">
        <v>314</v>
      </c>
      <c r="I314">
        <v>4646</v>
      </c>
      <c r="J314" t="e">
        <f>--PTKfryxfw</f>
        <v>#NAME?</v>
      </c>
      <c r="K314">
        <v>0</v>
      </c>
      <c r="L314">
        <v>64368</v>
      </c>
      <c r="M314">
        <v>0</v>
      </c>
      <c r="N314">
        <v>3.4808552958727002E-3</v>
      </c>
      <c r="O314">
        <v>25</v>
      </c>
      <c r="P314">
        <v>2011</v>
      </c>
      <c r="Q314">
        <v>-2</v>
      </c>
      <c r="R314">
        <v>0</v>
      </c>
      <c r="S314">
        <v>3626.2802547770698</v>
      </c>
      <c r="T314">
        <v>60264</v>
      </c>
      <c r="U314">
        <v>7</v>
      </c>
      <c r="V314">
        <v>0</v>
      </c>
      <c r="W314">
        <v>0</v>
      </c>
      <c r="X314">
        <v>245.08222126560401</v>
      </c>
      <c r="Y314">
        <v>3.3369839373423603E-2</v>
      </c>
      <c r="Z314" t="s">
        <v>718</v>
      </c>
      <c r="AA314">
        <v>0</v>
      </c>
    </row>
    <row r="315" spans="1:27" x14ac:dyDescent="0.3">
      <c r="A315">
        <v>313</v>
      </c>
      <c r="B315">
        <v>124.395989599494</v>
      </c>
      <c r="C315" t="s">
        <v>719</v>
      </c>
      <c r="D315">
        <v>24</v>
      </c>
      <c r="E315">
        <v>11625676</v>
      </c>
      <c r="F315">
        <v>2.4774774774774699E-2</v>
      </c>
      <c r="G315">
        <v>7.8880308880308796</v>
      </c>
      <c r="H315">
        <v>282</v>
      </c>
      <c r="I315">
        <v>3108</v>
      </c>
      <c r="J315" t="e">
        <f>--qCx3t84rY</f>
        <v>#NAME?</v>
      </c>
      <c r="K315" s="1">
        <v>4.0789688366780798E-5</v>
      </c>
      <c r="L315">
        <v>93457</v>
      </c>
      <c r="M315">
        <v>2.2522522522522002E-3</v>
      </c>
      <c r="N315">
        <v>3.1408060042421001E-3</v>
      </c>
      <c r="O315">
        <v>393</v>
      </c>
      <c r="P315">
        <v>24516</v>
      </c>
      <c r="Q315">
        <v>-2</v>
      </c>
      <c r="R315">
        <v>2.855278185674E-4</v>
      </c>
      <c r="S315">
        <v>41225.801418439703</v>
      </c>
      <c r="T315">
        <v>91273</v>
      </c>
      <c r="U315">
        <v>77</v>
      </c>
      <c r="V315">
        <v>1</v>
      </c>
      <c r="W315">
        <v>3.217503217503E-4</v>
      </c>
      <c r="X315">
        <v>3740.5649935649899</v>
      </c>
      <c r="Y315">
        <v>0.26860079103349199</v>
      </c>
      <c r="Z315" t="s">
        <v>720</v>
      </c>
      <c r="AA315">
        <v>7</v>
      </c>
    </row>
    <row r="316" spans="1:27" x14ac:dyDescent="0.3">
      <c r="A316">
        <v>314</v>
      </c>
      <c r="B316">
        <v>17.576299051592098</v>
      </c>
      <c r="C316" t="s">
        <v>721</v>
      </c>
      <c r="D316">
        <v>27</v>
      </c>
      <c r="E316">
        <v>1710543</v>
      </c>
      <c r="F316">
        <v>0.20551567812617999</v>
      </c>
      <c r="G316">
        <v>36.994710993577598</v>
      </c>
      <c r="H316">
        <v>43</v>
      </c>
      <c r="I316">
        <v>2647</v>
      </c>
      <c r="J316" t="e">
        <f>--SkD01GqT8</f>
        <v>#NAME?</v>
      </c>
      <c r="K316" s="1">
        <v>6.1271381159050194E-5</v>
      </c>
      <c r="L316">
        <v>97321</v>
      </c>
      <c r="M316">
        <v>6.8001511144692106E-2</v>
      </c>
      <c r="N316">
        <v>5.5552718917537998E-3</v>
      </c>
      <c r="O316">
        <v>115</v>
      </c>
      <c r="P316">
        <v>97925</v>
      </c>
      <c r="Q316">
        <v>-2</v>
      </c>
      <c r="R316">
        <v>1.8381414347715E-3</v>
      </c>
      <c r="S316">
        <v>39780.069767441797</v>
      </c>
      <c r="T316">
        <v>79992</v>
      </c>
      <c r="U316">
        <v>544</v>
      </c>
      <c r="V316">
        <v>6</v>
      </c>
      <c r="W316">
        <v>2.2667170381564E-3</v>
      </c>
      <c r="X316">
        <v>646.21949376652799</v>
      </c>
      <c r="Y316">
        <v>1.2241849184918401</v>
      </c>
      <c r="Z316" t="s">
        <v>722</v>
      </c>
      <c r="AA316">
        <v>180</v>
      </c>
    </row>
    <row r="317" spans="1:27" x14ac:dyDescent="0.3">
      <c r="A317">
        <v>315</v>
      </c>
      <c r="B317">
        <v>0.19581239530988201</v>
      </c>
      <c r="C317" t="s">
        <v>723</v>
      </c>
      <c r="D317">
        <v>10</v>
      </c>
      <c r="E317">
        <v>14028</v>
      </c>
      <c r="F317">
        <v>0.27500000000000002</v>
      </c>
      <c r="G317">
        <v>12.7416666666666</v>
      </c>
      <c r="H317">
        <v>35</v>
      </c>
      <c r="I317">
        <v>120</v>
      </c>
      <c r="J317" t="e">
        <f>--DrWuhxkQY</f>
        <v>#NAME?</v>
      </c>
      <c r="K317">
        <v>0</v>
      </c>
      <c r="L317">
        <v>71640</v>
      </c>
      <c r="M317">
        <v>0.116666666666666</v>
      </c>
      <c r="N317">
        <v>2.15827338129496E-2</v>
      </c>
      <c r="O317">
        <v>27</v>
      </c>
      <c r="P317">
        <v>1529</v>
      </c>
      <c r="Q317">
        <v>-2</v>
      </c>
      <c r="R317">
        <v>9.1563113145846E-3</v>
      </c>
      <c r="S317">
        <v>400.8</v>
      </c>
      <c r="T317">
        <v>45792</v>
      </c>
      <c r="U317">
        <v>33</v>
      </c>
      <c r="V317">
        <v>0</v>
      </c>
      <c r="W317">
        <v>0</v>
      </c>
      <c r="X317">
        <v>116.9</v>
      </c>
      <c r="Y317">
        <v>3.3390111809923101E-2</v>
      </c>
      <c r="Z317" t="s">
        <v>724</v>
      </c>
      <c r="AA317">
        <v>14</v>
      </c>
    </row>
    <row r="318" spans="1:27" x14ac:dyDescent="0.3">
      <c r="A318">
        <v>316</v>
      </c>
      <c r="B318">
        <v>2.9561662412252701</v>
      </c>
      <c r="C318" t="s">
        <v>725</v>
      </c>
      <c r="D318">
        <v>20</v>
      </c>
      <c r="E318">
        <v>222351</v>
      </c>
      <c r="F318">
        <v>4.0372670807453402E-2</v>
      </c>
      <c r="G318">
        <v>4.1413043478260798</v>
      </c>
      <c r="H318">
        <v>46</v>
      </c>
      <c r="I318">
        <v>644</v>
      </c>
      <c r="J318" t="s">
        <v>726</v>
      </c>
      <c r="K318">
        <v>1.1248593925758999E-3</v>
      </c>
      <c r="L318">
        <v>75216</v>
      </c>
      <c r="M318">
        <v>1.0869565217391301E-2</v>
      </c>
      <c r="N318">
        <v>9.7487814023246994E-3</v>
      </c>
      <c r="O318">
        <v>2</v>
      </c>
      <c r="P318">
        <v>2667</v>
      </c>
      <c r="Q318">
        <v>-2</v>
      </c>
      <c r="R318">
        <v>2.6246719160104002E-3</v>
      </c>
      <c r="S318">
        <v>4833.7173913043398</v>
      </c>
      <c r="T318">
        <v>39960</v>
      </c>
      <c r="U318">
        <v>26</v>
      </c>
      <c r="V318">
        <v>3</v>
      </c>
      <c r="W318">
        <v>4.6583850931677002E-3</v>
      </c>
      <c r="X318">
        <v>345.26552795031</v>
      </c>
      <c r="Y318">
        <v>6.6741741741741703E-2</v>
      </c>
      <c r="Z318" t="s">
        <v>727</v>
      </c>
      <c r="AA318">
        <v>7</v>
      </c>
    </row>
    <row r="319" spans="1:27" x14ac:dyDescent="0.3">
      <c r="A319">
        <v>317</v>
      </c>
      <c r="B319">
        <v>52.265058073799899</v>
      </c>
      <c r="C319" t="s">
        <v>728</v>
      </c>
      <c r="D319">
        <v>1</v>
      </c>
      <c r="E319">
        <v>4067894</v>
      </c>
      <c r="F319">
        <v>0.29483695652173902</v>
      </c>
      <c r="G319">
        <v>266.645380434782</v>
      </c>
      <c r="H319">
        <v>87</v>
      </c>
      <c r="I319">
        <v>736</v>
      </c>
      <c r="J319" t="e">
        <f>--l2uF9kRtA</f>
        <v>#NAME?</v>
      </c>
      <c r="K319" s="1">
        <v>2.5477577184319999E-5</v>
      </c>
      <c r="L319">
        <v>77832</v>
      </c>
      <c r="M319">
        <v>0.13451086956521699</v>
      </c>
      <c r="N319">
        <v>1.1057268497993999E-3</v>
      </c>
      <c r="O319">
        <v>1992</v>
      </c>
      <c r="P319">
        <v>196251</v>
      </c>
      <c r="Q319">
        <v>-2</v>
      </c>
      <c r="R319">
        <v>5.0445602824949998E-4</v>
      </c>
      <c r="S319">
        <v>46757.402298850502</v>
      </c>
      <c r="T319">
        <v>76896</v>
      </c>
      <c r="U319">
        <v>217</v>
      </c>
      <c r="V319">
        <v>5</v>
      </c>
      <c r="W319">
        <v>6.7934782608695E-3</v>
      </c>
      <c r="X319">
        <v>5527.0298913043398</v>
      </c>
      <c r="Y319">
        <v>2.5521613607989999</v>
      </c>
      <c r="Z319" t="s">
        <v>729</v>
      </c>
      <c r="AA319">
        <v>99</v>
      </c>
    </row>
    <row r="320" spans="1:27" x14ac:dyDescent="0.3">
      <c r="A320">
        <v>318</v>
      </c>
      <c r="B320">
        <v>6.5587183718371804</v>
      </c>
      <c r="C320" t="s">
        <v>730</v>
      </c>
      <c r="D320">
        <v>26</v>
      </c>
      <c r="E320">
        <v>333865</v>
      </c>
      <c r="F320">
        <v>2.1186440677966101E-2</v>
      </c>
      <c r="G320">
        <v>2.24237288135593</v>
      </c>
      <c r="H320">
        <v>100</v>
      </c>
      <c r="I320">
        <v>2360</v>
      </c>
      <c r="J320" t="e">
        <f>--fz8N-GWnw</f>
        <v>#NAME?</v>
      </c>
      <c r="K320">
        <v>0</v>
      </c>
      <c r="L320">
        <v>50904</v>
      </c>
      <c r="M320">
        <v>4.2372881355930001E-4</v>
      </c>
      <c r="N320">
        <v>9.4482237339379993E-3</v>
      </c>
      <c r="O320">
        <v>2</v>
      </c>
      <c r="P320">
        <v>5292</v>
      </c>
      <c r="Q320">
        <v>-2</v>
      </c>
      <c r="R320">
        <v>1.8896447467870001E-4</v>
      </c>
      <c r="S320">
        <v>3338.65</v>
      </c>
      <c r="T320">
        <v>26520</v>
      </c>
      <c r="U320">
        <v>50</v>
      </c>
      <c r="V320">
        <v>0</v>
      </c>
      <c r="W320">
        <v>0</v>
      </c>
      <c r="X320">
        <v>141.468220338983</v>
      </c>
      <c r="Y320">
        <v>0.19954751131221701</v>
      </c>
      <c r="Z320" t="s">
        <v>731</v>
      </c>
      <c r="AA320">
        <v>1</v>
      </c>
    </row>
    <row r="321" spans="1:27" x14ac:dyDescent="0.3">
      <c r="A321">
        <v>319</v>
      </c>
      <c r="B321">
        <v>4399.53959381404</v>
      </c>
      <c r="C321" t="s">
        <v>732</v>
      </c>
      <c r="D321">
        <v>24</v>
      </c>
      <c r="E321">
        <v>188898632</v>
      </c>
      <c r="F321">
        <v>3.6643459142539998E-4</v>
      </c>
      <c r="G321">
        <v>0.44969068609488499</v>
      </c>
      <c r="H321">
        <v>1284</v>
      </c>
      <c r="I321">
        <v>92786</v>
      </c>
      <c r="J321" t="e">
        <f>--y6aZOrq8s</f>
        <v>#NAME?</v>
      </c>
      <c r="K321">
        <v>1.6776512881960001E-4</v>
      </c>
      <c r="L321">
        <v>42936</v>
      </c>
      <c r="M321">
        <v>0</v>
      </c>
      <c r="N321">
        <v>8.1485919712399998E-4</v>
      </c>
      <c r="O321">
        <v>3</v>
      </c>
      <c r="P321">
        <v>41725</v>
      </c>
      <c r="Q321">
        <v>-2</v>
      </c>
      <c r="R321">
        <v>0</v>
      </c>
      <c r="S321">
        <v>147117.31464174399</v>
      </c>
      <c r="T321">
        <v>41184</v>
      </c>
      <c r="U321">
        <v>34</v>
      </c>
      <c r="V321">
        <v>7</v>
      </c>
      <c r="W321" s="1">
        <v>7.5442415881706297E-5</v>
      </c>
      <c r="X321">
        <v>2035.85273640419</v>
      </c>
      <c r="Y321">
        <v>1.01313616938616</v>
      </c>
      <c r="Z321" t="s">
        <v>733</v>
      </c>
      <c r="AA321">
        <v>0</v>
      </c>
    </row>
    <row r="322" spans="1:27" x14ac:dyDescent="0.3">
      <c r="A322">
        <v>320</v>
      </c>
      <c r="B322">
        <v>10.0586780575539</v>
      </c>
      <c r="C322" t="s">
        <v>734</v>
      </c>
      <c r="D322">
        <v>10</v>
      </c>
      <c r="E322">
        <v>402669</v>
      </c>
      <c r="F322">
        <v>0.331695331695331</v>
      </c>
      <c r="G322">
        <v>22.176904176904099</v>
      </c>
      <c r="H322">
        <v>52</v>
      </c>
      <c r="I322">
        <v>814</v>
      </c>
      <c r="J322" t="e">
        <f>--krfVyzS2I</f>
        <v>#NAME?</v>
      </c>
      <c r="K322">
        <v>1.107910480833E-4</v>
      </c>
      <c r="L322">
        <v>40032</v>
      </c>
      <c r="M322">
        <v>1.4742014742014699E-2</v>
      </c>
      <c r="N322">
        <v>1.49567914912475E-2</v>
      </c>
      <c r="O322">
        <v>0</v>
      </c>
      <c r="P322">
        <v>18052</v>
      </c>
      <c r="Q322">
        <v>-2</v>
      </c>
      <c r="R322">
        <v>6.6474628849980003E-4</v>
      </c>
      <c r="S322">
        <v>7743.6346153846098</v>
      </c>
      <c r="T322">
        <v>26568</v>
      </c>
      <c r="U322">
        <v>270</v>
      </c>
      <c r="V322">
        <v>2</v>
      </c>
      <c r="W322">
        <v>2.4570024570024001E-3</v>
      </c>
      <c r="X322">
        <v>494.67936117936102</v>
      </c>
      <c r="Y322">
        <v>0.67946401686239</v>
      </c>
      <c r="Z322" t="s">
        <v>735</v>
      </c>
      <c r="AA322">
        <v>12</v>
      </c>
    </row>
    <row r="323" spans="1:27" x14ac:dyDescent="0.3">
      <c r="A323">
        <v>321</v>
      </c>
      <c r="B323">
        <v>4.7841981001363303</v>
      </c>
      <c r="C323" t="s">
        <v>736</v>
      </c>
      <c r="D323">
        <v>24</v>
      </c>
      <c r="E323">
        <v>431616</v>
      </c>
      <c r="F323">
        <v>0.79166666666666596</v>
      </c>
      <c r="G323">
        <v>2231.4791666666601</v>
      </c>
      <c r="H323">
        <v>42</v>
      </c>
      <c r="I323">
        <v>48</v>
      </c>
      <c r="J323" t="e">
        <f>--WqfWMEfI8</f>
        <v>#NAME?</v>
      </c>
      <c r="K323">
        <v>2.6141105955500001E-4</v>
      </c>
      <c r="L323">
        <v>90217</v>
      </c>
      <c r="M323">
        <v>0.41666666666666602</v>
      </c>
      <c r="N323">
        <v>3.5477215225320001E-4</v>
      </c>
      <c r="O323">
        <v>1</v>
      </c>
      <c r="P323">
        <v>107111</v>
      </c>
      <c r="Q323">
        <v>-2</v>
      </c>
      <c r="R323">
        <v>1.8672218539640001E-4</v>
      </c>
      <c r="S323">
        <v>10276.5714285714</v>
      </c>
      <c r="T323">
        <v>62328</v>
      </c>
      <c r="U323">
        <v>38</v>
      </c>
      <c r="V323">
        <v>28</v>
      </c>
      <c r="W323">
        <v>0.58333333333333304</v>
      </c>
      <c r="X323">
        <v>8992</v>
      </c>
      <c r="Y323">
        <v>1.7185053266589601</v>
      </c>
      <c r="Z323" t="s">
        <v>737</v>
      </c>
      <c r="AA323">
        <v>20</v>
      </c>
    </row>
    <row r="324" spans="1:27" x14ac:dyDescent="0.3">
      <c r="A324">
        <v>322</v>
      </c>
      <c r="B324">
        <v>251.703758036408</v>
      </c>
      <c r="C324" t="s">
        <v>738</v>
      </c>
      <c r="D324">
        <v>17</v>
      </c>
      <c r="E324">
        <v>25565299</v>
      </c>
      <c r="F324">
        <v>1.0348905972790001E-4</v>
      </c>
      <c r="G324">
        <v>0.359343583678296</v>
      </c>
      <c r="H324">
        <v>1549</v>
      </c>
      <c r="I324">
        <v>67640</v>
      </c>
      <c r="J324" t="e">
        <f>--vn7aAdF0A</f>
        <v>#NAME?</v>
      </c>
      <c r="K324" s="1">
        <v>4.1142104830083098E-5</v>
      </c>
      <c r="L324">
        <v>101569</v>
      </c>
      <c r="M324" s="1">
        <v>2.9568302779420401E-5</v>
      </c>
      <c r="N324">
        <v>2.8799473381050002E-4</v>
      </c>
      <c r="O324">
        <v>610</v>
      </c>
      <c r="P324">
        <v>24306</v>
      </c>
      <c r="Q324">
        <v>-2</v>
      </c>
      <c r="R324" s="1">
        <v>8.2284209660166195E-5</v>
      </c>
      <c r="S324">
        <v>16504.3892834086</v>
      </c>
      <c r="T324">
        <v>82752</v>
      </c>
      <c r="U324">
        <v>7</v>
      </c>
      <c r="V324">
        <v>1</v>
      </c>
      <c r="W324" s="1">
        <v>1.47841513897102E-5</v>
      </c>
      <c r="X324">
        <v>377.961250739207</v>
      </c>
      <c r="Y324">
        <v>0.29372099767981402</v>
      </c>
      <c r="Z324" t="s">
        <v>739</v>
      </c>
      <c r="AA324">
        <v>2</v>
      </c>
    </row>
    <row r="325" spans="1:27" x14ac:dyDescent="0.3">
      <c r="A325">
        <v>323</v>
      </c>
      <c r="B325">
        <v>593.48171286592105</v>
      </c>
      <c r="C325" t="s">
        <v>740</v>
      </c>
      <c r="D325">
        <v>10</v>
      </c>
      <c r="E325">
        <v>58043105</v>
      </c>
      <c r="F325" s="1">
        <v>6.8200418295898805E-5</v>
      </c>
      <c r="G325">
        <v>2.70300991179412E-2</v>
      </c>
      <c r="H325">
        <v>4345</v>
      </c>
      <c r="I325">
        <v>43988</v>
      </c>
      <c r="J325" t="e">
        <f>--VPKXmZAQs</f>
        <v>#NAME?</v>
      </c>
      <c r="K325">
        <v>0</v>
      </c>
      <c r="L325">
        <v>97801</v>
      </c>
      <c r="M325" s="1">
        <v>2.2733472765299599E-5</v>
      </c>
      <c r="N325">
        <v>2.5231286795626001E-3</v>
      </c>
      <c r="O325">
        <v>336</v>
      </c>
      <c r="P325">
        <v>1189</v>
      </c>
      <c r="Q325">
        <v>-2</v>
      </c>
      <c r="R325">
        <v>8.4104289318750005E-4</v>
      </c>
      <c r="S325">
        <v>13358.5972382048</v>
      </c>
      <c r="T325">
        <v>73152</v>
      </c>
      <c r="U325">
        <v>3</v>
      </c>
      <c r="V325">
        <v>0</v>
      </c>
      <c r="W325">
        <v>0</v>
      </c>
      <c r="X325">
        <v>1319.52134673092</v>
      </c>
      <c r="Y325">
        <v>1.6253827646544101E-2</v>
      </c>
      <c r="Z325" t="s">
        <v>741</v>
      </c>
      <c r="AA325">
        <v>1</v>
      </c>
    </row>
    <row r="326" spans="1:27" x14ac:dyDescent="0.3">
      <c r="A326">
        <v>324</v>
      </c>
      <c r="B326">
        <v>1.8484423051209999</v>
      </c>
      <c r="C326" t="s">
        <v>742</v>
      </c>
      <c r="D326">
        <v>22</v>
      </c>
      <c r="E326">
        <v>110596</v>
      </c>
      <c r="F326">
        <v>0.67500000000000004</v>
      </c>
      <c r="G326">
        <v>533.58749999999998</v>
      </c>
      <c r="H326">
        <v>12</v>
      </c>
      <c r="I326">
        <v>80</v>
      </c>
      <c r="J326" t="e">
        <f>--IQ1GTKVWY</f>
        <v>#NAME?</v>
      </c>
      <c r="K326">
        <v>1.17131679434E-4</v>
      </c>
      <c r="L326">
        <v>59832</v>
      </c>
      <c r="M326">
        <v>0.1</v>
      </c>
      <c r="N326">
        <v>1.2650221378874E-3</v>
      </c>
      <c r="O326">
        <v>0</v>
      </c>
      <c r="P326">
        <v>42687</v>
      </c>
      <c r="Q326">
        <v>-2</v>
      </c>
      <c r="R326">
        <v>1.8741068709440001E-4</v>
      </c>
      <c r="S326">
        <v>9216.3333333333303</v>
      </c>
      <c r="T326">
        <v>35088</v>
      </c>
      <c r="U326">
        <v>54</v>
      </c>
      <c r="V326">
        <v>5</v>
      </c>
      <c r="W326">
        <v>6.25E-2</v>
      </c>
      <c r="X326">
        <v>1382.45</v>
      </c>
      <c r="Y326">
        <v>1.2165697674418601</v>
      </c>
      <c r="Z326" t="s">
        <v>743</v>
      </c>
      <c r="AA326">
        <v>8</v>
      </c>
    </row>
    <row r="327" spans="1:27" x14ac:dyDescent="0.3">
      <c r="A327">
        <v>325</v>
      </c>
      <c r="B327">
        <v>22.1828541627367</v>
      </c>
      <c r="C327" t="s">
        <v>744</v>
      </c>
      <c r="D327">
        <v>22</v>
      </c>
      <c r="E327">
        <v>1999141</v>
      </c>
      <c r="F327">
        <v>2.5048705816866001E-3</v>
      </c>
      <c r="G327">
        <v>1.38547175062621</v>
      </c>
      <c r="H327">
        <v>160</v>
      </c>
      <c r="I327">
        <v>3593</v>
      </c>
      <c r="J327" t="e">
        <f>--QSX3dWCs4</f>
        <v>#NAME?</v>
      </c>
      <c r="K327">
        <v>1.4061872237845999E-3</v>
      </c>
      <c r="L327">
        <v>90121</v>
      </c>
      <c r="M327">
        <v>2.7831895352070001E-4</v>
      </c>
      <c r="N327">
        <v>1.8079550020088E-3</v>
      </c>
      <c r="O327">
        <v>36</v>
      </c>
      <c r="P327">
        <v>4978</v>
      </c>
      <c r="Q327">
        <v>-2</v>
      </c>
      <c r="R327">
        <v>2.0088388911199999E-4</v>
      </c>
      <c r="S327">
        <v>12494.63125</v>
      </c>
      <c r="T327">
        <v>89737</v>
      </c>
      <c r="U327">
        <v>9</v>
      </c>
      <c r="V327">
        <v>7</v>
      </c>
      <c r="W327">
        <v>1.9482326746451E-3</v>
      </c>
      <c r="X327">
        <v>556.39883106039497</v>
      </c>
      <c r="Y327">
        <v>5.5473216176159197E-2</v>
      </c>
      <c r="Z327" t="s">
        <v>745</v>
      </c>
      <c r="AA327">
        <v>1</v>
      </c>
    </row>
    <row r="328" spans="1:27" x14ac:dyDescent="0.3">
      <c r="A328">
        <v>326</v>
      </c>
      <c r="B328">
        <v>25.402071645628801</v>
      </c>
      <c r="C328" t="s">
        <v>746</v>
      </c>
      <c r="D328">
        <v>22</v>
      </c>
      <c r="E328">
        <v>1738721</v>
      </c>
      <c r="F328">
        <v>6.2179487179487097E-2</v>
      </c>
      <c r="G328">
        <v>13.233974358974301</v>
      </c>
      <c r="H328">
        <v>208</v>
      </c>
      <c r="I328">
        <v>1560</v>
      </c>
      <c r="J328" t="s">
        <v>747</v>
      </c>
      <c r="K328">
        <v>2.9062727052550001E-4</v>
      </c>
      <c r="L328">
        <v>68448</v>
      </c>
      <c r="M328">
        <v>9.6153846153846003E-3</v>
      </c>
      <c r="N328">
        <v>4.6984742068297003E-3</v>
      </c>
      <c r="O328">
        <v>471</v>
      </c>
      <c r="P328">
        <v>20645</v>
      </c>
      <c r="Q328">
        <v>-2</v>
      </c>
      <c r="R328">
        <v>7.2656817631379996E-4</v>
      </c>
      <c r="S328">
        <v>8359.2355769230708</v>
      </c>
      <c r="T328">
        <v>61872</v>
      </c>
      <c r="U328">
        <v>97</v>
      </c>
      <c r="V328">
        <v>6</v>
      </c>
      <c r="W328">
        <v>3.8461538461538E-3</v>
      </c>
      <c r="X328">
        <v>1114.5647435897399</v>
      </c>
      <c r="Y328">
        <v>0.33367274372898797</v>
      </c>
      <c r="Z328" t="s">
        <v>748</v>
      </c>
      <c r="AA328">
        <v>15</v>
      </c>
    </row>
    <row r="329" spans="1:27" x14ac:dyDescent="0.3">
      <c r="A329">
        <v>327</v>
      </c>
      <c r="B329">
        <v>22.493203980596999</v>
      </c>
      <c r="C329" t="s">
        <v>749</v>
      </c>
      <c r="D329">
        <v>15</v>
      </c>
      <c r="E329">
        <v>2248983</v>
      </c>
      <c r="F329">
        <v>1.1166253101736899E-2</v>
      </c>
      <c r="G329">
        <v>11.199751861042101</v>
      </c>
      <c r="H329">
        <v>835</v>
      </c>
      <c r="I329">
        <v>806</v>
      </c>
      <c r="J329" t="e">
        <f>--SJYOqLeF0</f>
        <v>#NAME?</v>
      </c>
      <c r="K329">
        <v>0</v>
      </c>
      <c r="L329">
        <v>99985</v>
      </c>
      <c r="M329">
        <v>1.2406947890818E-3</v>
      </c>
      <c r="N329">
        <v>9.9700897308069997E-4</v>
      </c>
      <c r="O329">
        <v>3</v>
      </c>
      <c r="P329">
        <v>9027</v>
      </c>
      <c r="Q329">
        <v>-2</v>
      </c>
      <c r="R329">
        <v>1.107787747867E-4</v>
      </c>
      <c r="S329">
        <v>2693.3928143712501</v>
      </c>
      <c r="T329">
        <v>58200</v>
      </c>
      <c r="U329">
        <v>9</v>
      </c>
      <c r="V329">
        <v>0</v>
      </c>
      <c r="W329">
        <v>0</v>
      </c>
      <c r="X329">
        <v>2790.3014888337402</v>
      </c>
      <c r="Y329">
        <v>0.15510309278350501</v>
      </c>
      <c r="Z329" t="s">
        <v>750</v>
      </c>
      <c r="AA329">
        <v>1</v>
      </c>
    </row>
    <row r="330" spans="1:27" x14ac:dyDescent="0.3">
      <c r="A330">
        <v>328</v>
      </c>
      <c r="B330">
        <v>7.88425144224004</v>
      </c>
      <c r="C330" t="s">
        <v>751</v>
      </c>
      <c r="D330">
        <v>10</v>
      </c>
      <c r="E330">
        <v>448267</v>
      </c>
      <c r="F330">
        <v>6.6513761467889898E-2</v>
      </c>
      <c r="G330">
        <v>8.7729357798165104</v>
      </c>
      <c r="H330">
        <v>82</v>
      </c>
      <c r="I330">
        <v>436</v>
      </c>
      <c r="J330" t="e">
        <f>--sx9u3y_Dc</f>
        <v>#NAME?</v>
      </c>
      <c r="K330">
        <v>2.6143790849670001E-4</v>
      </c>
      <c r="L330">
        <v>56856</v>
      </c>
      <c r="M330">
        <v>4.5871559633026996E-3</v>
      </c>
      <c r="N330">
        <v>7.5816993464051996E-3</v>
      </c>
      <c r="O330">
        <v>21</v>
      </c>
      <c r="P330">
        <v>3825</v>
      </c>
      <c r="Q330">
        <v>-2</v>
      </c>
      <c r="R330">
        <v>5.2287581699340003E-4</v>
      </c>
      <c r="S330">
        <v>5466.6707317073096</v>
      </c>
      <c r="T330">
        <v>48384</v>
      </c>
      <c r="U330">
        <v>29</v>
      </c>
      <c r="V330">
        <v>1</v>
      </c>
      <c r="W330">
        <v>2.2935779816512999E-3</v>
      </c>
      <c r="X330">
        <v>1028.13532110091</v>
      </c>
      <c r="Y330">
        <v>7.9055059523809507E-2</v>
      </c>
      <c r="Z330" t="s">
        <v>752</v>
      </c>
      <c r="AA330">
        <v>2</v>
      </c>
    </row>
    <row r="331" spans="1:27" x14ac:dyDescent="0.3">
      <c r="A331">
        <v>329</v>
      </c>
      <c r="B331">
        <v>11.7359776102975</v>
      </c>
      <c r="C331" t="s">
        <v>753</v>
      </c>
      <c r="D331">
        <v>24</v>
      </c>
      <c r="E331">
        <v>1119624</v>
      </c>
      <c r="F331">
        <v>1.6239316239316199E-2</v>
      </c>
      <c r="G331">
        <v>30.652136752136698</v>
      </c>
      <c r="H331">
        <v>128</v>
      </c>
      <c r="I331">
        <v>1170</v>
      </c>
      <c r="J331" t="e">
        <f>--LGH733qKg</f>
        <v>#NAME?</v>
      </c>
      <c r="K331">
        <v>1.115355659035E-4</v>
      </c>
      <c r="L331">
        <v>95401</v>
      </c>
      <c r="M331">
        <v>1.1111111111111099E-2</v>
      </c>
      <c r="N331">
        <v>5.2979393804189999E-4</v>
      </c>
      <c r="O331">
        <v>19</v>
      </c>
      <c r="P331">
        <v>35863</v>
      </c>
      <c r="Q331">
        <v>-2</v>
      </c>
      <c r="R331">
        <v>3.6249058918659999E-4</v>
      </c>
      <c r="S331">
        <v>8747.0625</v>
      </c>
      <c r="T331">
        <v>93289</v>
      </c>
      <c r="U331">
        <v>19</v>
      </c>
      <c r="V331">
        <v>4</v>
      </c>
      <c r="W331">
        <v>3.4188034188034002E-3</v>
      </c>
      <c r="X331">
        <v>956.94358974358897</v>
      </c>
      <c r="Y331">
        <v>0.38442903236179998</v>
      </c>
      <c r="Z331" t="s">
        <v>754</v>
      </c>
      <c r="AA331">
        <v>13</v>
      </c>
    </row>
    <row r="332" spans="1:27" x14ac:dyDescent="0.3">
      <c r="A332">
        <v>330</v>
      </c>
      <c r="B332">
        <v>479.55964238098898</v>
      </c>
      <c r="C332" t="s">
        <v>755</v>
      </c>
      <c r="D332">
        <v>2</v>
      </c>
      <c r="E332">
        <v>42804055</v>
      </c>
      <c r="F332">
        <v>3.6597553594299999E-4</v>
      </c>
      <c r="G332">
        <v>0.25003167095984102</v>
      </c>
      <c r="H332">
        <v>2076</v>
      </c>
      <c r="I332">
        <v>71043</v>
      </c>
      <c r="J332" t="e">
        <f>--tUj0btX-U</f>
        <v>#NAME?</v>
      </c>
      <c r="K332">
        <v>6.1926476383489997E-4</v>
      </c>
      <c r="L332">
        <v>89257</v>
      </c>
      <c r="M332">
        <v>2.8151964303299999E-4</v>
      </c>
      <c r="N332">
        <v>1.4637167145189001E-3</v>
      </c>
      <c r="O332">
        <v>251</v>
      </c>
      <c r="P332">
        <v>17763</v>
      </c>
      <c r="Q332">
        <v>-2</v>
      </c>
      <c r="R332">
        <v>1.1259359342453E-3</v>
      </c>
      <c r="S332">
        <v>20618.523603082798</v>
      </c>
      <c r="T332">
        <v>65232</v>
      </c>
      <c r="U332">
        <v>26</v>
      </c>
      <c r="V332">
        <v>11</v>
      </c>
      <c r="W332">
        <v>1.548358036682E-4</v>
      </c>
      <c r="X332">
        <v>602.50911419844294</v>
      </c>
      <c r="Y332">
        <v>0.27230500367917498</v>
      </c>
      <c r="Z332" t="s">
        <v>756</v>
      </c>
      <c r="AA332">
        <v>20</v>
      </c>
    </row>
    <row r="333" spans="1:27" x14ac:dyDescent="0.3">
      <c r="A333">
        <v>331</v>
      </c>
      <c r="B333">
        <v>313.00930029056298</v>
      </c>
      <c r="C333" t="s">
        <v>757</v>
      </c>
      <c r="D333">
        <v>2</v>
      </c>
      <c r="E333">
        <v>27900710</v>
      </c>
      <c r="F333">
        <v>1.3895085728853999E-3</v>
      </c>
      <c r="G333">
        <v>6.3968385493020502E-2</v>
      </c>
      <c r="H333">
        <v>1109</v>
      </c>
      <c r="I333">
        <v>78445</v>
      </c>
      <c r="J333" t="e">
        <f>--megtPjE14</f>
        <v>#NAME?</v>
      </c>
      <c r="K333">
        <v>1.992825827022E-4</v>
      </c>
      <c r="L333">
        <v>89137</v>
      </c>
      <c r="M333">
        <v>7.7761488941290003E-4</v>
      </c>
      <c r="N333">
        <v>2.1721801514547601E-2</v>
      </c>
      <c r="O333">
        <v>85</v>
      </c>
      <c r="P333">
        <v>5018</v>
      </c>
      <c r="Q333">
        <v>-2</v>
      </c>
      <c r="R333">
        <v>1.2156237544838499E-2</v>
      </c>
      <c r="S333">
        <v>25158.440036068499</v>
      </c>
      <c r="T333">
        <v>32976</v>
      </c>
      <c r="U333">
        <v>109</v>
      </c>
      <c r="V333">
        <v>1</v>
      </c>
      <c r="W333" s="1">
        <v>1.2747785072343601E-5</v>
      </c>
      <c r="X333">
        <v>355.67225444578997</v>
      </c>
      <c r="Y333">
        <v>0.15217127607957301</v>
      </c>
      <c r="Z333" t="s">
        <v>758</v>
      </c>
      <c r="AA333">
        <v>61</v>
      </c>
    </row>
    <row r="334" spans="1:27" x14ac:dyDescent="0.3">
      <c r="A334">
        <v>332</v>
      </c>
      <c r="B334">
        <v>0.38840845562543602</v>
      </c>
      <c r="C334" t="s">
        <v>759</v>
      </c>
      <c r="D334">
        <v>22</v>
      </c>
      <c r="E334">
        <v>26679</v>
      </c>
      <c r="F334">
        <v>3</v>
      </c>
      <c r="G334">
        <v>740.80555555555497</v>
      </c>
      <c r="H334">
        <v>1</v>
      </c>
      <c r="I334">
        <v>36</v>
      </c>
      <c r="J334" t="e">
        <f>--m4tlAvl08</f>
        <v>#NAME?</v>
      </c>
      <c r="K334" s="1">
        <v>7.4993438074168499E-5</v>
      </c>
      <c r="L334">
        <v>68688</v>
      </c>
      <c r="M334">
        <v>0.13888888888888801</v>
      </c>
      <c r="N334">
        <v>4.0496456560049996E-3</v>
      </c>
      <c r="O334">
        <v>0</v>
      </c>
      <c r="P334">
        <v>26669</v>
      </c>
      <c r="Q334">
        <v>-2</v>
      </c>
      <c r="R334">
        <v>1.874835951854E-4</v>
      </c>
      <c r="S334">
        <v>26679</v>
      </c>
      <c r="T334">
        <v>46056</v>
      </c>
      <c r="U334">
        <v>108</v>
      </c>
      <c r="V334">
        <v>2</v>
      </c>
      <c r="W334">
        <v>5.5555555555555497E-2</v>
      </c>
      <c r="X334">
        <v>741.08333333333303</v>
      </c>
      <c r="Y334">
        <v>0.57905593190897997</v>
      </c>
      <c r="Z334" t="s">
        <v>760</v>
      </c>
      <c r="AA334">
        <v>5</v>
      </c>
    </row>
    <row r="335" spans="1:27" x14ac:dyDescent="0.3">
      <c r="A335">
        <v>333</v>
      </c>
      <c r="B335">
        <v>8.3322090887392203E-2</v>
      </c>
      <c r="C335" t="s">
        <v>761</v>
      </c>
      <c r="D335">
        <v>20</v>
      </c>
      <c r="E335">
        <v>8029</v>
      </c>
      <c r="F335">
        <v>1.3333333333333299</v>
      </c>
      <c r="G335">
        <v>254.166666666666</v>
      </c>
      <c r="H335">
        <v>28</v>
      </c>
      <c r="I335">
        <v>6</v>
      </c>
      <c r="J335" t="e">
        <f>---GGMU_tSg</f>
        <v>#NAME?</v>
      </c>
      <c r="K335">
        <v>0</v>
      </c>
      <c r="L335">
        <v>96361</v>
      </c>
      <c r="M335">
        <v>0.16666666666666599</v>
      </c>
      <c r="N335">
        <v>5.2459016393441998E-3</v>
      </c>
      <c r="O335">
        <v>1</v>
      </c>
      <c r="P335">
        <v>1525</v>
      </c>
      <c r="Q335">
        <v>-2</v>
      </c>
      <c r="R335">
        <v>6.5573770491800004E-4</v>
      </c>
      <c r="S335">
        <v>286.75</v>
      </c>
      <c r="T335">
        <v>61536</v>
      </c>
      <c r="U335">
        <v>8</v>
      </c>
      <c r="V335">
        <v>0</v>
      </c>
      <c r="W335">
        <v>0</v>
      </c>
      <c r="X335">
        <v>1338.1666666666599</v>
      </c>
      <c r="Y335">
        <v>2.4782241289651501E-2</v>
      </c>
      <c r="Z335" t="s">
        <v>762</v>
      </c>
      <c r="AA335">
        <v>1</v>
      </c>
    </row>
    <row r="336" spans="1:27" x14ac:dyDescent="0.3">
      <c r="A336">
        <v>334</v>
      </c>
      <c r="B336">
        <v>483.05508474576197</v>
      </c>
      <c r="C336" t="s">
        <v>763</v>
      </c>
      <c r="D336">
        <v>2</v>
      </c>
      <c r="E336">
        <v>32832288</v>
      </c>
      <c r="F336">
        <v>3.8659294795946902E-2</v>
      </c>
      <c r="G336">
        <v>11.0324419680313</v>
      </c>
      <c r="H336">
        <v>1107</v>
      </c>
      <c r="I336">
        <v>46483</v>
      </c>
      <c r="J336" t="e">
        <f>--aH7khrihk</f>
        <v>#NAME?</v>
      </c>
      <c r="K336">
        <v>1.306498758826E-4</v>
      </c>
      <c r="L336">
        <v>67968</v>
      </c>
      <c r="M336">
        <v>2.2804035884085999E-3</v>
      </c>
      <c r="N336">
        <v>3.5041466710606E-3</v>
      </c>
      <c r="O336">
        <v>157</v>
      </c>
      <c r="P336">
        <v>512821</v>
      </c>
      <c r="Q336">
        <v>26.820895522388</v>
      </c>
      <c r="R336">
        <v>2.066998036351E-4</v>
      </c>
      <c r="S336">
        <v>29658.796747967401</v>
      </c>
      <c r="T336">
        <v>44952</v>
      </c>
      <c r="U336">
        <v>1797</v>
      </c>
      <c r="V336">
        <v>67</v>
      </c>
      <c r="W336">
        <v>1.4413871738053999E-3</v>
      </c>
      <c r="X336">
        <v>706.32893746100694</v>
      </c>
      <c r="Y336">
        <v>11.408190959245401</v>
      </c>
      <c r="Z336" t="s">
        <v>764</v>
      </c>
      <c r="AA336">
        <v>106</v>
      </c>
    </row>
    <row r="337" spans="1:27" x14ac:dyDescent="0.3">
      <c r="A337">
        <v>335</v>
      </c>
      <c r="B337">
        <v>0.122182254196642</v>
      </c>
      <c r="C337" t="s">
        <v>765</v>
      </c>
      <c r="D337">
        <v>17</v>
      </c>
      <c r="E337">
        <v>8152</v>
      </c>
      <c r="F337">
        <v>5.5</v>
      </c>
      <c r="G337">
        <v>4076</v>
      </c>
      <c r="H337">
        <v>1</v>
      </c>
      <c r="I337">
        <v>2</v>
      </c>
      <c r="J337" t="e">
        <f>--J2fXGZn5w</f>
        <v>#NAME?</v>
      </c>
      <c r="K337">
        <v>0</v>
      </c>
      <c r="L337">
        <v>66720</v>
      </c>
      <c r="M337">
        <v>0</v>
      </c>
      <c r="N337">
        <v>1.3493621197252E-3</v>
      </c>
      <c r="O337">
        <v>0</v>
      </c>
      <c r="P337">
        <v>8152</v>
      </c>
      <c r="Q337">
        <v>-2</v>
      </c>
      <c r="R337">
        <v>0</v>
      </c>
      <c r="S337">
        <v>8152</v>
      </c>
      <c r="T337">
        <v>66696</v>
      </c>
      <c r="U337">
        <v>11</v>
      </c>
      <c r="V337">
        <v>0</v>
      </c>
      <c r="W337">
        <v>0</v>
      </c>
      <c r="X337">
        <v>4076</v>
      </c>
      <c r="Y337">
        <v>0.122226220462996</v>
      </c>
      <c r="Z337" t="s">
        <v>766</v>
      </c>
      <c r="AA337">
        <v>0</v>
      </c>
    </row>
    <row r="338" spans="1:27" x14ac:dyDescent="0.3">
      <c r="A338">
        <v>336</v>
      </c>
      <c r="B338">
        <v>5.0326541643166003</v>
      </c>
      <c r="C338" t="s">
        <v>767</v>
      </c>
      <c r="D338">
        <v>10</v>
      </c>
      <c r="E338">
        <v>428299</v>
      </c>
      <c r="F338">
        <v>0.30263157894736797</v>
      </c>
      <c r="G338">
        <v>208.67543859649101</v>
      </c>
      <c r="H338">
        <v>10</v>
      </c>
      <c r="I338">
        <v>228</v>
      </c>
      <c r="J338" t="s">
        <v>768</v>
      </c>
      <c r="K338" s="1">
        <v>8.4072470469544701E-5</v>
      </c>
      <c r="L338">
        <v>85104</v>
      </c>
      <c r="M338">
        <v>6.14035087719298E-2</v>
      </c>
      <c r="N338">
        <v>1.4502501155995999E-3</v>
      </c>
      <c r="O338">
        <v>20</v>
      </c>
      <c r="P338">
        <v>47578</v>
      </c>
      <c r="Q338">
        <v>-2</v>
      </c>
      <c r="R338">
        <v>2.9425364664339998E-4</v>
      </c>
      <c r="S338">
        <v>42829.9</v>
      </c>
      <c r="T338">
        <v>78312</v>
      </c>
      <c r="U338">
        <v>69</v>
      </c>
      <c r="V338">
        <v>4</v>
      </c>
      <c r="W338">
        <v>1.7543859649122799E-2</v>
      </c>
      <c r="X338">
        <v>1878.5043859649099</v>
      </c>
      <c r="Y338">
        <v>0.60754418224537698</v>
      </c>
      <c r="Z338" t="s">
        <v>769</v>
      </c>
      <c r="AA338">
        <v>14</v>
      </c>
    </row>
    <row r="339" spans="1:27" x14ac:dyDescent="0.3">
      <c r="A339">
        <v>337</v>
      </c>
      <c r="B339">
        <v>0.73076373390793803</v>
      </c>
      <c r="C339" t="s">
        <v>770</v>
      </c>
      <c r="D339">
        <v>24</v>
      </c>
      <c r="E339">
        <v>66471</v>
      </c>
      <c r="F339">
        <v>2.7692307692307598</v>
      </c>
      <c r="G339">
        <v>4035.76923076923</v>
      </c>
      <c r="H339">
        <v>63</v>
      </c>
      <c r="I339">
        <v>13</v>
      </c>
      <c r="J339" t="e">
        <f>--ouLVrHues</f>
        <v>#NAME?</v>
      </c>
      <c r="K339">
        <v>1.5248260745250001E-4</v>
      </c>
      <c r="L339">
        <v>90961</v>
      </c>
      <c r="M339">
        <v>1.3076923076922999</v>
      </c>
      <c r="N339">
        <v>6.8617173353660002E-4</v>
      </c>
      <c r="O339">
        <v>0</v>
      </c>
      <c r="P339">
        <v>52465</v>
      </c>
      <c r="Q339">
        <v>-2</v>
      </c>
      <c r="R339">
        <v>3.240255408367E-4</v>
      </c>
      <c r="S339">
        <v>1055.0952380952299</v>
      </c>
      <c r="T339">
        <v>81984</v>
      </c>
      <c r="U339">
        <v>36</v>
      </c>
      <c r="V339">
        <v>8</v>
      </c>
      <c r="W339">
        <v>0.61538461538461497</v>
      </c>
      <c r="X339">
        <v>5113.1538461538403</v>
      </c>
      <c r="Y339">
        <v>0.63994193989071002</v>
      </c>
      <c r="Z339" t="s">
        <v>771</v>
      </c>
      <c r="AA339">
        <v>17</v>
      </c>
    </row>
    <row r="340" spans="1:27" x14ac:dyDescent="0.3">
      <c r="A340">
        <v>338</v>
      </c>
      <c r="B340">
        <v>50.206894188596401</v>
      </c>
      <c r="C340" t="s">
        <v>772</v>
      </c>
      <c r="D340">
        <v>20</v>
      </c>
      <c r="E340">
        <v>3663095</v>
      </c>
      <c r="F340">
        <v>2.139037433155E-3</v>
      </c>
      <c r="G340">
        <v>1.5160427807486601</v>
      </c>
      <c r="H340">
        <v>239</v>
      </c>
      <c r="I340">
        <v>1870</v>
      </c>
      <c r="J340" t="e">
        <f>--N3j9uxLN0</f>
        <v>#NAME?</v>
      </c>
      <c r="K340">
        <v>3.5273368606700002E-4</v>
      </c>
      <c r="L340">
        <v>72960</v>
      </c>
      <c r="M340">
        <v>5.3475935828870003E-4</v>
      </c>
      <c r="N340">
        <v>1.4109347442680001E-3</v>
      </c>
      <c r="O340">
        <v>175</v>
      </c>
      <c r="P340">
        <v>2835</v>
      </c>
      <c r="Q340">
        <v>-2</v>
      </c>
      <c r="R340">
        <v>3.5273368606700002E-4</v>
      </c>
      <c r="S340">
        <v>15326.757322175699</v>
      </c>
      <c r="T340">
        <v>45480</v>
      </c>
      <c r="U340">
        <v>4</v>
      </c>
      <c r="V340">
        <v>1</v>
      </c>
      <c r="W340">
        <v>5.3475935828870003E-4</v>
      </c>
      <c r="X340">
        <v>1958.8743315508</v>
      </c>
      <c r="Y340">
        <v>6.2335092348284903E-2</v>
      </c>
      <c r="Z340" t="s">
        <v>773</v>
      </c>
      <c r="AA340">
        <v>1</v>
      </c>
    </row>
    <row r="341" spans="1:27" x14ac:dyDescent="0.3">
      <c r="A341">
        <v>339</v>
      </c>
      <c r="B341">
        <v>4.6642541214314402E-2</v>
      </c>
      <c r="C341" t="s">
        <v>774</v>
      </c>
      <c r="D341">
        <v>10</v>
      </c>
      <c r="E341">
        <v>2784</v>
      </c>
      <c r="F341">
        <v>2</v>
      </c>
      <c r="G341">
        <v>1546</v>
      </c>
      <c r="H341">
        <v>10</v>
      </c>
      <c r="I341">
        <v>1</v>
      </c>
      <c r="J341" t="s">
        <v>775</v>
      </c>
      <c r="K341">
        <v>0</v>
      </c>
      <c r="L341">
        <v>59688</v>
      </c>
      <c r="M341">
        <v>0</v>
      </c>
      <c r="N341">
        <v>1.2936610608019999E-3</v>
      </c>
      <c r="O341">
        <v>0</v>
      </c>
      <c r="P341">
        <v>1546</v>
      </c>
      <c r="Q341">
        <v>-2</v>
      </c>
      <c r="R341">
        <v>0</v>
      </c>
      <c r="S341">
        <v>278.39999999999998</v>
      </c>
      <c r="T341">
        <v>57480</v>
      </c>
      <c r="U341">
        <v>2</v>
      </c>
      <c r="V341">
        <v>0</v>
      </c>
      <c r="W341">
        <v>0</v>
      </c>
      <c r="X341">
        <v>2784</v>
      </c>
      <c r="Y341">
        <v>2.6896311760612301E-2</v>
      </c>
      <c r="Z341" t="s">
        <v>776</v>
      </c>
      <c r="AA341">
        <v>0</v>
      </c>
    </row>
    <row r="342" spans="1:27" x14ac:dyDescent="0.3">
      <c r="A342">
        <v>340</v>
      </c>
      <c r="B342">
        <v>17.782860520094498</v>
      </c>
      <c r="C342" t="s">
        <v>777</v>
      </c>
      <c r="D342">
        <v>10</v>
      </c>
      <c r="E342">
        <v>1203544</v>
      </c>
      <c r="F342">
        <v>6.0590961761297804</v>
      </c>
      <c r="G342">
        <v>1279.2641946697499</v>
      </c>
      <c r="H342">
        <v>39</v>
      </c>
      <c r="I342">
        <v>863</v>
      </c>
      <c r="J342" t="e">
        <f>--Lb82ei_Bg</f>
        <v>#NAME?</v>
      </c>
      <c r="K342">
        <v>1.1494513158907E-3</v>
      </c>
      <c r="L342">
        <v>67680</v>
      </c>
      <c r="M342">
        <v>1.32097334878331</v>
      </c>
      <c r="N342">
        <v>4.7363915924292996E-3</v>
      </c>
      <c r="O342">
        <v>0</v>
      </c>
      <c r="P342">
        <v>1104005</v>
      </c>
      <c r="Q342">
        <v>4.1205673758865196</v>
      </c>
      <c r="R342">
        <v>1.0326040190035001E-3</v>
      </c>
      <c r="S342">
        <v>30860.102564102501</v>
      </c>
      <c r="T342">
        <v>61056</v>
      </c>
      <c r="U342">
        <v>5229</v>
      </c>
      <c r="V342">
        <v>1269</v>
      </c>
      <c r="W342">
        <v>1.47045191193511</v>
      </c>
      <c r="X342">
        <v>1394.60486674391</v>
      </c>
      <c r="Y342">
        <v>18.081842898322801</v>
      </c>
      <c r="Z342" t="s">
        <v>778</v>
      </c>
      <c r="AA342">
        <v>1140</v>
      </c>
    </row>
    <row r="343" spans="1:27" x14ac:dyDescent="0.3">
      <c r="A343">
        <v>341</v>
      </c>
      <c r="B343">
        <v>0.86822289156626498</v>
      </c>
      <c r="C343" t="s">
        <v>779</v>
      </c>
      <c r="D343">
        <v>24</v>
      </c>
      <c r="E343">
        <v>69180</v>
      </c>
      <c r="F343">
        <v>0</v>
      </c>
      <c r="G343">
        <v>53.205882352941103</v>
      </c>
      <c r="H343">
        <v>37</v>
      </c>
      <c r="I343">
        <v>34</v>
      </c>
      <c r="J343" t="s">
        <v>780</v>
      </c>
      <c r="K343">
        <v>0</v>
      </c>
      <c r="L343">
        <v>79680</v>
      </c>
      <c r="M343">
        <v>0</v>
      </c>
      <c r="N343">
        <v>0</v>
      </c>
      <c r="O343">
        <v>0</v>
      </c>
      <c r="P343">
        <v>1809</v>
      </c>
      <c r="Q343">
        <v>-2</v>
      </c>
      <c r="R343">
        <v>0</v>
      </c>
      <c r="S343">
        <v>1869.72972972972</v>
      </c>
      <c r="T343">
        <v>67392</v>
      </c>
      <c r="U343">
        <v>0</v>
      </c>
      <c r="V343">
        <v>0</v>
      </c>
      <c r="W343">
        <v>0</v>
      </c>
      <c r="X343">
        <v>2034.7058823529401</v>
      </c>
      <c r="Y343">
        <v>2.6842948717948699E-2</v>
      </c>
      <c r="Z343" t="s">
        <v>781</v>
      </c>
      <c r="AA343">
        <v>0</v>
      </c>
    </row>
    <row r="344" spans="1:27" x14ac:dyDescent="0.3">
      <c r="A344">
        <v>342</v>
      </c>
      <c r="B344">
        <v>2.04231340423493</v>
      </c>
      <c r="C344" t="s">
        <v>782</v>
      </c>
      <c r="D344">
        <v>1</v>
      </c>
      <c r="E344">
        <v>170525</v>
      </c>
      <c r="F344">
        <v>0.17260787992495299</v>
      </c>
      <c r="G344">
        <v>43.165103189493401</v>
      </c>
      <c r="H344">
        <v>96</v>
      </c>
      <c r="I344">
        <v>533</v>
      </c>
      <c r="J344" t="e">
        <f>--Cfkm-Y-RY</f>
        <v>#NAME?</v>
      </c>
      <c r="K344">
        <v>1.738601295257E-4</v>
      </c>
      <c r="L344">
        <v>83496</v>
      </c>
      <c r="M344">
        <v>4.5028142589118199E-2</v>
      </c>
      <c r="N344">
        <v>3.9987829790932997E-3</v>
      </c>
      <c r="O344">
        <v>20</v>
      </c>
      <c r="P344">
        <v>23007</v>
      </c>
      <c r="Q344">
        <v>-2</v>
      </c>
      <c r="R344">
        <v>1.0431607771547E-3</v>
      </c>
      <c r="S344">
        <v>1776.3020833333301</v>
      </c>
      <c r="T344">
        <v>72120</v>
      </c>
      <c r="U344">
        <v>92</v>
      </c>
      <c r="V344">
        <v>4</v>
      </c>
      <c r="W344">
        <v>7.5046904315196998E-3</v>
      </c>
      <c r="X344">
        <v>319.93433395872398</v>
      </c>
      <c r="Y344">
        <v>0.31900998336106401</v>
      </c>
      <c r="Z344" t="s">
        <v>783</v>
      </c>
      <c r="AA344">
        <v>24</v>
      </c>
    </row>
    <row r="345" spans="1:27" x14ac:dyDescent="0.3">
      <c r="A345">
        <v>343</v>
      </c>
      <c r="B345">
        <v>3.2076384652764101</v>
      </c>
      <c r="C345" t="s">
        <v>784</v>
      </c>
      <c r="D345">
        <v>24</v>
      </c>
      <c r="E345">
        <v>310246</v>
      </c>
      <c r="F345">
        <v>9.2307692307692299E-2</v>
      </c>
      <c r="G345">
        <v>19.723076923076899</v>
      </c>
      <c r="H345">
        <v>231</v>
      </c>
      <c r="I345">
        <v>65</v>
      </c>
      <c r="J345" t="e">
        <f>--JWLjZfwQk</f>
        <v>#NAME?</v>
      </c>
      <c r="K345">
        <v>0</v>
      </c>
      <c r="L345">
        <v>96721</v>
      </c>
      <c r="M345">
        <v>0</v>
      </c>
      <c r="N345">
        <v>4.6801872074882997E-3</v>
      </c>
      <c r="O345">
        <v>1</v>
      </c>
      <c r="P345">
        <v>1282</v>
      </c>
      <c r="Q345">
        <v>-2</v>
      </c>
      <c r="R345">
        <v>0</v>
      </c>
      <c r="S345">
        <v>1343.0562770562699</v>
      </c>
      <c r="T345">
        <v>87505</v>
      </c>
      <c r="U345">
        <v>6</v>
      </c>
      <c r="V345">
        <v>0</v>
      </c>
      <c r="W345">
        <v>0</v>
      </c>
      <c r="X345">
        <v>4773.0153846153798</v>
      </c>
      <c r="Y345">
        <v>1.4650591394777399E-2</v>
      </c>
      <c r="Z345" t="s">
        <v>785</v>
      </c>
      <c r="AA345">
        <v>0</v>
      </c>
    </row>
    <row r="346" spans="1:27" x14ac:dyDescent="0.3">
      <c r="A346">
        <v>344</v>
      </c>
      <c r="B346">
        <v>4.5782449361040797E-2</v>
      </c>
      <c r="C346" t="s">
        <v>786</v>
      </c>
      <c r="D346">
        <v>17</v>
      </c>
      <c r="E346">
        <v>4360</v>
      </c>
      <c r="F346">
        <v>6</v>
      </c>
      <c r="G346">
        <v>814.6</v>
      </c>
      <c r="H346">
        <v>2</v>
      </c>
      <c r="I346">
        <v>5</v>
      </c>
      <c r="J346" t="e">
        <f>--iDG7pOtsI</f>
        <v>#NAME?</v>
      </c>
      <c r="K346">
        <v>2.4551927326290002E-4</v>
      </c>
      <c r="L346">
        <v>95233</v>
      </c>
      <c r="M346">
        <v>0.6</v>
      </c>
      <c r="N346">
        <v>7.3655781978885001E-3</v>
      </c>
      <c r="O346">
        <v>0</v>
      </c>
      <c r="P346">
        <v>4073</v>
      </c>
      <c r="Q346">
        <v>-2</v>
      </c>
      <c r="R346">
        <v>7.3655781978879998E-4</v>
      </c>
      <c r="S346">
        <v>2180</v>
      </c>
      <c r="T346">
        <v>66864</v>
      </c>
      <c r="U346">
        <v>30</v>
      </c>
      <c r="V346">
        <v>1</v>
      </c>
      <c r="W346">
        <v>0.2</v>
      </c>
      <c r="X346">
        <v>872</v>
      </c>
      <c r="Y346">
        <v>6.0914692510169899E-2</v>
      </c>
      <c r="Z346" t="s">
        <v>787</v>
      </c>
      <c r="AA346">
        <v>3</v>
      </c>
    </row>
    <row r="347" spans="1:27" x14ac:dyDescent="0.3">
      <c r="A347">
        <v>345</v>
      </c>
      <c r="B347">
        <v>5.1549479166666599</v>
      </c>
      <c r="C347" t="s">
        <v>788</v>
      </c>
      <c r="D347">
        <v>22</v>
      </c>
      <c r="E347">
        <v>245458</v>
      </c>
      <c r="F347">
        <v>3.8709677419354799E-2</v>
      </c>
      <c r="G347">
        <v>39.445161290322503</v>
      </c>
      <c r="H347">
        <v>76</v>
      </c>
      <c r="I347">
        <v>155</v>
      </c>
      <c r="J347" t="e">
        <f>--q-weCxdVg</f>
        <v>#NAME?</v>
      </c>
      <c r="K347">
        <v>8.1779522407579997E-4</v>
      </c>
      <c r="L347">
        <v>47616</v>
      </c>
      <c r="M347">
        <v>1.9354838709677399E-2</v>
      </c>
      <c r="N347">
        <v>9.81354268891E-4</v>
      </c>
      <c r="O347">
        <v>0</v>
      </c>
      <c r="P347">
        <v>6114</v>
      </c>
      <c r="Q347">
        <v>-2</v>
      </c>
      <c r="R347">
        <v>4.906771344455E-4</v>
      </c>
      <c r="S347">
        <v>3229.71052631578</v>
      </c>
      <c r="T347">
        <v>41592</v>
      </c>
      <c r="U347">
        <v>6</v>
      </c>
      <c r="V347">
        <v>5</v>
      </c>
      <c r="W347">
        <v>3.2258064516128997E-2</v>
      </c>
      <c r="X347">
        <v>1583.6</v>
      </c>
      <c r="Y347">
        <v>0.146999422965955</v>
      </c>
      <c r="Z347" t="s">
        <v>789</v>
      </c>
      <c r="AA347">
        <v>3</v>
      </c>
    </row>
    <row r="348" spans="1:27" x14ac:dyDescent="0.3">
      <c r="A348">
        <v>346</v>
      </c>
      <c r="B348">
        <v>8.4886475814412599</v>
      </c>
      <c r="C348" t="s">
        <v>790</v>
      </c>
      <c r="D348">
        <v>22</v>
      </c>
      <c r="E348">
        <v>206376</v>
      </c>
      <c r="F348">
        <v>1.3365824841234599E-2</v>
      </c>
      <c r="G348">
        <v>0.285260670506572</v>
      </c>
      <c r="H348">
        <v>294</v>
      </c>
      <c r="I348">
        <v>13542</v>
      </c>
      <c r="J348" t="e">
        <f>--mi_VfrtP8</f>
        <v>#NAME?</v>
      </c>
      <c r="K348">
        <v>5.77271550608335E-2</v>
      </c>
      <c r="L348">
        <v>24312</v>
      </c>
      <c r="M348">
        <v>2.0676414119036998E-3</v>
      </c>
      <c r="N348">
        <v>4.68547760807662E-2</v>
      </c>
      <c r="O348">
        <v>0</v>
      </c>
      <c r="P348">
        <v>3863</v>
      </c>
      <c r="Q348">
        <v>-2</v>
      </c>
      <c r="R348">
        <v>7.2482526533781998E-3</v>
      </c>
      <c r="S348">
        <v>701.95918367346906</v>
      </c>
      <c r="T348">
        <v>24192</v>
      </c>
      <c r="U348">
        <v>181</v>
      </c>
      <c r="V348">
        <v>223</v>
      </c>
      <c r="W348">
        <v>1.6467286959090201E-2</v>
      </c>
      <c r="X348">
        <v>15.239698715108499</v>
      </c>
      <c r="Y348">
        <v>0.159680886243386</v>
      </c>
      <c r="Z348" t="s">
        <v>791</v>
      </c>
      <c r="AA348">
        <v>28</v>
      </c>
    </row>
    <row r="349" spans="1:27" x14ac:dyDescent="0.3">
      <c r="A349">
        <v>347</v>
      </c>
      <c r="B349">
        <v>0.49381350376925598</v>
      </c>
      <c r="C349" t="s">
        <v>792</v>
      </c>
      <c r="D349">
        <v>2</v>
      </c>
      <c r="E349">
        <v>24106</v>
      </c>
      <c r="F349">
        <v>1.4464285714285701</v>
      </c>
      <c r="G349">
        <v>220.08928571428501</v>
      </c>
      <c r="H349">
        <v>11</v>
      </c>
      <c r="I349">
        <v>56</v>
      </c>
      <c r="J349" t="e">
        <f>--dUm82hefA</f>
        <v>#NAME?</v>
      </c>
      <c r="K349" s="1">
        <v>8.1135902636916805E-5</v>
      </c>
      <c r="L349">
        <v>48816</v>
      </c>
      <c r="M349">
        <v>0.125</v>
      </c>
      <c r="N349">
        <v>6.5720081135901996E-3</v>
      </c>
      <c r="O349">
        <v>0</v>
      </c>
      <c r="P349">
        <v>12325</v>
      </c>
      <c r="Q349">
        <v>-2</v>
      </c>
      <c r="R349">
        <v>5.6795131845839997E-4</v>
      </c>
      <c r="S349">
        <v>2191.45454545454</v>
      </c>
      <c r="T349">
        <v>33960</v>
      </c>
      <c r="U349">
        <v>81</v>
      </c>
      <c r="V349">
        <v>1</v>
      </c>
      <c r="W349">
        <v>1.7857142857142801E-2</v>
      </c>
      <c r="X349">
        <v>430.46428571428498</v>
      </c>
      <c r="Y349">
        <v>0.36292697290930498</v>
      </c>
      <c r="Z349" t="s">
        <v>793</v>
      </c>
      <c r="AA349">
        <v>7</v>
      </c>
    </row>
    <row r="350" spans="1:27" x14ac:dyDescent="0.3">
      <c r="A350">
        <v>348</v>
      </c>
      <c r="B350">
        <v>17.880464824120601</v>
      </c>
      <c r="C350" t="s">
        <v>794</v>
      </c>
      <c r="D350">
        <v>10</v>
      </c>
      <c r="E350">
        <v>853971</v>
      </c>
      <c r="F350">
        <v>1.7965719440685599</v>
      </c>
      <c r="G350">
        <v>193.52322958953499</v>
      </c>
      <c r="H350">
        <v>36</v>
      </c>
      <c r="I350">
        <v>2217</v>
      </c>
      <c r="J350" t="e">
        <f>--s1FqX3wFg</f>
        <v>#NAME?</v>
      </c>
      <c r="K350">
        <v>5.0577916795829997E-4</v>
      </c>
      <c r="L350">
        <v>47760</v>
      </c>
      <c r="M350">
        <v>0.321154713576905</v>
      </c>
      <c r="N350">
        <v>9.2834950505895006E-3</v>
      </c>
      <c r="O350">
        <v>5</v>
      </c>
      <c r="P350">
        <v>429041</v>
      </c>
      <c r="Q350">
        <v>18.354838709677399</v>
      </c>
      <c r="R350">
        <v>1.6595150580014E-3</v>
      </c>
      <c r="S350">
        <v>23721.416666666599</v>
      </c>
      <c r="T350">
        <v>44640</v>
      </c>
      <c r="U350">
        <v>3983</v>
      </c>
      <c r="V350">
        <v>217</v>
      </c>
      <c r="W350">
        <v>9.7880018042399597E-2</v>
      </c>
      <c r="X350">
        <v>385.19215155615598</v>
      </c>
      <c r="Y350">
        <v>9.6111335125448001</v>
      </c>
      <c r="Z350" t="s">
        <v>795</v>
      </c>
      <c r="AA350">
        <v>712</v>
      </c>
    </row>
    <row r="351" spans="1:27" x14ac:dyDescent="0.3">
      <c r="A351">
        <v>349</v>
      </c>
      <c r="B351">
        <v>26.8386528294497</v>
      </c>
      <c r="C351" t="s">
        <v>796</v>
      </c>
      <c r="D351">
        <v>28</v>
      </c>
      <c r="E351">
        <v>2604235</v>
      </c>
      <c r="F351">
        <v>3.4818941504177999E-3</v>
      </c>
      <c r="G351">
        <v>1.016713091922</v>
      </c>
      <c r="H351">
        <v>44</v>
      </c>
      <c r="I351">
        <v>1436</v>
      </c>
      <c r="J351" t="e">
        <f>--rEUcN3Thw</f>
        <v>#NAME?</v>
      </c>
      <c r="K351">
        <v>0</v>
      </c>
      <c r="L351">
        <v>97033</v>
      </c>
      <c r="M351">
        <v>1.3927576601670999E-3</v>
      </c>
      <c r="N351">
        <v>3.4246575342465001E-3</v>
      </c>
      <c r="O351">
        <v>5</v>
      </c>
      <c r="P351">
        <v>1460</v>
      </c>
      <c r="Q351">
        <v>-2</v>
      </c>
      <c r="R351">
        <v>1.3698630136986E-3</v>
      </c>
      <c r="S351">
        <v>59187.159090909001</v>
      </c>
      <c r="T351">
        <v>64344</v>
      </c>
      <c r="U351">
        <v>5</v>
      </c>
      <c r="V351">
        <v>0</v>
      </c>
      <c r="W351">
        <v>0</v>
      </c>
      <c r="X351">
        <v>1813.5341225626701</v>
      </c>
      <c r="Y351">
        <v>2.2690538356334701E-2</v>
      </c>
      <c r="Z351" t="s">
        <v>797</v>
      </c>
      <c r="AA351">
        <v>2</v>
      </c>
    </row>
    <row r="352" spans="1:27" x14ac:dyDescent="0.3">
      <c r="A352">
        <v>350</v>
      </c>
      <c r="B352">
        <v>18.605236678387801</v>
      </c>
      <c r="C352" t="s">
        <v>798</v>
      </c>
      <c r="D352">
        <v>26</v>
      </c>
      <c r="E352">
        <v>1719589</v>
      </c>
      <c r="F352">
        <v>4.2698548249359501E-2</v>
      </c>
      <c r="G352">
        <v>19.759607173356098</v>
      </c>
      <c r="H352">
        <v>159</v>
      </c>
      <c r="I352">
        <v>2342</v>
      </c>
      <c r="J352" t="e">
        <f>--OgtXHaJLo</f>
        <v>#NAME?</v>
      </c>
      <c r="K352">
        <v>2.1609006633959999E-4</v>
      </c>
      <c r="L352">
        <v>92425</v>
      </c>
      <c r="M352">
        <v>7.2587532023911001E-3</v>
      </c>
      <c r="N352">
        <v>2.1609006633964999E-3</v>
      </c>
      <c r="O352">
        <v>7</v>
      </c>
      <c r="P352">
        <v>46277</v>
      </c>
      <c r="Q352">
        <v>-2</v>
      </c>
      <c r="R352">
        <v>3.673531127774E-4</v>
      </c>
      <c r="S352">
        <v>10815.0251572327</v>
      </c>
      <c r="T352">
        <v>44064</v>
      </c>
      <c r="U352">
        <v>100</v>
      </c>
      <c r="V352">
        <v>10</v>
      </c>
      <c r="W352">
        <v>4.2698548249359E-3</v>
      </c>
      <c r="X352">
        <v>734.23953885567801</v>
      </c>
      <c r="Y352">
        <v>1.0502224037763199</v>
      </c>
      <c r="Z352" t="s">
        <v>799</v>
      </c>
      <c r="AA352">
        <v>17</v>
      </c>
    </row>
    <row r="353" spans="1:27" x14ac:dyDescent="0.3">
      <c r="A353">
        <v>351</v>
      </c>
      <c r="B353">
        <v>2.5949702989580201</v>
      </c>
      <c r="C353" t="s">
        <v>800</v>
      </c>
      <c r="D353">
        <v>10</v>
      </c>
      <c r="E353">
        <v>213182</v>
      </c>
      <c r="F353">
        <v>0.25806451612903197</v>
      </c>
      <c r="G353">
        <v>154.48387096774101</v>
      </c>
      <c r="H353">
        <v>33</v>
      </c>
      <c r="I353">
        <v>31</v>
      </c>
      <c r="J353" t="e">
        <f>--_pJrclLRI</f>
        <v>#NAME?</v>
      </c>
      <c r="K353">
        <v>0</v>
      </c>
      <c r="L353">
        <v>82152</v>
      </c>
      <c r="M353">
        <v>0</v>
      </c>
      <c r="N353">
        <v>1.6704948841094001E-3</v>
      </c>
      <c r="O353">
        <v>2</v>
      </c>
      <c r="P353">
        <v>4789</v>
      </c>
      <c r="Q353">
        <v>-2</v>
      </c>
      <c r="R353">
        <v>0</v>
      </c>
      <c r="S353">
        <v>6460.0606060605996</v>
      </c>
      <c r="T353">
        <v>81624</v>
      </c>
      <c r="U353">
        <v>8</v>
      </c>
      <c r="V353">
        <v>0</v>
      </c>
      <c r="W353">
        <v>0</v>
      </c>
      <c r="X353">
        <v>6876.8387096774204</v>
      </c>
      <c r="Y353">
        <v>5.8671469175732599E-2</v>
      </c>
      <c r="Z353" t="s">
        <v>801</v>
      </c>
      <c r="AA353">
        <v>0</v>
      </c>
    </row>
    <row r="354" spans="1:27" x14ac:dyDescent="0.3">
      <c r="A354">
        <v>352</v>
      </c>
      <c r="B354">
        <v>35.409529196293903</v>
      </c>
      <c r="C354" t="s">
        <v>802</v>
      </c>
      <c r="D354">
        <v>17</v>
      </c>
      <c r="E354">
        <v>2629370</v>
      </c>
      <c r="F354">
        <v>5.9502558610019995E-4</v>
      </c>
      <c r="G354">
        <v>0.4133047721052</v>
      </c>
      <c r="H354">
        <v>441</v>
      </c>
      <c r="I354">
        <v>8403</v>
      </c>
      <c r="J354" t="e">
        <f>--l3eiSRik0</f>
        <v>#NAME?</v>
      </c>
      <c r="K354">
        <v>0</v>
      </c>
      <c r="L354">
        <v>74256</v>
      </c>
      <c r="M354">
        <v>1.1900511722E-4</v>
      </c>
      <c r="N354">
        <v>1.4396775122372E-3</v>
      </c>
      <c r="O354">
        <v>28</v>
      </c>
      <c r="P354">
        <v>3473</v>
      </c>
      <c r="Q354">
        <v>-2</v>
      </c>
      <c r="R354">
        <v>2.879355024474E-4</v>
      </c>
      <c r="S354">
        <v>5962.2902494331001</v>
      </c>
      <c r="T354">
        <v>67752</v>
      </c>
      <c r="U354">
        <v>5</v>
      </c>
      <c r="V354">
        <v>0</v>
      </c>
      <c r="W354">
        <v>0</v>
      </c>
      <c r="X354">
        <v>312.90848506485702</v>
      </c>
      <c r="Y354">
        <v>5.1260479395442198E-2</v>
      </c>
      <c r="Z354" t="s">
        <v>803</v>
      </c>
      <c r="AA354">
        <v>1</v>
      </c>
    </row>
    <row r="355" spans="1:27" x14ac:dyDescent="0.3">
      <c r="A355">
        <v>353</v>
      </c>
      <c r="B355">
        <v>0.20215583074201399</v>
      </c>
      <c r="C355" t="s">
        <v>804</v>
      </c>
      <c r="D355">
        <v>27</v>
      </c>
      <c r="E355">
        <v>18398</v>
      </c>
      <c r="F355">
        <v>0.54166666666666596</v>
      </c>
      <c r="G355">
        <v>214.291666666666</v>
      </c>
      <c r="H355">
        <v>68</v>
      </c>
      <c r="I355">
        <v>24</v>
      </c>
      <c r="J355" t="e">
        <f>--XiHnlsC1s</f>
        <v>#NAME?</v>
      </c>
      <c r="K355">
        <v>3.8887808671980001E-4</v>
      </c>
      <c r="L355">
        <v>91009</v>
      </c>
      <c r="M355">
        <v>0</v>
      </c>
      <c r="N355">
        <v>2.5277075636787002E-3</v>
      </c>
      <c r="O355">
        <v>0</v>
      </c>
      <c r="P355">
        <v>5143</v>
      </c>
      <c r="Q355">
        <v>-2</v>
      </c>
      <c r="R355">
        <v>0</v>
      </c>
      <c r="S355">
        <v>270.55882352941097</v>
      </c>
      <c r="T355">
        <v>69408</v>
      </c>
      <c r="U355">
        <v>13</v>
      </c>
      <c r="V355">
        <v>2</v>
      </c>
      <c r="W355">
        <v>8.3333333333333301E-2</v>
      </c>
      <c r="X355">
        <v>766.58333333333303</v>
      </c>
      <c r="Y355">
        <v>7.4098086675887506E-2</v>
      </c>
      <c r="Z355" t="s">
        <v>805</v>
      </c>
      <c r="AA355">
        <v>0</v>
      </c>
    </row>
    <row r="356" spans="1:27" x14ac:dyDescent="0.3">
      <c r="A356">
        <v>354</v>
      </c>
      <c r="B356">
        <v>1.0792939936775501</v>
      </c>
      <c r="C356" t="s">
        <v>806</v>
      </c>
      <c r="D356">
        <v>15</v>
      </c>
      <c r="E356">
        <v>49164</v>
      </c>
      <c r="F356">
        <v>2.72</v>
      </c>
      <c r="G356">
        <v>1876.8</v>
      </c>
      <c r="H356">
        <v>8</v>
      </c>
      <c r="I356">
        <v>25</v>
      </c>
      <c r="J356" t="s">
        <v>807</v>
      </c>
      <c r="K356">
        <v>5.9676044330770001E-4</v>
      </c>
      <c r="L356">
        <v>45552</v>
      </c>
      <c r="M356">
        <v>1.36</v>
      </c>
      <c r="N356">
        <v>1.4492753623188E-3</v>
      </c>
      <c r="O356">
        <v>0</v>
      </c>
      <c r="P356">
        <v>46920</v>
      </c>
      <c r="Q356">
        <v>-2</v>
      </c>
      <c r="R356">
        <v>7.2463768115940002E-4</v>
      </c>
      <c r="S356">
        <v>6145.5</v>
      </c>
      <c r="T356">
        <v>39936</v>
      </c>
      <c r="U356">
        <v>68</v>
      </c>
      <c r="V356">
        <v>28</v>
      </c>
      <c r="W356">
        <v>1.1200000000000001</v>
      </c>
      <c r="X356">
        <v>1966.56</v>
      </c>
      <c r="Y356">
        <v>1.1748798076922999</v>
      </c>
      <c r="Z356" t="s">
        <v>808</v>
      </c>
      <c r="AA356">
        <v>34</v>
      </c>
    </row>
    <row r="357" spans="1:27" x14ac:dyDescent="0.3">
      <c r="A357">
        <v>355</v>
      </c>
      <c r="B357">
        <v>2.9131836443753198</v>
      </c>
      <c r="C357" t="s">
        <v>809</v>
      </c>
      <c r="D357">
        <v>10</v>
      </c>
      <c r="E357">
        <v>179825</v>
      </c>
      <c r="F357">
        <v>6.6445182724252497E-2</v>
      </c>
      <c r="G357">
        <v>7.7475083056478402</v>
      </c>
      <c r="H357">
        <v>131</v>
      </c>
      <c r="I357">
        <v>301</v>
      </c>
      <c r="J357" t="e">
        <f>--GDVD22SC0</f>
        <v>#NAME?</v>
      </c>
      <c r="K357">
        <v>0</v>
      </c>
      <c r="L357">
        <v>61728</v>
      </c>
      <c r="M357">
        <v>0</v>
      </c>
      <c r="N357">
        <v>8.5763293310463003E-3</v>
      </c>
      <c r="O357">
        <v>5</v>
      </c>
      <c r="P357">
        <v>2332</v>
      </c>
      <c r="Q357">
        <v>-2</v>
      </c>
      <c r="R357">
        <v>0</v>
      </c>
      <c r="S357">
        <v>1372.70992366412</v>
      </c>
      <c r="T357">
        <v>50688</v>
      </c>
      <c r="U357">
        <v>20</v>
      </c>
      <c r="V357">
        <v>0</v>
      </c>
      <c r="W357">
        <v>0</v>
      </c>
      <c r="X357">
        <v>597.42524916943501</v>
      </c>
      <c r="Y357">
        <v>4.6006944444444399E-2</v>
      </c>
      <c r="Z357" t="s">
        <v>810</v>
      </c>
      <c r="AA357">
        <v>0</v>
      </c>
    </row>
    <row r="358" spans="1:27" x14ac:dyDescent="0.3">
      <c r="A358">
        <v>356</v>
      </c>
      <c r="B358">
        <v>7.04328583765112</v>
      </c>
      <c r="C358" t="s">
        <v>811</v>
      </c>
      <c r="D358">
        <v>22</v>
      </c>
      <c r="E358">
        <v>195747</v>
      </c>
      <c r="F358">
        <v>4.5045045045045001E-2</v>
      </c>
      <c r="G358">
        <v>20.459459459459399</v>
      </c>
      <c r="H358">
        <v>90</v>
      </c>
      <c r="I358">
        <v>111</v>
      </c>
      <c r="J358" t="s">
        <v>812</v>
      </c>
      <c r="K358">
        <v>4.403346543372E-4</v>
      </c>
      <c r="L358">
        <v>27792</v>
      </c>
      <c r="M358">
        <v>0</v>
      </c>
      <c r="N358">
        <v>2.2016732716863999E-3</v>
      </c>
      <c r="O358">
        <v>0</v>
      </c>
      <c r="P358">
        <v>2271</v>
      </c>
      <c r="Q358">
        <v>-2</v>
      </c>
      <c r="R358">
        <v>0</v>
      </c>
      <c r="S358">
        <v>2174.9666666666599</v>
      </c>
      <c r="T358">
        <v>19656</v>
      </c>
      <c r="U358">
        <v>5</v>
      </c>
      <c r="V358">
        <v>1</v>
      </c>
      <c r="W358">
        <v>9.0090090090090003E-3</v>
      </c>
      <c r="X358">
        <v>1763.4864864864801</v>
      </c>
      <c r="Y358">
        <v>0.11553724053724</v>
      </c>
      <c r="Z358" t="s">
        <v>813</v>
      </c>
      <c r="AA358">
        <v>0</v>
      </c>
    </row>
    <row r="359" spans="1:27" x14ac:dyDescent="0.3">
      <c r="A359">
        <v>357</v>
      </c>
      <c r="B359">
        <v>734.61155764966702</v>
      </c>
      <c r="C359" t="s">
        <v>814</v>
      </c>
      <c r="D359">
        <v>22</v>
      </c>
      <c r="E359">
        <v>15902871</v>
      </c>
      <c r="F359">
        <v>1.31205994804688E-2</v>
      </c>
      <c r="G359">
        <v>0.48961285874462801</v>
      </c>
      <c r="H359">
        <v>550</v>
      </c>
      <c r="I359">
        <v>143591</v>
      </c>
      <c r="J359" t="e">
        <f>--XmnIcdQZ0</f>
        <v>#NAME?</v>
      </c>
      <c r="K359">
        <v>1.763768775603E-3</v>
      </c>
      <c r="L359">
        <v>21648</v>
      </c>
      <c r="M359">
        <v>3.1965791727893E-3</v>
      </c>
      <c r="N359">
        <v>2.6797906235775999E-2</v>
      </c>
      <c r="O359">
        <v>0</v>
      </c>
      <c r="P359">
        <v>70304</v>
      </c>
      <c r="Q359">
        <v>15.193548387096699</v>
      </c>
      <c r="R359">
        <v>6.5287892580790999E-3</v>
      </c>
      <c r="S359">
        <v>28914.310909090898</v>
      </c>
      <c r="T359">
        <v>19464</v>
      </c>
      <c r="U359">
        <v>1884</v>
      </c>
      <c r="V359">
        <v>124</v>
      </c>
      <c r="W359">
        <v>8.6356387238750005E-4</v>
      </c>
      <c r="X359">
        <v>110.75116824870599</v>
      </c>
      <c r="Y359">
        <v>3.6120016440608298</v>
      </c>
      <c r="Z359" t="s">
        <v>815</v>
      </c>
      <c r="AA359">
        <v>459</v>
      </c>
    </row>
    <row r="360" spans="1:27" x14ac:dyDescent="0.3">
      <c r="A360">
        <v>358</v>
      </c>
      <c r="B360">
        <v>5.6941389798783302</v>
      </c>
      <c r="C360" t="s">
        <v>816</v>
      </c>
      <c r="D360">
        <v>15</v>
      </c>
      <c r="E360">
        <v>292041</v>
      </c>
      <c r="F360">
        <v>9.7744360902255606E-2</v>
      </c>
      <c r="G360">
        <v>124.052631578947</v>
      </c>
      <c r="H360">
        <v>55</v>
      </c>
      <c r="I360">
        <v>133</v>
      </c>
      <c r="J360" t="e">
        <f>--USMa81bGw</f>
        <v>#NAME?</v>
      </c>
      <c r="K360">
        <v>1.9395114855445001E-3</v>
      </c>
      <c r="L360">
        <v>51288</v>
      </c>
      <c r="M360">
        <v>3.00751879699248E-2</v>
      </c>
      <c r="N360">
        <v>7.8792654100239999E-4</v>
      </c>
      <c r="O360">
        <v>0</v>
      </c>
      <c r="P360">
        <v>16499</v>
      </c>
      <c r="Q360">
        <v>-2</v>
      </c>
      <c r="R360">
        <v>2.4243893569300001E-4</v>
      </c>
      <c r="S360">
        <v>5309.8363636363601</v>
      </c>
      <c r="T360">
        <v>50304</v>
      </c>
      <c r="U360">
        <v>13</v>
      </c>
      <c r="V360">
        <v>32</v>
      </c>
      <c r="W360">
        <v>0.24060150375939801</v>
      </c>
      <c r="X360">
        <v>2195.7969924812</v>
      </c>
      <c r="Y360">
        <v>0.32798584605597902</v>
      </c>
      <c r="Z360" t="s">
        <v>817</v>
      </c>
      <c r="AA360">
        <v>4</v>
      </c>
    </row>
    <row r="361" spans="1:27" x14ac:dyDescent="0.3">
      <c r="A361">
        <v>359</v>
      </c>
      <c r="B361">
        <v>4.9544486573521</v>
      </c>
      <c r="C361" t="s">
        <v>818</v>
      </c>
      <c r="D361">
        <v>20</v>
      </c>
      <c r="E361">
        <v>476940</v>
      </c>
      <c r="F361">
        <v>3.3980582524271802E-2</v>
      </c>
      <c r="G361">
        <v>8.8932038834951399</v>
      </c>
      <c r="H361">
        <v>339</v>
      </c>
      <c r="I361">
        <v>206</v>
      </c>
      <c r="J361" t="e">
        <f>--WjTjabdG0</f>
        <v>#NAME?</v>
      </c>
      <c r="K361">
        <v>0</v>
      </c>
      <c r="L361">
        <v>96265</v>
      </c>
      <c r="M361">
        <v>4.8543689320387998E-3</v>
      </c>
      <c r="N361">
        <v>3.8209606986899002E-3</v>
      </c>
      <c r="O361">
        <v>9</v>
      </c>
      <c r="P361">
        <v>1832</v>
      </c>
      <c r="Q361">
        <v>-2</v>
      </c>
      <c r="R361">
        <v>5.4585152838419998E-4</v>
      </c>
      <c r="S361">
        <v>1406.90265486725</v>
      </c>
      <c r="T361">
        <v>80472</v>
      </c>
      <c r="U361">
        <v>7</v>
      </c>
      <c r="V361">
        <v>0</v>
      </c>
      <c r="W361">
        <v>0</v>
      </c>
      <c r="X361">
        <v>2315.2427184466001</v>
      </c>
      <c r="Y361">
        <v>2.2765682473406899E-2</v>
      </c>
      <c r="Z361" t="s">
        <v>819</v>
      </c>
      <c r="AA361">
        <v>1</v>
      </c>
    </row>
    <row r="362" spans="1:27" x14ac:dyDescent="0.3">
      <c r="A362">
        <v>360</v>
      </c>
      <c r="B362">
        <v>0.33410973084886098</v>
      </c>
      <c r="C362" t="s">
        <v>820</v>
      </c>
      <c r="D362">
        <v>22</v>
      </c>
      <c r="E362">
        <v>10328</v>
      </c>
      <c r="F362">
        <v>2.7</v>
      </c>
      <c r="G362">
        <v>248.1</v>
      </c>
      <c r="H362">
        <v>7</v>
      </c>
      <c r="I362">
        <v>10</v>
      </c>
      <c r="J362" t="e">
        <f>--vf77B5Qik</f>
        <v>#NAME?</v>
      </c>
      <c r="K362">
        <v>0</v>
      </c>
      <c r="L362">
        <v>30912</v>
      </c>
      <c r="M362">
        <v>0.4</v>
      </c>
      <c r="N362">
        <v>1.0882708585247799E-2</v>
      </c>
      <c r="O362">
        <v>0</v>
      </c>
      <c r="P362">
        <v>2481</v>
      </c>
      <c r="Q362">
        <v>-2</v>
      </c>
      <c r="R362">
        <v>1.6122531237404E-3</v>
      </c>
      <c r="S362">
        <v>1475.42857142857</v>
      </c>
      <c r="T362">
        <v>30840</v>
      </c>
      <c r="U362">
        <v>27</v>
      </c>
      <c r="V362">
        <v>0</v>
      </c>
      <c r="W362">
        <v>0</v>
      </c>
      <c r="X362">
        <v>1032.8</v>
      </c>
      <c r="Y362">
        <v>8.04474708171206E-2</v>
      </c>
      <c r="Z362" t="s">
        <v>821</v>
      </c>
      <c r="AA362">
        <v>4</v>
      </c>
    </row>
    <row r="363" spans="1:27" x14ac:dyDescent="0.3">
      <c r="A363">
        <v>361</v>
      </c>
      <c r="B363">
        <v>2.19581001865174</v>
      </c>
      <c r="C363" t="s">
        <v>822</v>
      </c>
      <c r="D363">
        <v>25</v>
      </c>
      <c r="E363">
        <v>131854</v>
      </c>
      <c r="F363">
        <v>1.47058823529411E-2</v>
      </c>
      <c r="G363">
        <v>47.691176470588204</v>
      </c>
      <c r="H363">
        <v>68</v>
      </c>
      <c r="I363">
        <v>136</v>
      </c>
      <c r="J363" t="e">
        <f>--O5ypGQetM</f>
        <v>#NAME?</v>
      </c>
      <c r="K363">
        <v>4.6253469010169997E-4</v>
      </c>
      <c r="L363">
        <v>60048</v>
      </c>
      <c r="M363">
        <v>7.3529411764704997E-3</v>
      </c>
      <c r="N363">
        <v>3.0835646006780002E-4</v>
      </c>
      <c r="O363">
        <v>1</v>
      </c>
      <c r="P363">
        <v>6486</v>
      </c>
      <c r="Q363">
        <v>-2</v>
      </c>
      <c r="R363">
        <v>1.5417823003390001E-4</v>
      </c>
      <c r="S363">
        <v>1939.0294117646999</v>
      </c>
      <c r="T363">
        <v>53400</v>
      </c>
      <c r="U363">
        <v>2</v>
      </c>
      <c r="V363">
        <v>3</v>
      </c>
      <c r="W363">
        <v>2.20588235294117E-2</v>
      </c>
      <c r="X363">
        <v>969.51470588235202</v>
      </c>
      <c r="Y363">
        <v>0.12146067415730299</v>
      </c>
      <c r="Z363" t="s">
        <v>823</v>
      </c>
      <c r="AA363">
        <v>1</v>
      </c>
    </row>
    <row r="364" spans="1:27" x14ac:dyDescent="0.3">
      <c r="A364">
        <v>362</v>
      </c>
      <c r="B364">
        <v>8.1120485224370604</v>
      </c>
      <c r="C364" t="s">
        <v>824</v>
      </c>
      <c r="D364">
        <v>20</v>
      </c>
      <c r="E364">
        <v>533643</v>
      </c>
      <c r="F364">
        <v>0.46774193548387</v>
      </c>
      <c r="G364">
        <v>139.79032258064501</v>
      </c>
      <c r="H364">
        <v>3</v>
      </c>
      <c r="I364">
        <v>62</v>
      </c>
      <c r="J364" t="e">
        <f>--UWq2ahbVA</f>
        <v>#NAME?</v>
      </c>
      <c r="K364">
        <v>2.0768431983384998E-3</v>
      </c>
      <c r="L364">
        <v>65784</v>
      </c>
      <c r="M364">
        <v>0.37096774193548299</v>
      </c>
      <c r="N364">
        <v>3.3460251528787E-3</v>
      </c>
      <c r="O364">
        <v>10</v>
      </c>
      <c r="P364">
        <v>8667</v>
      </c>
      <c r="Q364">
        <v>-2</v>
      </c>
      <c r="R364">
        <v>2.6537440867657998E-3</v>
      </c>
      <c r="S364">
        <v>177881</v>
      </c>
      <c r="T364">
        <v>58872</v>
      </c>
      <c r="U364">
        <v>29</v>
      </c>
      <c r="V364">
        <v>18</v>
      </c>
      <c r="W364">
        <v>0.29032258064516098</v>
      </c>
      <c r="X364">
        <v>8607.1451612903202</v>
      </c>
      <c r="Y364">
        <v>0.14721769262128001</v>
      </c>
      <c r="Z364" t="s">
        <v>825</v>
      </c>
      <c r="AA364">
        <v>23</v>
      </c>
    </row>
    <row r="365" spans="1:27" x14ac:dyDescent="0.3">
      <c r="A365">
        <v>363</v>
      </c>
      <c r="B365">
        <v>2.1383915885194602E-2</v>
      </c>
      <c r="C365" t="s">
        <v>826</v>
      </c>
      <c r="D365">
        <v>15</v>
      </c>
      <c r="E365">
        <v>1806</v>
      </c>
      <c r="F365">
        <v>2</v>
      </c>
      <c r="G365">
        <v>711.5</v>
      </c>
      <c r="H365">
        <v>10</v>
      </c>
      <c r="I365">
        <v>2</v>
      </c>
      <c r="J365" t="e">
        <f>--jl2VrZX7A</f>
        <v>#NAME?</v>
      </c>
      <c r="K365">
        <v>0</v>
      </c>
      <c r="L365">
        <v>84456</v>
      </c>
      <c r="M365">
        <v>1.5</v>
      </c>
      <c r="N365">
        <v>2.8109627547433999E-3</v>
      </c>
      <c r="O365">
        <v>0</v>
      </c>
      <c r="P365">
        <v>1423</v>
      </c>
      <c r="Q365">
        <v>-2</v>
      </c>
      <c r="R365">
        <v>2.1082220660575998E-3</v>
      </c>
      <c r="S365">
        <v>180.6</v>
      </c>
      <c r="T365">
        <v>56424</v>
      </c>
      <c r="U365">
        <v>4</v>
      </c>
      <c r="V365">
        <v>0</v>
      </c>
      <c r="W365">
        <v>0</v>
      </c>
      <c r="X365">
        <v>903</v>
      </c>
      <c r="Y365">
        <v>2.5219764639160602E-2</v>
      </c>
      <c r="Z365" t="s">
        <v>827</v>
      </c>
      <c r="AA365">
        <v>3</v>
      </c>
    </row>
    <row r="366" spans="1:27" x14ac:dyDescent="0.3">
      <c r="A366">
        <v>364</v>
      </c>
      <c r="B366">
        <v>617.625</v>
      </c>
      <c r="C366" t="s">
        <v>828</v>
      </c>
      <c r="D366">
        <v>26</v>
      </c>
      <c r="E366">
        <v>37605951</v>
      </c>
      <c r="F366">
        <v>5.8716533171650003E-4</v>
      </c>
      <c r="G366">
        <v>2.1450681303251701E-2</v>
      </c>
      <c r="H366">
        <v>2963</v>
      </c>
      <c r="I366">
        <v>156685</v>
      </c>
      <c r="J366" t="e">
        <f>--kUTlA6Dg0</f>
        <v>#NAME?</v>
      </c>
      <c r="K366">
        <v>1.1901219875037001E-3</v>
      </c>
      <c r="L366">
        <v>60888</v>
      </c>
      <c r="M366">
        <v>1.4679133292909999E-4</v>
      </c>
      <c r="N366">
        <v>2.7372805712585501E-2</v>
      </c>
      <c r="O366">
        <v>744</v>
      </c>
      <c r="P366">
        <v>3361</v>
      </c>
      <c r="Q366">
        <v>-2</v>
      </c>
      <c r="R366">
        <v>6.8432014281462998E-3</v>
      </c>
      <c r="S366">
        <v>12691.849814377299</v>
      </c>
      <c r="T366">
        <v>26400</v>
      </c>
      <c r="U366">
        <v>92</v>
      </c>
      <c r="V366">
        <v>4</v>
      </c>
      <c r="W366" s="1">
        <v>2.5528927465934799E-5</v>
      </c>
      <c r="X366">
        <v>240.00989884162399</v>
      </c>
      <c r="Y366">
        <v>0.12731060606060601</v>
      </c>
      <c r="Z366" t="s">
        <v>829</v>
      </c>
      <c r="AA366">
        <v>23</v>
      </c>
    </row>
    <row r="367" spans="1:27" x14ac:dyDescent="0.3">
      <c r="A367">
        <v>365</v>
      </c>
      <c r="B367">
        <v>84.099911689145799</v>
      </c>
      <c r="C367" t="s">
        <v>830</v>
      </c>
      <c r="D367">
        <v>27</v>
      </c>
      <c r="E367">
        <v>4190194</v>
      </c>
      <c r="F367">
        <v>8.3757705708919995E-4</v>
      </c>
      <c r="G367">
        <v>0.167414902170999</v>
      </c>
      <c r="H367">
        <v>227</v>
      </c>
      <c r="I367">
        <v>29848</v>
      </c>
      <c r="J367" t="e">
        <f>--l7nCe_J-Y</f>
        <v>#NAME?</v>
      </c>
      <c r="K367">
        <v>4.0024014408639999E-4</v>
      </c>
      <c r="L367">
        <v>49824</v>
      </c>
      <c r="M367">
        <v>1.3401232913419999E-4</v>
      </c>
      <c r="N367">
        <v>5.0030018010806003E-3</v>
      </c>
      <c r="O367">
        <v>111</v>
      </c>
      <c r="P367">
        <v>4997</v>
      </c>
      <c r="Q367">
        <v>-2</v>
      </c>
      <c r="R367">
        <v>8.0048028817290005E-4</v>
      </c>
      <c r="S367">
        <v>18459.004405286301</v>
      </c>
      <c r="T367">
        <v>34728</v>
      </c>
      <c r="U367">
        <v>25</v>
      </c>
      <c r="V367">
        <v>2</v>
      </c>
      <c r="W367" s="1">
        <v>6.7006164567140096E-5</v>
      </c>
      <c r="X367">
        <v>140.38441436612101</v>
      </c>
      <c r="Y367">
        <v>0.14388965676111401</v>
      </c>
      <c r="Z367" t="s">
        <v>831</v>
      </c>
      <c r="AA367">
        <v>4</v>
      </c>
    </row>
    <row r="368" spans="1:27" x14ac:dyDescent="0.3">
      <c r="A368">
        <v>366</v>
      </c>
      <c r="B368">
        <v>6.1787658802177798</v>
      </c>
      <c r="C368" t="s">
        <v>832</v>
      </c>
      <c r="D368">
        <v>22</v>
      </c>
      <c r="E368">
        <v>408540</v>
      </c>
      <c r="F368">
        <v>0.15727002967358999</v>
      </c>
      <c r="G368">
        <v>161.21068249258099</v>
      </c>
      <c r="H368">
        <v>44</v>
      </c>
      <c r="I368">
        <v>674</v>
      </c>
      <c r="J368" t="e">
        <f>--Hfol2AEOk</f>
        <v>#NAME?</v>
      </c>
      <c r="K368" s="1">
        <v>4.6016786923869798E-5</v>
      </c>
      <c r="L368">
        <v>66120</v>
      </c>
      <c r="M368">
        <v>0</v>
      </c>
      <c r="N368">
        <v>9.7555588278600003E-4</v>
      </c>
      <c r="O368">
        <v>23</v>
      </c>
      <c r="P368">
        <v>108656</v>
      </c>
      <c r="Q368">
        <v>-2</v>
      </c>
      <c r="R368">
        <v>0</v>
      </c>
      <c r="S368">
        <v>9285</v>
      </c>
      <c r="T368">
        <v>63864</v>
      </c>
      <c r="U368">
        <v>106</v>
      </c>
      <c r="V368">
        <v>5</v>
      </c>
      <c r="W368">
        <v>7.4183976261127001E-3</v>
      </c>
      <c r="X368">
        <v>606.14243323442099</v>
      </c>
      <c r="Y368">
        <v>1.7013654014781401</v>
      </c>
      <c r="Z368" t="s">
        <v>833</v>
      </c>
      <c r="AA368">
        <v>0</v>
      </c>
    </row>
    <row r="369" spans="1:27" x14ac:dyDescent="0.3">
      <c r="A369">
        <v>367</v>
      </c>
      <c r="B369">
        <v>8.9174075505733796</v>
      </c>
      <c r="C369" t="s">
        <v>834</v>
      </c>
      <c r="D369">
        <v>26</v>
      </c>
      <c r="E369">
        <v>553664</v>
      </c>
      <c r="F369">
        <v>2.1660649819494501E-2</v>
      </c>
      <c r="G369">
        <v>5.7671480144404299</v>
      </c>
      <c r="H369">
        <v>75</v>
      </c>
      <c r="I369">
        <v>554</v>
      </c>
      <c r="J369" t="e">
        <f>--lBYNZgJ7c</f>
        <v>#NAME?</v>
      </c>
      <c r="K369">
        <v>6.2597809076680002E-4</v>
      </c>
      <c r="L369">
        <v>62088</v>
      </c>
      <c r="M369">
        <v>1.08303249097472E-2</v>
      </c>
      <c r="N369">
        <v>3.7558685446008998E-3</v>
      </c>
      <c r="O369">
        <v>26</v>
      </c>
      <c r="P369">
        <v>3195</v>
      </c>
      <c r="Q369">
        <v>-2</v>
      </c>
      <c r="R369">
        <v>1.8779342723004001E-3</v>
      </c>
      <c r="S369">
        <v>7382.1866666666601</v>
      </c>
      <c r="T369">
        <v>51888</v>
      </c>
      <c r="U369">
        <v>12</v>
      </c>
      <c r="V369">
        <v>2</v>
      </c>
      <c r="W369">
        <v>3.610108303249E-3</v>
      </c>
      <c r="X369">
        <v>999.39350180505403</v>
      </c>
      <c r="Y369">
        <v>6.1574930619796402E-2</v>
      </c>
      <c r="Z369" t="s">
        <v>835</v>
      </c>
      <c r="AA369">
        <v>6</v>
      </c>
    </row>
    <row r="370" spans="1:27" x14ac:dyDescent="0.3">
      <c r="A370">
        <v>368</v>
      </c>
      <c r="B370">
        <v>1.2818193649141001</v>
      </c>
      <c r="C370" t="s">
        <v>836</v>
      </c>
      <c r="D370">
        <v>20</v>
      </c>
      <c r="E370">
        <v>59097</v>
      </c>
      <c r="F370">
        <v>0.53846153846153799</v>
      </c>
      <c r="G370">
        <v>169.25274725274701</v>
      </c>
      <c r="H370">
        <v>5</v>
      </c>
      <c r="I370">
        <v>91</v>
      </c>
      <c r="J370" t="e">
        <f>--lPEKiYE3s</f>
        <v>#NAME?</v>
      </c>
      <c r="K370">
        <v>7.1419296195290004E-4</v>
      </c>
      <c r="L370">
        <v>46104</v>
      </c>
      <c r="M370">
        <v>0.48351648351648302</v>
      </c>
      <c r="N370">
        <v>3.1814050123359998E-3</v>
      </c>
      <c r="O370">
        <v>4</v>
      </c>
      <c r="P370">
        <v>15402</v>
      </c>
      <c r="Q370">
        <v>-2</v>
      </c>
      <c r="R370">
        <v>2.8567718478118998E-3</v>
      </c>
      <c r="S370">
        <v>11819.4</v>
      </c>
      <c r="T370">
        <v>46056</v>
      </c>
      <c r="U370">
        <v>49</v>
      </c>
      <c r="V370">
        <v>11</v>
      </c>
      <c r="W370">
        <v>0.12087912087912001</v>
      </c>
      <c r="X370">
        <v>649.41758241758203</v>
      </c>
      <c r="Y370">
        <v>0.33441896821261002</v>
      </c>
      <c r="Z370" t="s">
        <v>837</v>
      </c>
      <c r="AA370">
        <v>44</v>
      </c>
    </row>
    <row r="371" spans="1:27" x14ac:dyDescent="0.3">
      <c r="A371">
        <v>369</v>
      </c>
      <c r="B371">
        <v>0.47305107526881701</v>
      </c>
      <c r="C371" t="s">
        <v>838</v>
      </c>
      <c r="D371">
        <v>24</v>
      </c>
      <c r="E371">
        <v>21117</v>
      </c>
      <c r="F371">
        <v>1.27586206896551</v>
      </c>
      <c r="G371">
        <v>637.79310344827502</v>
      </c>
      <c r="H371">
        <v>9</v>
      </c>
      <c r="I371">
        <v>29</v>
      </c>
      <c r="J371" t="s">
        <v>839</v>
      </c>
      <c r="K371">
        <v>4.7037197231833E-3</v>
      </c>
      <c r="L371">
        <v>44640</v>
      </c>
      <c r="M371">
        <v>0.68965517241379304</v>
      </c>
      <c r="N371">
        <v>2.0004325259515001E-3</v>
      </c>
      <c r="O371">
        <v>0</v>
      </c>
      <c r="P371">
        <v>18496</v>
      </c>
      <c r="Q371">
        <v>-2</v>
      </c>
      <c r="R371">
        <v>1.0813148788927E-3</v>
      </c>
      <c r="S371">
        <v>2346.3333333333298</v>
      </c>
      <c r="T371">
        <v>43440</v>
      </c>
      <c r="U371">
        <v>37</v>
      </c>
      <c r="V371">
        <v>87</v>
      </c>
      <c r="W371">
        <v>3</v>
      </c>
      <c r="X371">
        <v>728.17241379310303</v>
      </c>
      <c r="Y371">
        <v>0.42578268876611403</v>
      </c>
      <c r="Z371" t="s">
        <v>840</v>
      </c>
      <c r="AA371">
        <v>20</v>
      </c>
    </row>
    <row r="372" spans="1:27" x14ac:dyDescent="0.3">
      <c r="A372">
        <v>370</v>
      </c>
      <c r="B372">
        <v>0.34889649923896499</v>
      </c>
      <c r="C372" t="s">
        <v>841</v>
      </c>
      <c r="D372">
        <v>10</v>
      </c>
      <c r="E372">
        <v>27507</v>
      </c>
      <c r="F372">
        <v>3</v>
      </c>
      <c r="G372">
        <v>1631</v>
      </c>
      <c r="H372">
        <v>18</v>
      </c>
      <c r="I372">
        <v>2</v>
      </c>
      <c r="J372" t="e">
        <f>--ZYWOVXKlA</f>
        <v>#NAME?</v>
      </c>
      <c r="K372">
        <v>1.8393623543838001E-3</v>
      </c>
      <c r="L372">
        <v>78840</v>
      </c>
      <c r="M372">
        <v>0.5</v>
      </c>
      <c r="N372">
        <v>1.8393623543838001E-3</v>
      </c>
      <c r="O372">
        <v>0</v>
      </c>
      <c r="P372">
        <v>3262</v>
      </c>
      <c r="Q372">
        <v>-2</v>
      </c>
      <c r="R372">
        <v>3.0656039239729998E-4</v>
      </c>
      <c r="S372">
        <v>1528.1666666666599</v>
      </c>
      <c r="T372">
        <v>72816</v>
      </c>
      <c r="U372">
        <v>6</v>
      </c>
      <c r="V372">
        <v>6</v>
      </c>
      <c r="W372">
        <v>3</v>
      </c>
      <c r="X372">
        <v>13753.5</v>
      </c>
      <c r="Y372">
        <v>4.4797846627114897E-2</v>
      </c>
      <c r="Z372" t="s">
        <v>842</v>
      </c>
      <c r="AA372">
        <v>1</v>
      </c>
    </row>
    <row r="373" spans="1:27" x14ac:dyDescent="0.3">
      <c r="A373">
        <v>371</v>
      </c>
      <c r="B373">
        <v>148.500401744719</v>
      </c>
      <c r="C373" t="s">
        <v>843</v>
      </c>
      <c r="D373">
        <v>26</v>
      </c>
      <c r="E373">
        <v>5174942</v>
      </c>
      <c r="F373">
        <v>2.00100050025E-4</v>
      </c>
      <c r="G373">
        <v>0.16778389194597201</v>
      </c>
      <c r="H373">
        <v>251</v>
      </c>
      <c r="I373">
        <v>9995</v>
      </c>
      <c r="J373" t="e">
        <f>--Wbzm2rYFM</f>
        <v>#NAME?</v>
      </c>
      <c r="K373">
        <v>1.1926058437685999E-3</v>
      </c>
      <c r="L373">
        <v>34848</v>
      </c>
      <c r="M373">
        <v>0</v>
      </c>
      <c r="N373">
        <v>1.1926058437685999E-3</v>
      </c>
      <c r="O373">
        <v>0</v>
      </c>
      <c r="P373">
        <v>1677</v>
      </c>
      <c r="Q373">
        <v>-2</v>
      </c>
      <c r="R373">
        <v>0</v>
      </c>
      <c r="S373">
        <v>20617.298804780799</v>
      </c>
      <c r="T373">
        <v>31824</v>
      </c>
      <c r="U373">
        <v>2</v>
      </c>
      <c r="V373">
        <v>2</v>
      </c>
      <c r="W373">
        <v>2.00100050025E-4</v>
      </c>
      <c r="X373">
        <v>517.75307653826906</v>
      </c>
      <c r="Y373">
        <v>5.2696078431372501E-2</v>
      </c>
      <c r="Z373" t="s">
        <v>844</v>
      </c>
      <c r="AA373">
        <v>0</v>
      </c>
    </row>
    <row r="374" spans="1:27" x14ac:dyDescent="0.3">
      <c r="A374">
        <v>372</v>
      </c>
      <c r="B374">
        <v>6.4786693753174198</v>
      </c>
      <c r="C374" t="s">
        <v>845</v>
      </c>
      <c r="D374">
        <v>1</v>
      </c>
      <c r="E374">
        <v>306156</v>
      </c>
      <c r="F374">
        <v>-1</v>
      </c>
      <c r="G374">
        <v>139.26944444444399</v>
      </c>
      <c r="H374">
        <v>8</v>
      </c>
      <c r="I374">
        <v>360</v>
      </c>
      <c r="J374" t="s">
        <v>846</v>
      </c>
      <c r="K374">
        <v>-1</v>
      </c>
      <c r="L374">
        <v>47256</v>
      </c>
      <c r="M374">
        <v>5.5555555555555003E-3</v>
      </c>
      <c r="N374">
        <v>-1</v>
      </c>
      <c r="O374">
        <v>0</v>
      </c>
      <c r="P374">
        <v>50137</v>
      </c>
      <c r="Q374">
        <v>-2</v>
      </c>
      <c r="R374" s="1">
        <v>3.9890699483415403E-5</v>
      </c>
      <c r="S374">
        <v>38269.5</v>
      </c>
      <c r="T374">
        <v>47232</v>
      </c>
      <c r="U374">
        <v>-1</v>
      </c>
      <c r="V374">
        <v>-1</v>
      </c>
      <c r="W374">
        <v>-1</v>
      </c>
      <c r="X374">
        <v>850.43333333333305</v>
      </c>
      <c r="Y374">
        <v>1.06150491192411</v>
      </c>
      <c r="Z374" t="s">
        <v>847</v>
      </c>
      <c r="AA374">
        <v>2</v>
      </c>
    </row>
    <row r="375" spans="1:27" x14ac:dyDescent="0.3">
      <c r="A375">
        <v>373</v>
      </c>
      <c r="B375">
        <v>0.42563492063491998</v>
      </c>
      <c r="C375" t="s">
        <v>848</v>
      </c>
      <c r="D375">
        <v>26</v>
      </c>
      <c r="E375">
        <v>21452</v>
      </c>
      <c r="F375">
        <v>0.125</v>
      </c>
      <c r="G375">
        <v>31.294117647058801</v>
      </c>
      <c r="H375">
        <v>24</v>
      </c>
      <c r="I375">
        <v>136</v>
      </c>
      <c r="J375" t="e">
        <f>--iCDN0TLyk</f>
        <v>#NAME?</v>
      </c>
      <c r="K375">
        <v>1.8796992481203E-3</v>
      </c>
      <c r="L375">
        <v>50400</v>
      </c>
      <c r="M375">
        <v>2.94117647058823E-2</v>
      </c>
      <c r="N375">
        <v>3.9943609022555998E-3</v>
      </c>
      <c r="O375">
        <v>1</v>
      </c>
      <c r="P375">
        <v>4256</v>
      </c>
      <c r="Q375">
        <v>-2</v>
      </c>
      <c r="R375">
        <v>9.3984962406010002E-4</v>
      </c>
      <c r="S375">
        <v>893.83333333333303</v>
      </c>
      <c r="T375">
        <v>33672</v>
      </c>
      <c r="U375">
        <v>17</v>
      </c>
      <c r="V375">
        <v>8</v>
      </c>
      <c r="W375">
        <v>5.8823529411764698E-2</v>
      </c>
      <c r="X375">
        <v>157.73529411764699</v>
      </c>
      <c r="Y375">
        <v>0.12639581848420001</v>
      </c>
      <c r="Z375" t="s">
        <v>849</v>
      </c>
      <c r="AA375">
        <v>4</v>
      </c>
    </row>
    <row r="376" spans="1:27" x14ac:dyDescent="0.3">
      <c r="A376">
        <v>374</v>
      </c>
      <c r="B376">
        <v>7.5783957415565304</v>
      </c>
      <c r="C376" t="s">
        <v>850</v>
      </c>
      <c r="D376">
        <v>22</v>
      </c>
      <c r="E376">
        <v>412871</v>
      </c>
      <c r="F376">
        <v>0.23826714801443999</v>
      </c>
      <c r="G376">
        <v>63.974729241877199</v>
      </c>
      <c r="H376">
        <v>119</v>
      </c>
      <c r="I376">
        <v>277</v>
      </c>
      <c r="J376" t="e">
        <f>--auOTJICAY</f>
        <v>#NAME?</v>
      </c>
      <c r="K376">
        <v>1.128604480559E-4</v>
      </c>
      <c r="L376">
        <v>54480</v>
      </c>
      <c r="M376">
        <v>4.6931407942238199E-2</v>
      </c>
      <c r="N376">
        <v>3.7243947858472998E-3</v>
      </c>
      <c r="O376">
        <v>4</v>
      </c>
      <c r="P376">
        <v>17721</v>
      </c>
      <c r="Q376">
        <v>-2</v>
      </c>
      <c r="R376">
        <v>7.3359291236379999E-4</v>
      </c>
      <c r="S376">
        <v>3469.5042016806701</v>
      </c>
      <c r="T376">
        <v>46608</v>
      </c>
      <c r="U376">
        <v>66</v>
      </c>
      <c r="V376">
        <v>2</v>
      </c>
      <c r="W376">
        <v>7.2202166064980998E-3</v>
      </c>
      <c r="X376">
        <v>1490.50902527075</v>
      </c>
      <c r="Y376">
        <v>0.38021369721936099</v>
      </c>
      <c r="Z376" t="s">
        <v>851</v>
      </c>
      <c r="AA376">
        <v>13</v>
      </c>
    </row>
    <row r="377" spans="1:27" x14ac:dyDescent="0.3">
      <c r="A377">
        <v>375</v>
      </c>
      <c r="B377">
        <v>0.89474651930089699</v>
      </c>
      <c r="C377" t="s">
        <v>852</v>
      </c>
      <c r="D377">
        <v>19</v>
      </c>
      <c r="E377">
        <v>87593</v>
      </c>
      <c r="F377">
        <v>0.05</v>
      </c>
      <c r="G377">
        <v>65.849999999999994</v>
      </c>
      <c r="H377">
        <v>78</v>
      </c>
      <c r="I377">
        <v>20</v>
      </c>
      <c r="J377" t="e">
        <f>--YGTMabKfU</f>
        <v>#NAME?</v>
      </c>
      <c r="K377">
        <v>4.5558086560364003E-3</v>
      </c>
      <c r="L377">
        <v>97897</v>
      </c>
      <c r="M377">
        <v>0.05</v>
      </c>
      <c r="N377">
        <v>7.5930144267270002E-4</v>
      </c>
      <c r="O377">
        <v>1</v>
      </c>
      <c r="P377">
        <v>1317</v>
      </c>
      <c r="Q377">
        <v>-2</v>
      </c>
      <c r="R377">
        <v>7.5930144267270002E-4</v>
      </c>
      <c r="S377">
        <v>1122.9871794871699</v>
      </c>
      <c r="T377">
        <v>61152</v>
      </c>
      <c r="U377">
        <v>1</v>
      </c>
      <c r="V377">
        <v>6</v>
      </c>
      <c r="W377">
        <v>0.3</v>
      </c>
      <c r="X377">
        <v>4379.6499999999996</v>
      </c>
      <c r="Y377">
        <v>2.1536499215070601E-2</v>
      </c>
      <c r="Z377" t="s">
        <v>853</v>
      </c>
      <c r="AA377">
        <v>1</v>
      </c>
    </row>
    <row r="378" spans="1:27" x14ac:dyDescent="0.3">
      <c r="A378">
        <v>376</v>
      </c>
      <c r="B378">
        <v>10377.1748198111</v>
      </c>
      <c r="C378" t="s">
        <v>854</v>
      </c>
      <c r="D378">
        <v>43</v>
      </c>
      <c r="E378">
        <v>920009188</v>
      </c>
      <c r="F378">
        <v>2.0373192011087001E-3</v>
      </c>
      <c r="G378">
        <v>0.65759655193859001</v>
      </c>
      <c r="H378">
        <v>3953</v>
      </c>
      <c r="I378">
        <v>1800896</v>
      </c>
      <c r="J378" t="e">
        <f>--XikKr8OIU</f>
        <v>#NAME?</v>
      </c>
      <c r="K378">
        <v>2.119461639855E-4</v>
      </c>
      <c r="L378">
        <v>88657</v>
      </c>
      <c r="M378">
        <v>1.8601851522790001E-4</v>
      </c>
      <c r="N378">
        <v>3.0981293851112001E-3</v>
      </c>
      <c r="O378">
        <v>5730</v>
      </c>
      <c r="P378">
        <v>1184263</v>
      </c>
      <c r="Q378">
        <v>14.617529880477999</v>
      </c>
      <c r="R378">
        <v>2.8287635432330002E-4</v>
      </c>
      <c r="S378">
        <v>232736.95623576999</v>
      </c>
      <c r="T378">
        <v>35232</v>
      </c>
      <c r="U378">
        <v>3669</v>
      </c>
      <c r="V378">
        <v>251</v>
      </c>
      <c r="W378">
        <v>1.3937506663340001E-4</v>
      </c>
      <c r="X378">
        <v>510.86191984434402</v>
      </c>
      <c r="Y378">
        <v>33.613277702089</v>
      </c>
      <c r="Z378" t="s">
        <v>855</v>
      </c>
      <c r="AA378">
        <v>335</v>
      </c>
    </row>
    <row r="379" spans="1:27" x14ac:dyDescent="0.3">
      <c r="A379">
        <v>377</v>
      </c>
      <c r="B379">
        <v>50.0792425746954</v>
      </c>
      <c r="C379" t="s">
        <v>856</v>
      </c>
      <c r="D379">
        <v>10</v>
      </c>
      <c r="E379">
        <v>5093710</v>
      </c>
      <c r="F379">
        <v>1.0496183206106799E-2</v>
      </c>
      <c r="G379">
        <v>0.59812340966921096</v>
      </c>
      <c r="H379">
        <v>432</v>
      </c>
      <c r="I379">
        <v>6288</v>
      </c>
      <c r="J379" t="s">
        <v>857</v>
      </c>
      <c r="K379">
        <v>0</v>
      </c>
      <c r="L379">
        <v>101713</v>
      </c>
      <c r="M379">
        <v>1.7493638676843999E-3</v>
      </c>
      <c r="N379">
        <v>1.7548524328636E-2</v>
      </c>
      <c r="O379">
        <v>9</v>
      </c>
      <c r="P379">
        <v>3761</v>
      </c>
      <c r="Q379">
        <v>-2</v>
      </c>
      <c r="R379">
        <v>2.9247540547726E-3</v>
      </c>
      <c r="S379">
        <v>11790.995370370299</v>
      </c>
      <c r="T379">
        <v>31344</v>
      </c>
      <c r="U379">
        <v>66</v>
      </c>
      <c r="V379">
        <v>0</v>
      </c>
      <c r="W379">
        <v>0</v>
      </c>
      <c r="X379">
        <v>810.06838422391797</v>
      </c>
      <c r="Y379">
        <v>0.119991066870852</v>
      </c>
      <c r="Z379" t="s">
        <v>858</v>
      </c>
      <c r="AA379">
        <v>11</v>
      </c>
    </row>
    <row r="380" spans="1:27" x14ac:dyDescent="0.3">
      <c r="A380">
        <v>378</v>
      </c>
      <c r="B380">
        <v>19.6085227272727</v>
      </c>
      <c r="C380" t="s">
        <v>859</v>
      </c>
      <c r="D380">
        <v>10</v>
      </c>
      <c r="E380">
        <v>1138863</v>
      </c>
      <c r="F380">
        <v>3.7424816217420297E-2</v>
      </c>
      <c r="G380">
        <v>2.49621296502561</v>
      </c>
      <c r="H380">
        <v>107</v>
      </c>
      <c r="I380">
        <v>8978</v>
      </c>
      <c r="J380" t="e">
        <f>--LxRKErLk8</f>
        <v>#NAME?</v>
      </c>
      <c r="K380">
        <v>3.1234661550130001E-4</v>
      </c>
      <c r="L380">
        <v>58080</v>
      </c>
      <c r="M380">
        <v>2.8959679215859999E-3</v>
      </c>
      <c r="N380">
        <v>1.49926375440631E-2</v>
      </c>
      <c r="O380">
        <v>301</v>
      </c>
      <c r="P380">
        <v>22411</v>
      </c>
      <c r="Q380">
        <v>-2</v>
      </c>
      <c r="R380">
        <v>1.1601445718619999E-3</v>
      </c>
      <c r="S380">
        <v>10643.5794392523</v>
      </c>
      <c r="T380">
        <v>53448</v>
      </c>
      <c r="U380">
        <v>336</v>
      </c>
      <c r="V380">
        <v>7</v>
      </c>
      <c r="W380">
        <v>7.7968367119619995E-4</v>
      </c>
      <c r="X380">
        <v>126.850412118511</v>
      </c>
      <c r="Y380">
        <v>0.41930474479868202</v>
      </c>
      <c r="Z380" t="s">
        <v>860</v>
      </c>
      <c r="AA380">
        <v>26</v>
      </c>
    </row>
    <row r="381" spans="1:27" x14ac:dyDescent="0.3">
      <c r="A381">
        <v>379</v>
      </c>
      <c r="B381">
        <v>8.9031121926229506</v>
      </c>
      <c r="C381" t="s">
        <v>861</v>
      </c>
      <c r="D381">
        <v>17</v>
      </c>
      <c r="E381">
        <v>417093</v>
      </c>
      <c r="F381">
        <v>0.44390243902439003</v>
      </c>
      <c r="G381">
        <v>255.31707317073099</v>
      </c>
      <c r="H381">
        <v>11</v>
      </c>
      <c r="I381">
        <v>615</v>
      </c>
      <c r="J381" t="e">
        <f>--Pf2wDu7nc</f>
        <v>#NAME?</v>
      </c>
      <c r="K381" s="1">
        <v>4.4580308240988401E-5</v>
      </c>
      <c r="L381">
        <v>46848</v>
      </c>
      <c r="M381">
        <v>0.216260162601626</v>
      </c>
      <c r="N381">
        <v>1.7386320213985001E-3</v>
      </c>
      <c r="O381">
        <v>4</v>
      </c>
      <c r="P381">
        <v>157020</v>
      </c>
      <c r="Q381">
        <v>-2</v>
      </c>
      <c r="R381">
        <v>8.4702585657869995E-4</v>
      </c>
      <c r="S381">
        <v>37917.545454545398</v>
      </c>
      <c r="T381">
        <v>44016</v>
      </c>
      <c r="U381">
        <v>273</v>
      </c>
      <c r="V381">
        <v>7</v>
      </c>
      <c r="W381">
        <v>1.13821138211382E-2</v>
      </c>
      <c r="X381">
        <v>678.2</v>
      </c>
      <c r="Y381">
        <v>3.56733914940021</v>
      </c>
      <c r="Z381" t="s">
        <v>862</v>
      </c>
      <c r="AA381">
        <v>133</v>
      </c>
    </row>
    <row r="382" spans="1:27" x14ac:dyDescent="0.3">
      <c r="A382">
        <v>380</v>
      </c>
      <c r="B382">
        <v>15.890914096916299</v>
      </c>
      <c r="C382" t="s">
        <v>863</v>
      </c>
      <c r="D382">
        <v>10</v>
      </c>
      <c r="E382">
        <v>865737</v>
      </c>
      <c r="F382">
        <v>0.13674614305750299</v>
      </c>
      <c r="G382">
        <v>49.840813464235602</v>
      </c>
      <c r="H382">
        <v>47</v>
      </c>
      <c r="I382">
        <v>1426</v>
      </c>
      <c r="J382" t="e">
        <f>--uE9bpNKSg</f>
        <v>#NAME?</v>
      </c>
      <c r="K382">
        <v>2.2512065059859999E-4</v>
      </c>
      <c r="L382">
        <v>54480</v>
      </c>
      <c r="M382">
        <v>3.5063113604488E-3</v>
      </c>
      <c r="N382">
        <v>2.7436579291714E-3</v>
      </c>
      <c r="O382">
        <v>2</v>
      </c>
      <c r="P382">
        <v>71073</v>
      </c>
      <c r="Q382">
        <v>-2</v>
      </c>
      <c r="R382" s="1">
        <v>7.0350203312087505E-5</v>
      </c>
      <c r="S382">
        <v>18419.936170212699</v>
      </c>
      <c r="T382">
        <v>25080</v>
      </c>
      <c r="U382">
        <v>195</v>
      </c>
      <c r="V382">
        <v>16</v>
      </c>
      <c r="W382">
        <v>1.12201963534361E-2</v>
      </c>
      <c r="X382">
        <v>607.10869565217297</v>
      </c>
      <c r="Y382">
        <v>2.83385167464114</v>
      </c>
      <c r="Z382" t="s">
        <v>864</v>
      </c>
      <c r="AA382">
        <v>5</v>
      </c>
    </row>
    <row r="383" spans="1:27" x14ac:dyDescent="0.3">
      <c r="A383">
        <v>381</v>
      </c>
      <c r="B383">
        <v>7.3806702828764399</v>
      </c>
      <c r="C383" t="s">
        <v>865</v>
      </c>
      <c r="D383">
        <v>1</v>
      </c>
      <c r="E383">
        <v>708906</v>
      </c>
      <c r="F383">
        <v>1.8276762402088701E-2</v>
      </c>
      <c r="G383">
        <v>3.5848563968668401</v>
      </c>
      <c r="H383">
        <v>11</v>
      </c>
      <c r="I383">
        <v>766</v>
      </c>
      <c r="J383" t="e">
        <f>--e9ls8t1Ac</f>
        <v>#NAME?</v>
      </c>
      <c r="K383">
        <v>3.6416605972319999E-4</v>
      </c>
      <c r="L383">
        <v>96049</v>
      </c>
      <c r="M383">
        <v>2.6109660574412E-3</v>
      </c>
      <c r="N383">
        <v>5.0983248361251999E-3</v>
      </c>
      <c r="O383">
        <v>36</v>
      </c>
      <c r="P383">
        <v>2746</v>
      </c>
      <c r="Q383">
        <v>-2</v>
      </c>
      <c r="R383">
        <v>7.2833211944639997E-4</v>
      </c>
      <c r="S383">
        <v>64446</v>
      </c>
      <c r="T383">
        <v>84456</v>
      </c>
      <c r="U383">
        <v>14</v>
      </c>
      <c r="V383">
        <v>1</v>
      </c>
      <c r="W383">
        <v>1.3054830287206E-3</v>
      </c>
      <c r="X383">
        <v>925.46475195822404</v>
      </c>
      <c r="Y383">
        <v>3.2513971772283698E-2</v>
      </c>
      <c r="Z383" t="s">
        <v>866</v>
      </c>
      <c r="AA383">
        <v>2</v>
      </c>
    </row>
    <row r="384" spans="1:27" x14ac:dyDescent="0.3">
      <c r="A384">
        <v>382</v>
      </c>
      <c r="B384">
        <v>0.308606656884375</v>
      </c>
      <c r="C384" t="s">
        <v>867</v>
      </c>
      <c r="D384">
        <v>20</v>
      </c>
      <c r="E384">
        <v>29234</v>
      </c>
      <c r="F384">
        <v>0.57692307692307598</v>
      </c>
      <c r="G384">
        <v>213</v>
      </c>
      <c r="H384">
        <v>38</v>
      </c>
      <c r="I384">
        <v>26</v>
      </c>
      <c r="J384" t="s">
        <v>868</v>
      </c>
      <c r="K384">
        <v>0</v>
      </c>
      <c r="L384">
        <v>94729</v>
      </c>
      <c r="M384">
        <v>0.88461538461538403</v>
      </c>
      <c r="N384">
        <v>2.7085590465871999E-3</v>
      </c>
      <c r="O384">
        <v>1</v>
      </c>
      <c r="P384">
        <v>5538</v>
      </c>
      <c r="Q384">
        <v>-2</v>
      </c>
      <c r="R384">
        <v>4.1531238714337003E-3</v>
      </c>
      <c r="S384">
        <v>769.31578947368405</v>
      </c>
      <c r="T384">
        <v>76752</v>
      </c>
      <c r="U384">
        <v>15</v>
      </c>
      <c r="V384">
        <v>0</v>
      </c>
      <c r="W384">
        <v>0</v>
      </c>
      <c r="X384">
        <v>1124.38461538461</v>
      </c>
      <c r="Y384">
        <v>7.2154471544715396E-2</v>
      </c>
      <c r="Z384" t="s">
        <v>869</v>
      </c>
      <c r="AA384">
        <v>23</v>
      </c>
    </row>
    <row r="385" spans="1:27" x14ac:dyDescent="0.3">
      <c r="A385">
        <v>383</v>
      </c>
      <c r="B385">
        <v>0.36742770167427702</v>
      </c>
      <c r="C385" t="s">
        <v>870</v>
      </c>
      <c r="D385">
        <v>29</v>
      </c>
      <c r="E385">
        <v>19312</v>
      </c>
      <c r="F385">
        <v>0.17857142857142799</v>
      </c>
      <c r="G385">
        <v>55.035714285714199</v>
      </c>
      <c r="H385">
        <v>89</v>
      </c>
      <c r="I385">
        <v>28</v>
      </c>
      <c r="J385" t="e">
        <f>--OboSGY3eI</f>
        <v>#NAME?</v>
      </c>
      <c r="K385">
        <v>0</v>
      </c>
      <c r="L385">
        <v>52560</v>
      </c>
      <c r="M385">
        <v>0</v>
      </c>
      <c r="N385">
        <v>3.2446463335496002E-3</v>
      </c>
      <c r="O385">
        <v>0</v>
      </c>
      <c r="P385">
        <v>1541</v>
      </c>
      <c r="Q385">
        <v>-2</v>
      </c>
      <c r="R385">
        <v>0</v>
      </c>
      <c r="S385">
        <v>216.988764044943</v>
      </c>
      <c r="T385">
        <v>38256</v>
      </c>
      <c r="U385">
        <v>5</v>
      </c>
      <c r="V385">
        <v>0</v>
      </c>
      <c r="W385">
        <v>0</v>
      </c>
      <c r="X385">
        <v>689.71428571428498</v>
      </c>
      <c r="Y385">
        <v>4.0281263069845197E-2</v>
      </c>
      <c r="Z385" t="s">
        <v>871</v>
      </c>
      <c r="AA385">
        <v>0</v>
      </c>
    </row>
    <row r="386" spans="1:27" x14ac:dyDescent="0.3">
      <c r="A386">
        <v>384</v>
      </c>
      <c r="B386">
        <v>0.32369295205083698</v>
      </c>
      <c r="C386" t="s">
        <v>872</v>
      </c>
      <c r="D386">
        <v>22</v>
      </c>
      <c r="E386">
        <v>17930</v>
      </c>
      <c r="F386">
        <v>0.36363636363636298</v>
      </c>
      <c r="G386">
        <v>215.09090909090901</v>
      </c>
      <c r="H386">
        <v>7</v>
      </c>
      <c r="I386">
        <v>11</v>
      </c>
      <c r="J386" t="e">
        <f>--gXL41W4c4</f>
        <v>#NAME?</v>
      </c>
      <c r="K386">
        <v>0</v>
      </c>
      <c r="L386">
        <v>55392</v>
      </c>
      <c r="M386">
        <v>0</v>
      </c>
      <c r="N386">
        <v>1.6906170752323999E-3</v>
      </c>
      <c r="O386">
        <v>0</v>
      </c>
      <c r="P386">
        <v>2366</v>
      </c>
      <c r="Q386">
        <v>-2</v>
      </c>
      <c r="R386">
        <v>0</v>
      </c>
      <c r="S386">
        <v>2561.4285714285702</v>
      </c>
      <c r="T386">
        <v>52104</v>
      </c>
      <c r="U386">
        <v>4</v>
      </c>
      <c r="V386">
        <v>0</v>
      </c>
      <c r="W386">
        <v>0</v>
      </c>
      <c r="X386">
        <v>1630</v>
      </c>
      <c r="Y386">
        <v>4.5409181636726498E-2</v>
      </c>
      <c r="Z386" t="s">
        <v>873</v>
      </c>
      <c r="AA386">
        <v>0</v>
      </c>
    </row>
    <row r="387" spans="1:27" x14ac:dyDescent="0.3">
      <c r="A387">
        <v>385</v>
      </c>
      <c r="B387">
        <v>1.84792971094077</v>
      </c>
      <c r="C387" t="s">
        <v>874</v>
      </c>
      <c r="D387">
        <v>17</v>
      </c>
      <c r="E387">
        <v>163211</v>
      </c>
      <c r="F387">
        <v>4.85436893203883E-2</v>
      </c>
      <c r="G387">
        <v>26.213592233009699</v>
      </c>
      <c r="H387">
        <v>107</v>
      </c>
      <c r="I387">
        <v>206</v>
      </c>
      <c r="J387" t="e">
        <f>--pFIsM0u5o</f>
        <v>#NAME?</v>
      </c>
      <c r="K387">
        <v>3.7037037037029999E-4</v>
      </c>
      <c r="L387">
        <v>88321</v>
      </c>
      <c r="M387">
        <v>1.45631067961165E-2</v>
      </c>
      <c r="N387">
        <v>1.8518518518518001E-3</v>
      </c>
      <c r="O387">
        <v>2</v>
      </c>
      <c r="P387">
        <v>5400</v>
      </c>
      <c r="Q387">
        <v>-2</v>
      </c>
      <c r="R387">
        <v>5.5555555555550004E-4</v>
      </c>
      <c r="S387">
        <v>1525.3364485981299</v>
      </c>
      <c r="T387">
        <v>81480</v>
      </c>
      <c r="U387">
        <v>10</v>
      </c>
      <c r="V387">
        <v>2</v>
      </c>
      <c r="W387">
        <v>9.7087378640775997E-3</v>
      </c>
      <c r="X387">
        <v>792.28640776699001</v>
      </c>
      <c r="Y387">
        <v>6.6273932253313697E-2</v>
      </c>
      <c r="Z387" t="s">
        <v>875</v>
      </c>
      <c r="AA387">
        <v>3</v>
      </c>
    </row>
    <row r="388" spans="1:27" x14ac:dyDescent="0.3">
      <c r="A388">
        <v>386</v>
      </c>
      <c r="B388">
        <v>10.6447396422531</v>
      </c>
      <c r="C388" t="s">
        <v>876</v>
      </c>
      <c r="D388">
        <v>10</v>
      </c>
      <c r="E388">
        <v>950373</v>
      </c>
      <c r="F388">
        <v>1.10893854748603</v>
      </c>
      <c r="G388">
        <v>610.02513966480399</v>
      </c>
      <c r="H388">
        <v>35</v>
      </c>
      <c r="I388">
        <v>358</v>
      </c>
      <c r="J388" t="e">
        <f>--paeUWZlIw</f>
        <v>#NAME?</v>
      </c>
      <c r="K388" s="1">
        <v>4.1210866847689197E-5</v>
      </c>
      <c r="L388">
        <v>89281</v>
      </c>
      <c r="M388">
        <v>0.27653631284916202</v>
      </c>
      <c r="N388">
        <v>1.8178571265035999E-3</v>
      </c>
      <c r="O388">
        <v>0</v>
      </c>
      <c r="P388">
        <v>218389</v>
      </c>
      <c r="Q388">
        <v>-2</v>
      </c>
      <c r="R388">
        <v>4.5331953532449999E-4</v>
      </c>
      <c r="S388">
        <v>27153.514285714198</v>
      </c>
      <c r="T388">
        <v>80736</v>
      </c>
      <c r="U388">
        <v>397</v>
      </c>
      <c r="V388">
        <v>9</v>
      </c>
      <c r="W388">
        <v>2.5139664804469199E-2</v>
      </c>
      <c r="X388">
        <v>2654.6731843575399</v>
      </c>
      <c r="Y388">
        <v>2.7049767142290899</v>
      </c>
      <c r="Z388" t="s">
        <v>877</v>
      </c>
      <c r="AA388">
        <v>99</v>
      </c>
    </row>
    <row r="389" spans="1:27" x14ac:dyDescent="0.3">
      <c r="A389">
        <v>387</v>
      </c>
      <c r="B389">
        <v>7.8252980819077195E-2</v>
      </c>
      <c r="C389" t="s">
        <v>878</v>
      </c>
      <c r="D389">
        <v>2</v>
      </c>
      <c r="E389">
        <v>6038</v>
      </c>
      <c r="F389">
        <v>0.14285714285714199</v>
      </c>
      <c r="G389">
        <v>334.85714285714198</v>
      </c>
      <c r="H389">
        <v>10</v>
      </c>
      <c r="I389">
        <v>7</v>
      </c>
      <c r="J389" t="e">
        <f>--XM6zcyvwQ</f>
        <v>#NAME?</v>
      </c>
      <c r="K389">
        <v>0</v>
      </c>
      <c r="L389">
        <v>77160</v>
      </c>
      <c r="M389">
        <v>0</v>
      </c>
      <c r="N389">
        <v>4.2662116040949999E-4</v>
      </c>
      <c r="O389">
        <v>0</v>
      </c>
      <c r="P389">
        <v>2344</v>
      </c>
      <c r="Q389">
        <v>-2</v>
      </c>
      <c r="R389">
        <v>0</v>
      </c>
      <c r="S389">
        <v>603.79999999999995</v>
      </c>
      <c r="T389">
        <v>74904</v>
      </c>
      <c r="U389">
        <v>1</v>
      </c>
      <c r="V389">
        <v>0</v>
      </c>
      <c r="W389">
        <v>0</v>
      </c>
      <c r="X389">
        <v>862.57142857142799</v>
      </c>
      <c r="Y389">
        <v>3.1293388871088297E-2</v>
      </c>
      <c r="Z389" t="s">
        <v>879</v>
      </c>
      <c r="AA389">
        <v>0</v>
      </c>
    </row>
    <row r="390" spans="1:27" x14ac:dyDescent="0.3">
      <c r="A390">
        <v>388</v>
      </c>
      <c r="B390">
        <v>0.67795979151154095</v>
      </c>
      <c r="C390" t="s">
        <v>880</v>
      </c>
      <c r="D390">
        <v>1</v>
      </c>
      <c r="E390">
        <v>43704</v>
      </c>
      <c r="F390">
        <v>2</v>
      </c>
      <c r="G390">
        <v>826.19230769230705</v>
      </c>
      <c r="H390">
        <v>3</v>
      </c>
      <c r="I390">
        <v>52</v>
      </c>
      <c r="J390" t="e">
        <f>--UGZROH2Gs</f>
        <v>#NAME?</v>
      </c>
      <c r="K390">
        <v>3.9569852427719999E-4</v>
      </c>
      <c r="L390">
        <v>64464</v>
      </c>
      <c r="M390">
        <v>0.23076923076923</v>
      </c>
      <c r="N390">
        <v>2.4207439132256001E-3</v>
      </c>
      <c r="O390">
        <v>13</v>
      </c>
      <c r="P390">
        <v>42962</v>
      </c>
      <c r="Q390">
        <v>-2</v>
      </c>
      <c r="R390">
        <v>2.7931660537209999E-4</v>
      </c>
      <c r="S390">
        <v>14568</v>
      </c>
      <c r="T390">
        <v>61488</v>
      </c>
      <c r="U390">
        <v>104</v>
      </c>
      <c r="V390">
        <v>17</v>
      </c>
      <c r="W390">
        <v>0.32692307692307598</v>
      </c>
      <c r="X390">
        <v>840.461538461538</v>
      </c>
      <c r="Y390">
        <v>0.69870543845953603</v>
      </c>
      <c r="Z390" t="s">
        <v>881</v>
      </c>
      <c r="AA390">
        <v>12</v>
      </c>
    </row>
    <row r="391" spans="1:27" x14ac:dyDescent="0.3">
      <c r="A391">
        <v>389</v>
      </c>
      <c r="B391">
        <v>0.31550480769230699</v>
      </c>
      <c r="C391" t="s">
        <v>882</v>
      </c>
      <c r="D391">
        <v>24</v>
      </c>
      <c r="E391">
        <v>25200</v>
      </c>
      <c r="F391">
        <v>0.18867924528301799</v>
      </c>
      <c r="G391">
        <v>160</v>
      </c>
      <c r="H391">
        <v>29</v>
      </c>
      <c r="I391">
        <v>53</v>
      </c>
      <c r="J391" t="e">
        <f>--IR5D2r-W8</f>
        <v>#NAME?</v>
      </c>
      <c r="K391">
        <v>1.179245283018E-4</v>
      </c>
      <c r="L391">
        <v>79872</v>
      </c>
      <c r="M391">
        <v>3.7735849056603703E-2</v>
      </c>
      <c r="N391">
        <v>1.1792452830188E-3</v>
      </c>
      <c r="O391">
        <v>1</v>
      </c>
      <c r="P391">
        <v>8480</v>
      </c>
      <c r="Q391">
        <v>-2</v>
      </c>
      <c r="R391">
        <v>2.358490566037E-4</v>
      </c>
      <c r="S391">
        <v>868.96551724137896</v>
      </c>
      <c r="T391">
        <v>78000</v>
      </c>
      <c r="U391">
        <v>10</v>
      </c>
      <c r="V391">
        <v>1</v>
      </c>
      <c r="W391">
        <v>1.8867924528301799E-2</v>
      </c>
      <c r="X391">
        <v>475.47169811320703</v>
      </c>
      <c r="Y391">
        <v>0.108717948717948</v>
      </c>
      <c r="Z391" t="s">
        <v>883</v>
      </c>
      <c r="AA391">
        <v>2</v>
      </c>
    </row>
    <row r="392" spans="1:27" x14ac:dyDescent="0.3">
      <c r="A392">
        <v>390</v>
      </c>
      <c r="B392">
        <v>4601.8553768956499</v>
      </c>
      <c r="C392" t="s">
        <v>884</v>
      </c>
      <c r="D392">
        <v>17</v>
      </c>
      <c r="E392">
        <v>453048060</v>
      </c>
      <c r="F392">
        <v>1.780947238969E-4</v>
      </c>
      <c r="G392">
        <v>2.3181684113700599E-2</v>
      </c>
      <c r="H392">
        <v>28597</v>
      </c>
      <c r="I392">
        <v>1600272</v>
      </c>
      <c r="J392" t="e">
        <f>--CblQXFzYA</f>
        <v>#NAME?</v>
      </c>
      <c r="K392">
        <v>2.4260721891249999E-4</v>
      </c>
      <c r="L392">
        <v>98449</v>
      </c>
      <c r="M392" s="1">
        <v>3.12446884029714E-6</v>
      </c>
      <c r="N392">
        <v>7.6825619322316999E-3</v>
      </c>
      <c r="O392">
        <v>166</v>
      </c>
      <c r="P392">
        <v>37097</v>
      </c>
      <c r="Q392">
        <v>-2</v>
      </c>
      <c r="R392">
        <v>1.3478178828469999E-4</v>
      </c>
      <c r="S392">
        <v>15842.5030597615</v>
      </c>
      <c r="T392">
        <v>21936</v>
      </c>
      <c r="U392">
        <v>285</v>
      </c>
      <c r="V392">
        <v>9</v>
      </c>
      <c r="W392" s="1">
        <v>5.6240439125348597E-6</v>
      </c>
      <c r="X392">
        <v>283.10690932541399</v>
      </c>
      <c r="Y392">
        <v>1.69114697301239</v>
      </c>
      <c r="Z392" t="s">
        <v>885</v>
      </c>
      <c r="AA392">
        <v>5</v>
      </c>
    </row>
    <row r="393" spans="1:27" x14ac:dyDescent="0.3">
      <c r="A393">
        <v>391</v>
      </c>
      <c r="B393">
        <v>1004.63132140457</v>
      </c>
      <c r="C393" t="s">
        <v>886</v>
      </c>
      <c r="D393">
        <v>27</v>
      </c>
      <c r="E393">
        <v>47836525</v>
      </c>
      <c r="F393">
        <v>1.6963398792694999E-3</v>
      </c>
      <c r="G393">
        <v>3.9778711698632199</v>
      </c>
      <c r="H393">
        <v>425</v>
      </c>
      <c r="I393">
        <v>65435</v>
      </c>
      <c r="J393" t="e">
        <f>--M90JjB_us</f>
        <v>#NAME?</v>
      </c>
      <c r="K393">
        <v>3.3808184654149999E-4</v>
      </c>
      <c r="L393">
        <v>47616</v>
      </c>
      <c r="M393" s="1">
        <v>4.5847023764040598E-5</v>
      </c>
      <c r="N393">
        <v>4.2644414734220002E-4</v>
      </c>
      <c r="O393">
        <v>10</v>
      </c>
      <c r="P393">
        <v>260292</v>
      </c>
      <c r="Q393">
        <v>-2</v>
      </c>
      <c r="R393" s="1">
        <v>1.15255174957355E-5</v>
      </c>
      <c r="S393">
        <v>112556.529411764</v>
      </c>
      <c r="T393">
        <v>46584</v>
      </c>
      <c r="U393">
        <v>111</v>
      </c>
      <c r="V393">
        <v>88</v>
      </c>
      <c r="W393">
        <v>1.3448460304118001E-3</v>
      </c>
      <c r="X393">
        <v>731.05409948804095</v>
      </c>
      <c r="Y393">
        <v>5.5875837197320903</v>
      </c>
      <c r="Z393" t="s">
        <v>887</v>
      </c>
      <c r="AA393">
        <v>3</v>
      </c>
    </row>
    <row r="394" spans="1:27" x14ac:dyDescent="0.3">
      <c r="A394">
        <v>392</v>
      </c>
      <c r="B394">
        <v>354.43825267926098</v>
      </c>
      <c r="C394" t="s">
        <v>888</v>
      </c>
      <c r="D394">
        <v>20</v>
      </c>
      <c r="E394">
        <v>25664165</v>
      </c>
      <c r="F394">
        <v>1.7251789873190001E-4</v>
      </c>
      <c r="G394">
        <v>5.5809540239799803E-2</v>
      </c>
      <c r="H394">
        <v>643</v>
      </c>
      <c r="I394">
        <v>23186</v>
      </c>
      <c r="J394" t="e">
        <f>--G7ThNad1w</f>
        <v>#NAME?</v>
      </c>
      <c r="K394">
        <v>7.7279752704789999E-4</v>
      </c>
      <c r="L394">
        <v>72408</v>
      </c>
      <c r="M394">
        <v>0</v>
      </c>
      <c r="N394">
        <v>3.0911901081915999E-3</v>
      </c>
      <c r="O394">
        <v>116</v>
      </c>
      <c r="P394">
        <v>1294</v>
      </c>
      <c r="Q394">
        <v>-2</v>
      </c>
      <c r="R394">
        <v>0</v>
      </c>
      <c r="S394">
        <v>39913.164852255002</v>
      </c>
      <c r="T394">
        <v>66840</v>
      </c>
      <c r="U394">
        <v>4</v>
      </c>
      <c r="V394">
        <v>1</v>
      </c>
      <c r="W394" s="1">
        <v>4.3129474682998298E-5</v>
      </c>
      <c r="X394">
        <v>1106.88195462779</v>
      </c>
      <c r="Y394">
        <v>1.93596648713345E-2</v>
      </c>
      <c r="Z394" t="s">
        <v>889</v>
      </c>
      <c r="AA394">
        <v>0</v>
      </c>
    </row>
    <row r="395" spans="1:27" x14ac:dyDescent="0.3">
      <c r="A395">
        <v>393</v>
      </c>
      <c r="B395">
        <v>13.5323042260382</v>
      </c>
      <c r="C395" t="s">
        <v>890</v>
      </c>
      <c r="D395">
        <v>22</v>
      </c>
      <c r="E395">
        <v>888910</v>
      </c>
      <c r="F395">
        <v>3.1919744642042E-3</v>
      </c>
      <c r="G395">
        <v>0.29958960328317302</v>
      </c>
      <c r="H395">
        <v>276</v>
      </c>
      <c r="I395">
        <v>4386</v>
      </c>
      <c r="J395" t="e">
        <f>--nHoU7EhCo</f>
        <v>#NAME?</v>
      </c>
      <c r="K395">
        <v>7.6103500761030005E-4</v>
      </c>
      <c r="L395">
        <v>65688</v>
      </c>
      <c r="M395">
        <v>9.1199270405829997E-4</v>
      </c>
      <c r="N395">
        <v>1.06544901065449E-2</v>
      </c>
      <c r="O395">
        <v>261</v>
      </c>
      <c r="P395">
        <v>1314</v>
      </c>
      <c r="Q395">
        <v>-2</v>
      </c>
      <c r="R395">
        <v>3.0441400304414001E-3</v>
      </c>
      <c r="S395">
        <v>3220.6884057971001</v>
      </c>
      <c r="T395">
        <v>47520</v>
      </c>
      <c r="U395">
        <v>14</v>
      </c>
      <c r="V395">
        <v>1</v>
      </c>
      <c r="W395">
        <v>2.2799817601449999E-4</v>
      </c>
      <c r="X395">
        <v>202.66985864112999</v>
      </c>
      <c r="Y395">
        <v>2.7651515151515101E-2</v>
      </c>
      <c r="Z395" t="s">
        <v>891</v>
      </c>
      <c r="AA395">
        <v>4</v>
      </c>
    </row>
    <row r="396" spans="1:27" x14ac:dyDescent="0.3">
      <c r="A396">
        <v>394</v>
      </c>
      <c r="B396">
        <v>0.22934554474336899</v>
      </c>
      <c r="C396" t="s">
        <v>892</v>
      </c>
      <c r="D396">
        <v>27</v>
      </c>
      <c r="E396">
        <v>9616</v>
      </c>
      <c r="F396">
        <v>3.8</v>
      </c>
      <c r="G396">
        <v>941.4</v>
      </c>
      <c r="H396">
        <v>17</v>
      </c>
      <c r="I396">
        <v>5</v>
      </c>
      <c r="J396" t="e">
        <f>--EFZWKf6jY</f>
        <v>#NAME?</v>
      </c>
      <c r="K396">
        <v>4.248990864669E-4</v>
      </c>
      <c r="L396">
        <v>41928</v>
      </c>
      <c r="M396">
        <v>0</v>
      </c>
      <c r="N396">
        <v>4.0365413214361002E-3</v>
      </c>
      <c r="O396">
        <v>0</v>
      </c>
      <c r="P396">
        <v>4707</v>
      </c>
      <c r="Q396">
        <v>-2</v>
      </c>
      <c r="R396">
        <v>0</v>
      </c>
      <c r="S396">
        <v>565.64705882352905</v>
      </c>
      <c r="T396">
        <v>21504</v>
      </c>
      <c r="U396">
        <v>19</v>
      </c>
      <c r="V396">
        <v>2</v>
      </c>
      <c r="W396">
        <v>0.4</v>
      </c>
      <c r="X396">
        <v>1923.2</v>
      </c>
      <c r="Y396">
        <v>0.21888950892857101</v>
      </c>
      <c r="Z396" t="s">
        <v>893</v>
      </c>
      <c r="AA396">
        <v>0</v>
      </c>
    </row>
    <row r="397" spans="1:27" x14ac:dyDescent="0.3">
      <c r="A397">
        <v>395</v>
      </c>
      <c r="B397">
        <v>0.74746136865342105</v>
      </c>
      <c r="C397" t="s">
        <v>894</v>
      </c>
      <c r="D397">
        <v>17</v>
      </c>
      <c r="E397">
        <v>54176</v>
      </c>
      <c r="F397">
        <v>2.0857142857142801</v>
      </c>
      <c r="G397">
        <v>1000.91428571428</v>
      </c>
      <c r="H397">
        <v>2</v>
      </c>
      <c r="I397">
        <v>35</v>
      </c>
      <c r="J397" t="e">
        <f>--vZdpKsRto</f>
        <v>#NAME?</v>
      </c>
      <c r="K397">
        <v>4.6528887873942999E-3</v>
      </c>
      <c r="L397">
        <v>72480</v>
      </c>
      <c r="M397">
        <v>1.1714285714285699</v>
      </c>
      <c r="N397">
        <v>2.0838090888329998E-3</v>
      </c>
      <c r="O397">
        <v>0</v>
      </c>
      <c r="P397">
        <v>35032</v>
      </c>
      <c r="Q397">
        <v>-2</v>
      </c>
      <c r="R397">
        <v>1.1703585293444999E-3</v>
      </c>
      <c r="S397">
        <v>27088</v>
      </c>
      <c r="T397">
        <v>66192</v>
      </c>
      <c r="U397">
        <v>73</v>
      </c>
      <c r="V397">
        <v>163</v>
      </c>
      <c r="W397">
        <v>4.6571428571428504</v>
      </c>
      <c r="X397">
        <v>1547.88571428571</v>
      </c>
      <c r="Y397">
        <v>0.52924824752235899</v>
      </c>
      <c r="Z397" t="s">
        <v>895</v>
      </c>
      <c r="AA397">
        <v>41</v>
      </c>
    </row>
    <row r="398" spans="1:27" x14ac:dyDescent="0.3">
      <c r="A398">
        <v>396</v>
      </c>
      <c r="B398">
        <v>2.9414472924604498</v>
      </c>
      <c r="C398" t="s">
        <v>896</v>
      </c>
      <c r="D398">
        <v>19</v>
      </c>
      <c r="E398">
        <v>203807</v>
      </c>
      <c r="F398">
        <v>9.5744680851063801E-2</v>
      </c>
      <c r="G398">
        <v>53.212765957446798</v>
      </c>
      <c r="H398">
        <v>26</v>
      </c>
      <c r="I398">
        <v>94</v>
      </c>
      <c r="J398" t="e">
        <f>---weGAR-TE</f>
        <v>#NAME?</v>
      </c>
      <c r="K398">
        <v>1.9992003198719999E-4</v>
      </c>
      <c r="L398">
        <v>69288</v>
      </c>
      <c r="M398">
        <v>0</v>
      </c>
      <c r="N398">
        <v>1.7992802878848001E-3</v>
      </c>
      <c r="O398">
        <v>2</v>
      </c>
      <c r="P398">
        <v>5002</v>
      </c>
      <c r="Q398">
        <v>-2</v>
      </c>
      <c r="R398">
        <v>0</v>
      </c>
      <c r="S398">
        <v>7838.7307692307604</v>
      </c>
      <c r="T398">
        <v>69168</v>
      </c>
      <c r="U398">
        <v>9</v>
      </c>
      <c r="V398">
        <v>1</v>
      </c>
      <c r="W398">
        <v>1.0638297872340399E-2</v>
      </c>
      <c r="X398">
        <v>2168.1595744680799</v>
      </c>
      <c r="Y398">
        <v>7.2316678232708695E-2</v>
      </c>
      <c r="Z398" t="s">
        <v>897</v>
      </c>
      <c r="AA398">
        <v>0</v>
      </c>
    </row>
    <row r="399" spans="1:27" x14ac:dyDescent="0.3">
      <c r="A399">
        <v>397</v>
      </c>
      <c r="B399">
        <v>3.6909500106446602</v>
      </c>
      <c r="C399" t="s">
        <v>898</v>
      </c>
      <c r="D399">
        <v>24</v>
      </c>
      <c r="E399">
        <v>364079</v>
      </c>
      <c r="F399">
        <v>0.22935779816513699</v>
      </c>
      <c r="G399">
        <v>41.577981651376099</v>
      </c>
      <c r="H399">
        <v>22</v>
      </c>
      <c r="I399">
        <v>109</v>
      </c>
      <c r="J399" t="s">
        <v>899</v>
      </c>
      <c r="K399">
        <v>6.6195939982340002E-4</v>
      </c>
      <c r="L399">
        <v>98641</v>
      </c>
      <c r="M399">
        <v>7.3394495412843999E-2</v>
      </c>
      <c r="N399">
        <v>5.5163283318622998E-3</v>
      </c>
      <c r="O399">
        <v>5</v>
      </c>
      <c r="P399">
        <v>4532</v>
      </c>
      <c r="Q399">
        <v>-2</v>
      </c>
      <c r="R399">
        <v>1.7652250661958999E-3</v>
      </c>
      <c r="S399">
        <v>16549.045454545401</v>
      </c>
      <c r="T399">
        <v>38376</v>
      </c>
      <c r="U399">
        <v>25</v>
      </c>
      <c r="V399">
        <v>3</v>
      </c>
      <c r="W399">
        <v>2.7522935779816501E-2</v>
      </c>
      <c r="X399">
        <v>3340.1743119265998</v>
      </c>
      <c r="Y399">
        <v>0.11809464248488601</v>
      </c>
      <c r="Z399" t="s">
        <v>900</v>
      </c>
      <c r="AA399">
        <v>8</v>
      </c>
    </row>
    <row r="400" spans="1:27" x14ac:dyDescent="0.3">
      <c r="A400">
        <v>398</v>
      </c>
      <c r="B400">
        <v>1.7312737416904</v>
      </c>
      <c r="C400" t="s">
        <v>901</v>
      </c>
      <c r="D400">
        <v>28</v>
      </c>
      <c r="E400">
        <v>58337</v>
      </c>
      <c r="F400">
        <v>2.6415094339622601E-2</v>
      </c>
      <c r="G400">
        <v>17.577358490565999</v>
      </c>
      <c r="H400">
        <v>51</v>
      </c>
      <c r="I400">
        <v>265</v>
      </c>
      <c r="J400" t="e">
        <f>--ejfSEpnf0</f>
        <v>#NAME?</v>
      </c>
      <c r="K400">
        <v>0</v>
      </c>
      <c r="L400">
        <v>33696</v>
      </c>
      <c r="M400">
        <v>0</v>
      </c>
      <c r="N400">
        <v>1.5027908973808E-3</v>
      </c>
      <c r="O400">
        <v>0</v>
      </c>
      <c r="P400">
        <v>4658</v>
      </c>
      <c r="Q400">
        <v>-2</v>
      </c>
      <c r="R400">
        <v>0</v>
      </c>
      <c r="S400">
        <v>1143.86274509803</v>
      </c>
      <c r="T400">
        <v>28368</v>
      </c>
      <c r="U400">
        <v>7</v>
      </c>
      <c r="V400">
        <v>0</v>
      </c>
      <c r="W400">
        <v>0</v>
      </c>
      <c r="X400">
        <v>220.13962264150899</v>
      </c>
      <c r="Y400">
        <v>0.164199097574732</v>
      </c>
      <c r="Z400" t="s">
        <v>902</v>
      </c>
      <c r="AA400">
        <v>0</v>
      </c>
    </row>
    <row r="401" spans="1:27" x14ac:dyDescent="0.3">
      <c r="A401">
        <v>399</v>
      </c>
      <c r="B401">
        <v>329.04040918977699</v>
      </c>
      <c r="C401" t="s">
        <v>903</v>
      </c>
      <c r="D401">
        <v>1</v>
      </c>
      <c r="E401">
        <v>19363370</v>
      </c>
      <c r="F401">
        <v>9.9348713986089992E-4</v>
      </c>
      <c r="G401">
        <v>0.22099569488906001</v>
      </c>
      <c r="H401">
        <v>513</v>
      </c>
      <c r="I401">
        <v>9059</v>
      </c>
      <c r="J401" t="s">
        <v>904</v>
      </c>
      <c r="K401">
        <v>4.9950049950039997E-4</v>
      </c>
      <c r="L401">
        <v>58848</v>
      </c>
      <c r="M401">
        <v>0</v>
      </c>
      <c r="N401">
        <v>4.4955044955043997E-3</v>
      </c>
      <c r="O401">
        <v>29</v>
      </c>
      <c r="P401">
        <v>2002</v>
      </c>
      <c r="Q401">
        <v>-2</v>
      </c>
      <c r="R401">
        <v>0</v>
      </c>
      <c r="S401">
        <v>37745.360623781598</v>
      </c>
      <c r="T401">
        <v>37848</v>
      </c>
      <c r="U401">
        <v>9</v>
      </c>
      <c r="V401">
        <v>1</v>
      </c>
      <c r="W401">
        <v>1.1038745998450001E-4</v>
      </c>
      <c r="X401">
        <v>2137.4732310409499</v>
      </c>
      <c r="Y401">
        <v>5.28957937011202E-2</v>
      </c>
      <c r="Z401" t="s">
        <v>905</v>
      </c>
      <c r="AA401">
        <v>0</v>
      </c>
    </row>
    <row r="402" spans="1:27" x14ac:dyDescent="0.3">
      <c r="A402">
        <v>400</v>
      </c>
      <c r="B402">
        <v>1.6307924280425099</v>
      </c>
      <c r="C402" t="s">
        <v>906</v>
      </c>
      <c r="D402">
        <v>26</v>
      </c>
      <c r="E402">
        <v>109237</v>
      </c>
      <c r="F402">
        <v>1.6233766233766201E-2</v>
      </c>
      <c r="G402">
        <v>6.6688311688311597</v>
      </c>
      <c r="H402">
        <v>61</v>
      </c>
      <c r="I402">
        <v>308</v>
      </c>
      <c r="J402" t="e">
        <f>--gJxLXQyWs</f>
        <v>#NAME?</v>
      </c>
      <c r="K402">
        <v>0</v>
      </c>
      <c r="L402">
        <v>66984</v>
      </c>
      <c r="M402">
        <v>1.2987012987012899E-2</v>
      </c>
      <c r="N402">
        <v>2.4342745861733002E-3</v>
      </c>
      <c r="O402">
        <v>32</v>
      </c>
      <c r="P402">
        <v>2054</v>
      </c>
      <c r="Q402">
        <v>-2</v>
      </c>
      <c r="R402">
        <v>1.9474196689386E-3</v>
      </c>
      <c r="S402">
        <v>1790.77049180327</v>
      </c>
      <c r="T402">
        <v>62760</v>
      </c>
      <c r="U402">
        <v>5</v>
      </c>
      <c r="V402">
        <v>0</v>
      </c>
      <c r="W402">
        <v>0</v>
      </c>
      <c r="X402">
        <v>354.66558441558402</v>
      </c>
      <c r="Y402">
        <v>3.2727852135117898E-2</v>
      </c>
      <c r="Z402" t="s">
        <v>907</v>
      </c>
      <c r="AA402">
        <v>4</v>
      </c>
    </row>
    <row r="403" spans="1:27" x14ac:dyDescent="0.3">
      <c r="A403">
        <v>401</v>
      </c>
      <c r="B403">
        <v>5252.8614822798099</v>
      </c>
      <c r="C403" t="s">
        <v>908</v>
      </c>
      <c r="D403">
        <v>17</v>
      </c>
      <c r="E403">
        <v>502010719</v>
      </c>
      <c r="F403">
        <v>1.4536409668320001E-4</v>
      </c>
      <c r="G403">
        <v>1.66118859376388E-2</v>
      </c>
      <c r="H403">
        <v>58490</v>
      </c>
      <c r="I403">
        <v>247654</v>
      </c>
      <c r="J403" t="e">
        <f>--bWAqa7Tqs</f>
        <v>#NAME?</v>
      </c>
      <c r="K403">
        <v>4.3753038405444002E-3</v>
      </c>
      <c r="L403">
        <v>95569</v>
      </c>
      <c r="M403">
        <v>1.049851809379E-4</v>
      </c>
      <c r="N403">
        <v>8.7506076810888993E-3</v>
      </c>
      <c r="O403">
        <v>6118</v>
      </c>
      <c r="P403">
        <v>4114</v>
      </c>
      <c r="Q403">
        <v>-2</v>
      </c>
      <c r="R403">
        <v>6.3198833252308996E-3</v>
      </c>
      <c r="S403">
        <v>8582.8469652932108</v>
      </c>
      <c r="T403">
        <v>34176</v>
      </c>
      <c r="U403">
        <v>36</v>
      </c>
      <c r="V403">
        <v>18</v>
      </c>
      <c r="W403" s="1">
        <v>7.2682048341637896E-5</v>
      </c>
      <c r="X403">
        <v>2027.06485257657</v>
      </c>
      <c r="Y403">
        <v>0.120376872659176</v>
      </c>
      <c r="Z403" t="s">
        <v>909</v>
      </c>
      <c r="AA403">
        <v>26</v>
      </c>
    </row>
    <row r="404" spans="1:27" x14ac:dyDescent="0.3">
      <c r="A404">
        <v>402</v>
      </c>
      <c r="B404">
        <v>2.2126373356876501</v>
      </c>
      <c r="C404" t="s">
        <v>910</v>
      </c>
      <c r="D404">
        <v>23</v>
      </c>
      <c r="E404">
        <v>180445</v>
      </c>
      <c r="F404">
        <v>9.3023255813953404E-2</v>
      </c>
      <c r="G404">
        <v>37.6279069767441</v>
      </c>
      <c r="H404">
        <v>18</v>
      </c>
      <c r="I404">
        <v>86</v>
      </c>
      <c r="J404" t="e">
        <f>--_RlILij1w</f>
        <v>#NAME?</v>
      </c>
      <c r="K404">
        <v>0</v>
      </c>
      <c r="L404">
        <v>81552</v>
      </c>
      <c r="M404">
        <v>0</v>
      </c>
      <c r="N404">
        <v>2.4721878862793002E-3</v>
      </c>
      <c r="O404">
        <v>1</v>
      </c>
      <c r="P404">
        <v>3236</v>
      </c>
      <c r="Q404">
        <v>-2</v>
      </c>
      <c r="R404">
        <v>0</v>
      </c>
      <c r="S404">
        <v>10024.722222222201</v>
      </c>
      <c r="T404">
        <v>61272</v>
      </c>
      <c r="U404">
        <v>8</v>
      </c>
      <c r="V404">
        <v>0</v>
      </c>
      <c r="W404">
        <v>0</v>
      </c>
      <c r="X404">
        <v>2098.1976744185999</v>
      </c>
      <c r="Y404">
        <v>5.2813683248465797E-2</v>
      </c>
      <c r="Z404" t="s">
        <v>911</v>
      </c>
      <c r="AA404">
        <v>0</v>
      </c>
    </row>
    <row r="405" spans="1:27" x14ac:dyDescent="0.3">
      <c r="A405">
        <v>403</v>
      </c>
      <c r="B405">
        <v>2.4214939024390199</v>
      </c>
      <c r="C405" t="s">
        <v>912</v>
      </c>
      <c r="D405">
        <v>10</v>
      </c>
      <c r="E405">
        <v>142965</v>
      </c>
      <c r="F405">
        <v>3.4334763948497798E-2</v>
      </c>
      <c r="G405">
        <v>6.4892703862660897</v>
      </c>
      <c r="H405">
        <v>103</v>
      </c>
      <c r="I405">
        <v>233</v>
      </c>
      <c r="J405" t="e">
        <f>--e54TXcwho</f>
        <v>#NAME?</v>
      </c>
      <c r="K405">
        <v>0</v>
      </c>
      <c r="L405">
        <v>59040</v>
      </c>
      <c r="M405">
        <v>0</v>
      </c>
      <c r="N405">
        <v>5.2910052910051996E-3</v>
      </c>
      <c r="O405">
        <v>2</v>
      </c>
      <c r="P405">
        <v>1512</v>
      </c>
      <c r="Q405">
        <v>-2</v>
      </c>
      <c r="R405">
        <v>0</v>
      </c>
      <c r="S405">
        <v>1388.0097087378599</v>
      </c>
      <c r="T405">
        <v>37056</v>
      </c>
      <c r="U405">
        <v>8</v>
      </c>
      <c r="V405">
        <v>0</v>
      </c>
      <c r="W405">
        <v>0</v>
      </c>
      <c r="X405">
        <v>613.58369098712399</v>
      </c>
      <c r="Y405">
        <v>4.0803108808290099E-2</v>
      </c>
      <c r="Z405" t="s">
        <v>913</v>
      </c>
      <c r="AA405">
        <v>0</v>
      </c>
    </row>
    <row r="406" spans="1:27" x14ac:dyDescent="0.3">
      <c r="A406">
        <v>404</v>
      </c>
      <c r="B406">
        <v>0.22298723613156601</v>
      </c>
      <c r="C406" t="s">
        <v>914</v>
      </c>
      <c r="D406">
        <v>24</v>
      </c>
      <c r="E406">
        <v>18169</v>
      </c>
      <c r="F406">
        <v>0.164179104477611</v>
      </c>
      <c r="G406">
        <v>18.9850746268656</v>
      </c>
      <c r="H406">
        <v>3</v>
      </c>
      <c r="I406">
        <v>134</v>
      </c>
      <c r="J406" t="e">
        <f>--WIKICYDw0</f>
        <v>#NAME?</v>
      </c>
      <c r="K406">
        <v>0</v>
      </c>
      <c r="L406">
        <v>81480</v>
      </c>
      <c r="M406">
        <v>0.164179104477611</v>
      </c>
      <c r="N406">
        <v>8.6477987421383004E-3</v>
      </c>
      <c r="O406">
        <v>28</v>
      </c>
      <c r="P406">
        <v>2544</v>
      </c>
      <c r="Q406">
        <v>-2</v>
      </c>
      <c r="R406">
        <v>8.6477987421383004E-3</v>
      </c>
      <c r="S406">
        <v>6056.3333333333303</v>
      </c>
      <c r="T406">
        <v>77928</v>
      </c>
      <c r="U406">
        <v>22</v>
      </c>
      <c r="V406">
        <v>0</v>
      </c>
      <c r="W406">
        <v>0</v>
      </c>
      <c r="X406">
        <v>135.589552238805</v>
      </c>
      <c r="Y406">
        <v>3.2645518940560503E-2</v>
      </c>
      <c r="Z406" t="s">
        <v>915</v>
      </c>
      <c r="AA406">
        <v>22</v>
      </c>
    </row>
    <row r="407" spans="1:27" x14ac:dyDescent="0.3">
      <c r="A407">
        <v>405</v>
      </c>
      <c r="B407">
        <v>7.2812531556094102</v>
      </c>
      <c r="C407" t="s">
        <v>916</v>
      </c>
      <c r="D407">
        <v>2</v>
      </c>
      <c r="E407">
        <v>576850</v>
      </c>
      <c r="F407">
        <v>0.2</v>
      </c>
      <c r="G407">
        <v>252.55820895522299</v>
      </c>
      <c r="H407">
        <v>783</v>
      </c>
      <c r="I407">
        <v>335</v>
      </c>
      <c r="J407" t="e">
        <f>--x6vh_L44w</f>
        <v>#NAME?</v>
      </c>
      <c r="K407">
        <v>2.6002576618950002E-4</v>
      </c>
      <c r="L407">
        <v>79224</v>
      </c>
      <c r="M407">
        <v>6.2686567164179099E-2</v>
      </c>
      <c r="N407">
        <v>7.9189665157720001E-4</v>
      </c>
      <c r="O407">
        <v>38</v>
      </c>
      <c r="P407">
        <v>84607</v>
      </c>
      <c r="Q407">
        <v>-2</v>
      </c>
      <c r="R407">
        <v>2.4820641318089998E-4</v>
      </c>
      <c r="S407">
        <v>736.71775223499299</v>
      </c>
      <c r="T407">
        <v>56208</v>
      </c>
      <c r="U407">
        <v>67</v>
      </c>
      <c r="V407">
        <v>22</v>
      </c>
      <c r="W407">
        <v>6.5671641791044705E-2</v>
      </c>
      <c r="X407">
        <v>1721.9402985074601</v>
      </c>
      <c r="Y407">
        <v>1.5052483632223099</v>
      </c>
      <c r="Z407" t="s">
        <v>917</v>
      </c>
      <c r="AA407">
        <v>21</v>
      </c>
    </row>
    <row r="408" spans="1:27" x14ac:dyDescent="0.3">
      <c r="A408">
        <v>406</v>
      </c>
      <c r="B408">
        <v>18.912047619047598</v>
      </c>
      <c r="C408" t="s">
        <v>918</v>
      </c>
      <c r="D408">
        <v>24</v>
      </c>
      <c r="E408">
        <v>794306</v>
      </c>
      <c r="F408">
        <v>0.18127147766323001</v>
      </c>
      <c r="G408">
        <v>9.8256013745704394</v>
      </c>
      <c r="H408">
        <v>56</v>
      </c>
      <c r="I408">
        <v>1164</v>
      </c>
      <c r="J408" t="e">
        <f>--LVsPXteFI</f>
        <v>#NAME?</v>
      </c>
      <c r="K408">
        <v>4.3717758153359999E-4</v>
      </c>
      <c r="L408">
        <v>42000</v>
      </c>
      <c r="M408">
        <v>2.92096219931271E-2</v>
      </c>
      <c r="N408">
        <v>1.8448893940718698E-2</v>
      </c>
      <c r="O408">
        <v>0</v>
      </c>
      <c r="P408">
        <v>11437</v>
      </c>
      <c r="Q408">
        <v>-2</v>
      </c>
      <c r="R408">
        <v>2.9728075544285999E-3</v>
      </c>
      <c r="S408">
        <v>14184.035714285699</v>
      </c>
      <c r="T408">
        <v>35352</v>
      </c>
      <c r="U408">
        <v>211</v>
      </c>
      <c r="V408">
        <v>5</v>
      </c>
      <c r="W408">
        <v>4.2955326460480999E-3</v>
      </c>
      <c r="X408">
        <v>682.39347079037805</v>
      </c>
      <c r="Y408">
        <v>0.32351776420004502</v>
      </c>
      <c r="Z408" t="s">
        <v>919</v>
      </c>
      <c r="AA408">
        <v>34</v>
      </c>
    </row>
    <row r="409" spans="1:27" x14ac:dyDescent="0.3">
      <c r="A409">
        <v>407</v>
      </c>
      <c r="B409">
        <v>0.72900654711073098</v>
      </c>
      <c r="C409" t="s">
        <v>920</v>
      </c>
      <c r="D409">
        <v>24</v>
      </c>
      <c r="E409">
        <v>61464</v>
      </c>
      <c r="F409">
        <v>9.6428571428571406</v>
      </c>
      <c r="G409">
        <v>4390.4285714285697</v>
      </c>
      <c r="H409">
        <v>1</v>
      </c>
      <c r="I409">
        <v>14</v>
      </c>
      <c r="J409" t="e">
        <f>--eC5SGLk-k</f>
        <v>#NAME?</v>
      </c>
      <c r="K409" s="1">
        <v>6.5076627729151006E-5</v>
      </c>
      <c r="L409">
        <v>84312</v>
      </c>
      <c r="M409">
        <v>4.8571428571428497</v>
      </c>
      <c r="N409">
        <v>2.1963361858587998E-3</v>
      </c>
      <c r="O409">
        <v>22</v>
      </c>
      <c r="P409">
        <v>61466</v>
      </c>
      <c r="Q409">
        <v>-2</v>
      </c>
      <c r="R409">
        <v>1.1063026713954999E-3</v>
      </c>
      <c r="S409">
        <v>61464</v>
      </c>
      <c r="T409">
        <v>71856</v>
      </c>
      <c r="U409">
        <v>135</v>
      </c>
      <c r="V409">
        <v>4</v>
      </c>
      <c r="W409">
        <v>0.28571428571428498</v>
      </c>
      <c r="X409">
        <v>4390.2857142857101</v>
      </c>
      <c r="Y409">
        <v>0.85540525495435304</v>
      </c>
      <c r="Z409" t="s">
        <v>921</v>
      </c>
      <c r="AA409">
        <v>68</v>
      </c>
    </row>
    <row r="410" spans="1:27" x14ac:dyDescent="0.3">
      <c r="A410">
        <v>408</v>
      </c>
      <c r="B410">
        <v>0.120993354832404</v>
      </c>
      <c r="C410" t="s">
        <v>922</v>
      </c>
      <c r="D410">
        <v>27</v>
      </c>
      <c r="E410">
        <v>9905</v>
      </c>
      <c r="F410">
        <v>4.4000000000000004</v>
      </c>
      <c r="G410">
        <v>989.9</v>
      </c>
      <c r="H410">
        <v>1</v>
      </c>
      <c r="I410">
        <v>10</v>
      </c>
      <c r="J410" t="e">
        <f>--wt7SxTrps</f>
        <v>#NAME?</v>
      </c>
      <c r="K410">
        <v>1.010203050813E-4</v>
      </c>
      <c r="L410">
        <v>81864</v>
      </c>
      <c r="M410">
        <v>0.3</v>
      </c>
      <c r="N410">
        <v>4.4448934235780998E-3</v>
      </c>
      <c r="O410">
        <v>3</v>
      </c>
      <c r="P410">
        <v>9899</v>
      </c>
      <c r="Q410">
        <v>-2</v>
      </c>
      <c r="R410">
        <v>3.030609152439E-4</v>
      </c>
      <c r="S410">
        <v>9905</v>
      </c>
      <c r="T410">
        <v>42528</v>
      </c>
      <c r="U410">
        <v>44</v>
      </c>
      <c r="V410">
        <v>1</v>
      </c>
      <c r="W410">
        <v>0.1</v>
      </c>
      <c r="X410">
        <v>990.5</v>
      </c>
      <c r="Y410">
        <v>0.23276429646350599</v>
      </c>
      <c r="Z410" t="s">
        <v>923</v>
      </c>
      <c r="AA410">
        <v>3</v>
      </c>
    </row>
    <row r="411" spans="1:27" x14ac:dyDescent="0.3">
      <c r="A411">
        <v>409</v>
      </c>
      <c r="B411">
        <v>1.8794849070791699</v>
      </c>
      <c r="C411" t="s">
        <v>924</v>
      </c>
      <c r="D411">
        <v>10</v>
      </c>
      <c r="E411">
        <v>139969</v>
      </c>
      <c r="F411">
        <v>0.13186813186813101</v>
      </c>
      <c r="G411">
        <v>46.505494505494497</v>
      </c>
      <c r="H411">
        <v>73</v>
      </c>
      <c r="I411">
        <v>91</v>
      </c>
      <c r="J411" t="e">
        <f>--qwuT1cEQ0</f>
        <v>#NAME?</v>
      </c>
      <c r="K411">
        <v>1.1814744801511999E-3</v>
      </c>
      <c r="L411">
        <v>74472</v>
      </c>
      <c r="M411">
        <v>0.12087912087912001</v>
      </c>
      <c r="N411">
        <v>2.8355387523629001E-3</v>
      </c>
      <c r="O411">
        <v>38</v>
      </c>
      <c r="P411">
        <v>4232</v>
      </c>
      <c r="Q411">
        <v>-2</v>
      </c>
      <c r="R411">
        <v>2.5992438563326998E-3</v>
      </c>
      <c r="S411">
        <v>1917.38356164383</v>
      </c>
      <c r="T411">
        <v>58248</v>
      </c>
      <c r="U411">
        <v>12</v>
      </c>
      <c r="V411">
        <v>5</v>
      </c>
      <c r="W411">
        <v>5.4945054945054903E-2</v>
      </c>
      <c r="X411">
        <v>1538.1208791208701</v>
      </c>
      <c r="Y411">
        <v>7.26548551023211E-2</v>
      </c>
      <c r="Z411" t="s">
        <v>925</v>
      </c>
      <c r="AA411">
        <v>11</v>
      </c>
    </row>
    <row r="412" spans="1:27" x14ac:dyDescent="0.3">
      <c r="A412">
        <v>410</v>
      </c>
      <c r="B412">
        <v>3949.13905198058</v>
      </c>
      <c r="C412" t="s">
        <v>926</v>
      </c>
      <c r="D412">
        <v>27</v>
      </c>
      <c r="E412">
        <v>201785209</v>
      </c>
      <c r="F412">
        <v>1.0348034111952601E-2</v>
      </c>
      <c r="G412">
        <v>25.454296182672199</v>
      </c>
      <c r="H412">
        <v>325</v>
      </c>
      <c r="I412">
        <v>251642</v>
      </c>
      <c r="J412" t="e">
        <f>--BSqjIgEgE</f>
        <v>#NAME?</v>
      </c>
      <c r="K412">
        <v>2.3730088972219999E-4</v>
      </c>
      <c r="L412">
        <v>51096</v>
      </c>
      <c r="M412">
        <v>5.5237202056889997E-4</v>
      </c>
      <c r="N412">
        <v>4.0653389265559998E-4</v>
      </c>
      <c r="O412">
        <v>0</v>
      </c>
      <c r="P412">
        <v>6405370</v>
      </c>
      <c r="Q412">
        <v>1.71315789473684</v>
      </c>
      <c r="R412" s="1">
        <v>2.1700541889071201E-5</v>
      </c>
      <c r="S412">
        <v>620877.56615384598</v>
      </c>
      <c r="T412">
        <v>21360</v>
      </c>
      <c r="U412">
        <v>2604</v>
      </c>
      <c r="V412">
        <v>1520</v>
      </c>
      <c r="W412">
        <v>6.0403271314009004E-3</v>
      </c>
      <c r="X412">
        <v>801.87412673560004</v>
      </c>
      <c r="Y412">
        <v>299.876872659176</v>
      </c>
      <c r="Z412" t="s">
        <v>927</v>
      </c>
      <c r="AA412">
        <v>139</v>
      </c>
    </row>
    <row r="413" spans="1:27" x14ac:dyDescent="0.3">
      <c r="A413">
        <v>411</v>
      </c>
      <c r="B413">
        <v>0.47731451438459799</v>
      </c>
      <c r="C413" t="s">
        <v>928</v>
      </c>
      <c r="D413">
        <v>22</v>
      </c>
      <c r="E413">
        <v>17653</v>
      </c>
      <c r="F413">
        <v>0</v>
      </c>
      <c r="G413">
        <v>290.692307692307</v>
      </c>
      <c r="H413">
        <v>27</v>
      </c>
      <c r="I413">
        <v>13</v>
      </c>
      <c r="J413" t="e">
        <f>--x6XjVa54g</f>
        <v>#NAME?</v>
      </c>
      <c r="K413">
        <v>2.646202699126E-4</v>
      </c>
      <c r="L413">
        <v>36984</v>
      </c>
      <c r="M413">
        <v>0</v>
      </c>
      <c r="N413">
        <v>0</v>
      </c>
      <c r="O413">
        <v>0</v>
      </c>
      <c r="P413">
        <v>3779</v>
      </c>
      <c r="Q413">
        <v>-2</v>
      </c>
      <c r="R413">
        <v>0</v>
      </c>
      <c r="S413">
        <v>653.81481481481399</v>
      </c>
      <c r="T413">
        <v>36960</v>
      </c>
      <c r="U413">
        <v>0</v>
      </c>
      <c r="V413">
        <v>1</v>
      </c>
      <c r="W413">
        <v>7.69230769230769E-2</v>
      </c>
      <c r="X413">
        <v>1357.9230769230701</v>
      </c>
      <c r="Y413">
        <v>0.102245670995671</v>
      </c>
      <c r="Z413" t="s">
        <v>929</v>
      </c>
      <c r="AA413">
        <v>0</v>
      </c>
    </row>
    <row r="414" spans="1:27" x14ac:dyDescent="0.3">
      <c r="A414">
        <v>412</v>
      </c>
      <c r="B414">
        <v>12.3984310910582</v>
      </c>
      <c r="C414" t="s">
        <v>930</v>
      </c>
      <c r="D414">
        <v>24</v>
      </c>
      <c r="E414">
        <v>725457</v>
      </c>
      <c r="F414">
        <v>-1</v>
      </c>
      <c r="G414">
        <v>3817.9315789473599</v>
      </c>
      <c r="H414">
        <v>1</v>
      </c>
      <c r="I414">
        <v>190</v>
      </c>
      <c r="J414" t="e">
        <f>--H9TvC9mKw</f>
        <v>#NAME?</v>
      </c>
      <c r="K414">
        <v>-1</v>
      </c>
      <c r="L414">
        <v>58512</v>
      </c>
      <c r="M414">
        <v>2.4894736842105201</v>
      </c>
      <c r="N414">
        <v>-1</v>
      </c>
      <c r="O414">
        <v>3</v>
      </c>
      <c r="P414">
        <v>725407</v>
      </c>
      <c r="Q414">
        <v>-2</v>
      </c>
      <c r="R414">
        <v>6.5204774698889999E-4</v>
      </c>
      <c r="S414">
        <v>725457</v>
      </c>
      <c r="T414">
        <v>58488</v>
      </c>
      <c r="U414">
        <v>-1</v>
      </c>
      <c r="V414">
        <v>-1</v>
      </c>
      <c r="W414">
        <v>-1</v>
      </c>
      <c r="X414">
        <v>3818.1947368421002</v>
      </c>
      <c r="Y414">
        <v>12.4026637942825</v>
      </c>
      <c r="Z414" t="s">
        <v>931</v>
      </c>
      <c r="AA414">
        <v>473</v>
      </c>
    </row>
    <row r="415" spans="1:27" x14ac:dyDescent="0.3">
      <c r="A415">
        <v>413</v>
      </c>
      <c r="B415">
        <v>346.65739512256698</v>
      </c>
      <c r="C415" t="s">
        <v>932</v>
      </c>
      <c r="D415">
        <v>22</v>
      </c>
      <c r="E415">
        <v>21947573</v>
      </c>
      <c r="F415">
        <v>9.7276264591429997E-4</v>
      </c>
      <c r="G415">
        <v>0.129200565970994</v>
      </c>
      <c r="H415">
        <v>7842</v>
      </c>
      <c r="I415">
        <v>11308</v>
      </c>
      <c r="J415" t="e">
        <f>--ch-MVFldE</f>
        <v>#NAME?</v>
      </c>
      <c r="K415">
        <v>6.8446269678300005E-4</v>
      </c>
      <c r="L415">
        <v>63312</v>
      </c>
      <c r="M415" s="1">
        <v>8.8432967810399702E-5</v>
      </c>
      <c r="N415">
        <v>7.5290896646131996E-3</v>
      </c>
      <c r="O415">
        <v>85</v>
      </c>
      <c r="P415">
        <v>1461</v>
      </c>
      <c r="Q415">
        <v>-2</v>
      </c>
      <c r="R415">
        <v>6.8446269678300005E-4</v>
      </c>
      <c r="S415">
        <v>2798.7213720989498</v>
      </c>
      <c r="T415">
        <v>51480</v>
      </c>
      <c r="U415">
        <v>11</v>
      </c>
      <c r="V415">
        <v>1</v>
      </c>
      <c r="W415" s="1">
        <v>8.8432967810399702E-5</v>
      </c>
      <c r="X415">
        <v>1940.88901662539</v>
      </c>
      <c r="Y415">
        <v>2.8379953379953301E-2</v>
      </c>
      <c r="Z415" t="s">
        <v>933</v>
      </c>
      <c r="AA415">
        <v>1</v>
      </c>
    </row>
    <row r="416" spans="1:27" x14ac:dyDescent="0.3">
      <c r="A416">
        <v>414</v>
      </c>
      <c r="B416">
        <v>8.9288294074908592</v>
      </c>
      <c r="C416" t="s">
        <v>934</v>
      </c>
      <c r="D416">
        <v>22</v>
      </c>
      <c r="E416">
        <v>847962</v>
      </c>
      <c r="F416">
        <v>0</v>
      </c>
      <c r="G416">
        <v>56.0420168067226</v>
      </c>
      <c r="H416">
        <v>64</v>
      </c>
      <c r="I416">
        <v>119</v>
      </c>
      <c r="J416" t="e">
        <f>--dj-JMekPU</f>
        <v>#NAME?</v>
      </c>
      <c r="K416">
        <v>1.499475183685E-4</v>
      </c>
      <c r="L416">
        <v>94969</v>
      </c>
      <c r="M416">
        <v>8.4033613445377991E-3</v>
      </c>
      <c r="N416">
        <v>0</v>
      </c>
      <c r="O416">
        <v>5</v>
      </c>
      <c r="P416">
        <v>6669</v>
      </c>
      <c r="Q416">
        <v>-2</v>
      </c>
      <c r="R416">
        <v>1.499475183685E-4</v>
      </c>
      <c r="S416">
        <v>13249.40625</v>
      </c>
      <c r="T416">
        <v>87529</v>
      </c>
      <c r="U416">
        <v>0</v>
      </c>
      <c r="V416">
        <v>1</v>
      </c>
      <c r="W416">
        <v>8.4033613445377991E-3</v>
      </c>
      <c r="X416">
        <v>7125.7310924369704</v>
      </c>
      <c r="Y416">
        <v>7.6191890687657804E-2</v>
      </c>
      <c r="Z416" t="s">
        <v>935</v>
      </c>
      <c r="AA416">
        <v>1</v>
      </c>
    </row>
    <row r="417" spans="1:27" x14ac:dyDescent="0.3">
      <c r="A417">
        <v>415</v>
      </c>
      <c r="B417">
        <v>0.57914307529078102</v>
      </c>
      <c r="C417" t="s">
        <v>936</v>
      </c>
      <c r="D417">
        <v>22</v>
      </c>
      <c r="E417">
        <v>58406</v>
      </c>
      <c r="F417">
        <v>0.118811881188118</v>
      </c>
      <c r="G417">
        <v>14.2277227722772</v>
      </c>
      <c r="H417">
        <v>232</v>
      </c>
      <c r="I417">
        <v>101</v>
      </c>
      <c r="J417" t="e">
        <f>--tcbV4J3ZE</f>
        <v>#NAME?</v>
      </c>
      <c r="K417">
        <v>0</v>
      </c>
      <c r="L417">
        <v>100849</v>
      </c>
      <c r="M417">
        <v>0</v>
      </c>
      <c r="N417">
        <v>8.3507306889351995E-3</v>
      </c>
      <c r="O417">
        <v>10</v>
      </c>
      <c r="P417">
        <v>1437</v>
      </c>
      <c r="Q417">
        <v>-2</v>
      </c>
      <c r="R417">
        <v>0</v>
      </c>
      <c r="S417">
        <v>251.75</v>
      </c>
      <c r="T417">
        <v>25800</v>
      </c>
      <c r="U417">
        <v>12</v>
      </c>
      <c r="V417">
        <v>0</v>
      </c>
      <c r="W417">
        <v>0</v>
      </c>
      <c r="X417">
        <v>578.27722772277195</v>
      </c>
      <c r="Y417">
        <v>5.5697674418604598E-2</v>
      </c>
      <c r="Z417" t="s">
        <v>937</v>
      </c>
      <c r="AA417">
        <v>0</v>
      </c>
    </row>
    <row r="418" spans="1:27" x14ac:dyDescent="0.3">
      <c r="A418">
        <v>416</v>
      </c>
      <c r="B418">
        <v>0.67493963416651004</v>
      </c>
      <c r="C418" t="s">
        <v>938</v>
      </c>
      <c r="D418">
        <v>17</v>
      </c>
      <c r="E418">
        <v>61215</v>
      </c>
      <c r="F418">
        <v>4.7817047817047799E-2</v>
      </c>
      <c r="G418">
        <v>4.8648648648648596</v>
      </c>
      <c r="H418">
        <v>42</v>
      </c>
      <c r="I418">
        <v>481</v>
      </c>
      <c r="J418" t="s">
        <v>939</v>
      </c>
      <c r="K418">
        <v>0</v>
      </c>
      <c r="L418">
        <v>90697</v>
      </c>
      <c r="M418">
        <v>1.45530145530145E-2</v>
      </c>
      <c r="N418">
        <v>9.8290598290597993E-3</v>
      </c>
      <c r="O418">
        <v>1</v>
      </c>
      <c r="P418">
        <v>2340</v>
      </c>
      <c r="Q418">
        <v>-2</v>
      </c>
      <c r="R418">
        <v>2.9914529914529002E-3</v>
      </c>
      <c r="S418">
        <v>1457.5</v>
      </c>
      <c r="T418">
        <v>51192</v>
      </c>
      <c r="U418">
        <v>23</v>
      </c>
      <c r="V418">
        <v>0</v>
      </c>
      <c r="W418">
        <v>0</v>
      </c>
      <c r="X418">
        <v>127.266112266112</v>
      </c>
      <c r="Y418">
        <v>4.5710267229254503E-2</v>
      </c>
      <c r="Z418" t="s">
        <v>940</v>
      </c>
      <c r="AA418">
        <v>7</v>
      </c>
    </row>
    <row r="419" spans="1:27" x14ac:dyDescent="0.3">
      <c r="A419">
        <v>417</v>
      </c>
      <c r="B419">
        <v>116.956548020692</v>
      </c>
      <c r="C419" t="s">
        <v>941</v>
      </c>
      <c r="D419">
        <v>26</v>
      </c>
      <c r="E419">
        <v>8319821</v>
      </c>
      <c r="F419">
        <v>1.20536273649918E-2</v>
      </c>
      <c r="G419">
        <v>5.6901641398320999</v>
      </c>
      <c r="H419">
        <v>303</v>
      </c>
      <c r="I419">
        <v>39905</v>
      </c>
      <c r="J419" t="e">
        <f>--hG8v0Fdj4</f>
        <v>#NAME?</v>
      </c>
      <c r="K419">
        <v>1.3212017651250001E-4</v>
      </c>
      <c r="L419">
        <v>71136</v>
      </c>
      <c r="M419">
        <v>1.7291066282420001E-3</v>
      </c>
      <c r="N419">
        <v>2.1183268300845998E-3</v>
      </c>
      <c r="O419">
        <v>75</v>
      </c>
      <c r="P419">
        <v>227066</v>
      </c>
      <c r="Q419">
        <v>-2</v>
      </c>
      <c r="R419">
        <v>3.0387640597880002E-4</v>
      </c>
      <c r="S419">
        <v>27458.155115511501</v>
      </c>
      <c r="T419">
        <v>51792</v>
      </c>
      <c r="U419">
        <v>481</v>
      </c>
      <c r="V419">
        <v>30</v>
      </c>
      <c r="W419">
        <v>7.5178549054000004E-4</v>
      </c>
      <c r="X419">
        <v>208.490690389675</v>
      </c>
      <c r="Y419">
        <v>4.3841906085881899</v>
      </c>
      <c r="Z419" t="s">
        <v>942</v>
      </c>
      <c r="AA419">
        <v>69</v>
      </c>
    </row>
    <row r="420" spans="1:27" x14ac:dyDescent="0.3">
      <c r="A420">
        <v>418</v>
      </c>
      <c r="B420">
        <v>558.22176591375705</v>
      </c>
      <c r="C420" t="s">
        <v>943</v>
      </c>
      <c r="D420">
        <v>25</v>
      </c>
      <c r="E420">
        <v>13048992</v>
      </c>
      <c r="F420">
        <v>6.9178039117029995E-4</v>
      </c>
      <c r="G420">
        <v>0.186654927363058</v>
      </c>
      <c r="H420">
        <v>3152</v>
      </c>
      <c r="I420">
        <v>15901</v>
      </c>
      <c r="J420" t="e">
        <f>--mUH7aFLxg</f>
        <v>#NAME?</v>
      </c>
      <c r="K420">
        <v>2.021563342318E-3</v>
      </c>
      <c r="L420">
        <v>23376</v>
      </c>
      <c r="M420">
        <v>1.0691151499905001E-3</v>
      </c>
      <c r="N420">
        <v>3.7061994609164E-3</v>
      </c>
      <c r="O420">
        <v>0</v>
      </c>
      <c r="P420">
        <v>2968</v>
      </c>
      <c r="Q420">
        <v>-2</v>
      </c>
      <c r="R420">
        <v>5.7277628032344997E-3</v>
      </c>
      <c r="S420">
        <v>4139.9086294416202</v>
      </c>
      <c r="T420">
        <v>18864</v>
      </c>
      <c r="U420">
        <v>11</v>
      </c>
      <c r="V420">
        <v>6</v>
      </c>
      <c r="W420">
        <v>3.7733475882019998E-4</v>
      </c>
      <c r="X420">
        <v>820.63970819445296</v>
      </c>
      <c r="Y420">
        <v>0.15733672603901599</v>
      </c>
      <c r="Z420" t="s">
        <v>944</v>
      </c>
      <c r="AA420">
        <v>17</v>
      </c>
    </row>
    <row r="421" spans="1:27" x14ac:dyDescent="0.3">
      <c r="A421">
        <v>419</v>
      </c>
      <c r="B421">
        <v>18.128252372975901</v>
      </c>
      <c r="C421" t="s">
        <v>945</v>
      </c>
      <c r="D421">
        <v>27</v>
      </c>
      <c r="E421">
        <v>1298708</v>
      </c>
      <c r="F421">
        <v>4.2930738408700003E-4</v>
      </c>
      <c r="G421">
        <v>0.249141385231826</v>
      </c>
      <c r="H421">
        <v>39</v>
      </c>
      <c r="I421">
        <v>6988</v>
      </c>
      <c r="J421" t="e">
        <f>--Egt54I_vk</f>
        <v>#NAME?</v>
      </c>
      <c r="K421">
        <v>2.2975301550832001E-3</v>
      </c>
      <c r="L421">
        <v>71640</v>
      </c>
      <c r="M421">
        <v>0</v>
      </c>
      <c r="N421">
        <v>1.7231476163123999E-3</v>
      </c>
      <c r="O421">
        <v>0</v>
      </c>
      <c r="P421">
        <v>1741</v>
      </c>
      <c r="Q421">
        <v>-2</v>
      </c>
      <c r="R421">
        <v>0</v>
      </c>
      <c r="S421">
        <v>33300.205128205103</v>
      </c>
      <c r="T421">
        <v>64728</v>
      </c>
      <c r="U421">
        <v>3</v>
      </c>
      <c r="V421">
        <v>4</v>
      </c>
      <c r="W421">
        <v>5.7240984544930005E-4</v>
      </c>
      <c r="X421">
        <v>185.84831139095601</v>
      </c>
      <c r="Y421">
        <v>2.68971696947225E-2</v>
      </c>
      <c r="Z421" t="s">
        <v>946</v>
      </c>
      <c r="AA421">
        <v>0</v>
      </c>
    </row>
    <row r="422" spans="1:27" x14ac:dyDescent="0.3">
      <c r="A422">
        <v>420</v>
      </c>
      <c r="B422">
        <v>1.4887224517906299</v>
      </c>
      <c r="C422" t="s">
        <v>947</v>
      </c>
      <c r="D422">
        <v>20</v>
      </c>
      <c r="E422">
        <v>103758</v>
      </c>
      <c r="F422">
        <v>6.3636363636363602E-2</v>
      </c>
      <c r="G422">
        <v>13.1863636363636</v>
      </c>
      <c r="H422">
        <v>46</v>
      </c>
      <c r="I422">
        <v>220</v>
      </c>
      <c r="J422" t="e">
        <f>--xVuasWYQA</f>
        <v>#NAME?</v>
      </c>
      <c r="K422">
        <v>3.447087211306E-4</v>
      </c>
      <c r="L422">
        <v>69696</v>
      </c>
      <c r="M422">
        <v>2.7272727272727199E-2</v>
      </c>
      <c r="N422">
        <v>4.825922095829E-3</v>
      </c>
      <c r="O422">
        <v>28</v>
      </c>
      <c r="P422">
        <v>2901</v>
      </c>
      <c r="Q422">
        <v>-2</v>
      </c>
      <c r="R422">
        <v>2.0682523267838001E-3</v>
      </c>
      <c r="S422">
        <v>2255.6086956521699</v>
      </c>
      <c r="T422">
        <v>57048</v>
      </c>
      <c r="U422">
        <v>14</v>
      </c>
      <c r="V422">
        <v>1</v>
      </c>
      <c r="W422">
        <v>4.5454545454545001E-3</v>
      </c>
      <c r="X422">
        <v>471.62727272727199</v>
      </c>
      <c r="Y422">
        <v>5.08519141775347E-2</v>
      </c>
      <c r="Z422" t="s">
        <v>948</v>
      </c>
      <c r="AA422">
        <v>6</v>
      </c>
    </row>
    <row r="423" spans="1:27" x14ac:dyDescent="0.3">
      <c r="A423">
        <v>421</v>
      </c>
      <c r="B423">
        <v>2.4772430881585801</v>
      </c>
      <c r="C423" t="s">
        <v>949</v>
      </c>
      <c r="D423">
        <v>17</v>
      </c>
      <c r="E423">
        <v>189955</v>
      </c>
      <c r="F423">
        <v>11.1428571428571</v>
      </c>
      <c r="G423">
        <v>27135.1428571428</v>
      </c>
      <c r="H423">
        <v>1</v>
      </c>
      <c r="I423">
        <v>7</v>
      </c>
      <c r="J423" t="s">
        <v>950</v>
      </c>
      <c r="K423" s="1">
        <v>5.2646541648679099E-5</v>
      </c>
      <c r="L423">
        <v>76680</v>
      </c>
      <c r="M423">
        <v>1.4285714285714199</v>
      </c>
      <c r="N423">
        <v>4.1064302485959998E-4</v>
      </c>
      <c r="O423">
        <v>0</v>
      </c>
      <c r="P423">
        <v>189946</v>
      </c>
      <c r="Q423">
        <v>-2</v>
      </c>
      <c r="R423" s="1">
        <v>5.2646541648679099E-5</v>
      </c>
      <c r="S423">
        <v>189955</v>
      </c>
      <c r="T423">
        <v>76656</v>
      </c>
      <c r="U423">
        <v>78</v>
      </c>
      <c r="V423">
        <v>10</v>
      </c>
      <c r="W423">
        <v>1.4285714285714199</v>
      </c>
      <c r="X423">
        <v>27136.4285714285</v>
      </c>
      <c r="Y423">
        <v>2.47790127322062</v>
      </c>
      <c r="Z423" t="s">
        <v>951</v>
      </c>
      <c r="AA423">
        <v>10</v>
      </c>
    </row>
    <row r="424" spans="1:27" x14ac:dyDescent="0.3">
      <c r="A424">
        <v>422</v>
      </c>
      <c r="B424">
        <v>112.32063701674301</v>
      </c>
      <c r="C424" t="s">
        <v>952</v>
      </c>
      <c r="D424">
        <v>17</v>
      </c>
      <c r="E424">
        <v>11397512</v>
      </c>
      <c r="F424">
        <v>1.2743398919358999E-3</v>
      </c>
      <c r="G424">
        <v>0.102456927311652</v>
      </c>
      <c r="H424">
        <v>1927</v>
      </c>
      <c r="I424">
        <v>19618</v>
      </c>
      <c r="J424" t="e">
        <f>--neeVlebE4</f>
        <v>#NAME?</v>
      </c>
      <c r="K424">
        <v>4.9751243781090003E-4</v>
      </c>
      <c r="L424">
        <v>101473</v>
      </c>
      <c r="M424">
        <v>0</v>
      </c>
      <c r="N424">
        <v>1.24378109452736E-2</v>
      </c>
      <c r="O424">
        <v>0</v>
      </c>
      <c r="P424">
        <v>2010</v>
      </c>
      <c r="Q424">
        <v>-2</v>
      </c>
      <c r="R424">
        <v>0</v>
      </c>
      <c r="S424">
        <v>5914.6403736377697</v>
      </c>
      <c r="T424">
        <v>19368</v>
      </c>
      <c r="U424">
        <v>25</v>
      </c>
      <c r="V424">
        <v>1</v>
      </c>
      <c r="W424" s="1">
        <v>5.0973595677439003E-5</v>
      </c>
      <c r="X424">
        <v>580.97216841676004</v>
      </c>
      <c r="Y424">
        <v>0.103779429987608</v>
      </c>
      <c r="Z424" t="s">
        <v>953</v>
      </c>
      <c r="AA424">
        <v>0</v>
      </c>
    </row>
    <row r="425" spans="1:27" x14ac:dyDescent="0.3">
      <c r="A425">
        <v>423</v>
      </c>
      <c r="B425">
        <v>83.662565039357105</v>
      </c>
      <c r="C425" t="s">
        <v>954</v>
      </c>
      <c r="D425">
        <v>24</v>
      </c>
      <c r="E425">
        <v>8152164</v>
      </c>
      <c r="F425">
        <v>9.5097556976552998E-3</v>
      </c>
      <c r="G425">
        <v>6.9481882275782896</v>
      </c>
      <c r="H425">
        <v>487</v>
      </c>
      <c r="I425">
        <v>6099</v>
      </c>
      <c r="J425" t="e">
        <f>--KK1RLwsjo</f>
        <v>#NAME?</v>
      </c>
      <c r="K425" s="1">
        <v>9.43908252117894E-5</v>
      </c>
      <c r="L425">
        <v>97441</v>
      </c>
      <c r="M425">
        <v>3.2792261026389998E-4</v>
      </c>
      <c r="N425">
        <v>1.3686669655709001E-3</v>
      </c>
      <c r="O425">
        <v>149</v>
      </c>
      <c r="P425">
        <v>42377</v>
      </c>
      <c r="Q425">
        <v>-2</v>
      </c>
      <c r="R425" s="1">
        <v>4.71954126058947E-5</v>
      </c>
      <c r="S425">
        <v>16739.556468172399</v>
      </c>
      <c r="T425">
        <v>52920</v>
      </c>
      <c r="U425">
        <v>58</v>
      </c>
      <c r="V425">
        <v>4</v>
      </c>
      <c r="W425">
        <v>6.5584522052790004E-4</v>
      </c>
      <c r="X425">
        <v>1336.63944909001</v>
      </c>
      <c r="Y425">
        <v>0.80077475434618295</v>
      </c>
      <c r="Z425" t="s">
        <v>955</v>
      </c>
      <c r="AA425">
        <v>2</v>
      </c>
    </row>
    <row r="426" spans="1:27" x14ac:dyDescent="0.3">
      <c r="A426">
        <v>424</v>
      </c>
      <c r="B426">
        <v>0.35751517550804901</v>
      </c>
      <c r="C426" t="s">
        <v>956</v>
      </c>
      <c r="D426">
        <v>22</v>
      </c>
      <c r="E426">
        <v>21674</v>
      </c>
      <c r="F426">
        <v>0.1</v>
      </c>
      <c r="G426">
        <v>70.7</v>
      </c>
      <c r="H426">
        <v>8</v>
      </c>
      <c r="I426">
        <v>20</v>
      </c>
      <c r="J426" t="s">
        <v>957</v>
      </c>
      <c r="K426">
        <v>0</v>
      </c>
      <c r="L426">
        <v>60624</v>
      </c>
      <c r="M426">
        <v>0</v>
      </c>
      <c r="N426">
        <v>1.4144271570013999E-3</v>
      </c>
      <c r="O426">
        <v>0</v>
      </c>
      <c r="P426">
        <v>1414</v>
      </c>
      <c r="Q426">
        <v>-2</v>
      </c>
      <c r="R426">
        <v>0</v>
      </c>
      <c r="S426">
        <v>2709.25</v>
      </c>
      <c r="T426">
        <v>60576</v>
      </c>
      <c r="U426">
        <v>2</v>
      </c>
      <c r="V426">
        <v>0</v>
      </c>
      <c r="W426">
        <v>0</v>
      </c>
      <c r="X426">
        <v>1083.7</v>
      </c>
      <c r="Y426">
        <v>2.3342577918647599E-2</v>
      </c>
      <c r="Z426" t="s">
        <v>958</v>
      </c>
      <c r="AA426">
        <v>0</v>
      </c>
    </row>
    <row r="427" spans="1:27" x14ac:dyDescent="0.3">
      <c r="A427">
        <v>425</v>
      </c>
      <c r="B427">
        <v>445.52424397453302</v>
      </c>
      <c r="C427" t="s">
        <v>959</v>
      </c>
      <c r="D427">
        <v>22</v>
      </c>
      <c r="E427">
        <v>15675325</v>
      </c>
      <c r="F427">
        <v>3.4785996549229E-3</v>
      </c>
      <c r="G427">
        <v>1.797489842489</v>
      </c>
      <c r="H427">
        <v>218</v>
      </c>
      <c r="I427">
        <v>35934</v>
      </c>
      <c r="J427" t="e">
        <f>--sG1xFtGgc</f>
        <v>#NAME?</v>
      </c>
      <c r="K427">
        <v>3.0964066201169999E-4</v>
      </c>
      <c r="L427">
        <v>35184</v>
      </c>
      <c r="M427">
        <v>1.113151889575E-4</v>
      </c>
      <c r="N427">
        <v>1.9352541375732999E-3</v>
      </c>
      <c r="O427">
        <v>0</v>
      </c>
      <c r="P427">
        <v>64591</v>
      </c>
      <c r="Q427">
        <v>-2</v>
      </c>
      <c r="R427" s="1">
        <v>6.1928132402347001E-5</v>
      </c>
      <c r="S427">
        <v>71905.160550458706</v>
      </c>
      <c r="T427">
        <v>33936</v>
      </c>
      <c r="U427">
        <v>125</v>
      </c>
      <c r="V427">
        <v>20</v>
      </c>
      <c r="W427">
        <v>5.5657594478759995E-4</v>
      </c>
      <c r="X427">
        <v>436.22544108643598</v>
      </c>
      <c r="Y427">
        <v>1.9033180103724601</v>
      </c>
      <c r="Z427" t="s">
        <v>960</v>
      </c>
      <c r="AA427">
        <v>4</v>
      </c>
    </row>
    <row r="428" spans="1:27" x14ac:dyDescent="0.3">
      <c r="A428">
        <v>426</v>
      </c>
      <c r="B428">
        <v>594.14495214073202</v>
      </c>
      <c r="C428" t="s">
        <v>961</v>
      </c>
      <c r="D428">
        <v>22</v>
      </c>
      <c r="E428">
        <v>36746677</v>
      </c>
      <c r="F428">
        <v>1.2252756870295E-3</v>
      </c>
      <c r="G428">
        <v>0.57342902152984399</v>
      </c>
      <c r="H428">
        <v>1300</v>
      </c>
      <c r="I428">
        <v>5713</v>
      </c>
      <c r="J428" t="e">
        <f>--ERW5Pwu34</f>
        <v>#NAME?</v>
      </c>
      <c r="K428">
        <v>0</v>
      </c>
      <c r="L428">
        <v>61848</v>
      </c>
      <c r="M428">
        <v>5.2511815158409996E-4</v>
      </c>
      <c r="N428">
        <v>2.1367521367521001E-3</v>
      </c>
      <c r="O428">
        <v>652</v>
      </c>
      <c r="P428">
        <v>3276</v>
      </c>
      <c r="Q428">
        <v>-2</v>
      </c>
      <c r="R428">
        <v>9.1575091575090003E-4</v>
      </c>
      <c r="S428">
        <v>28266.6746153846</v>
      </c>
      <c r="T428">
        <v>34032</v>
      </c>
      <c r="U428">
        <v>7</v>
      </c>
      <c r="V428">
        <v>0</v>
      </c>
      <c r="W428">
        <v>0</v>
      </c>
      <c r="X428">
        <v>6432.1157010327297</v>
      </c>
      <c r="Y428">
        <v>9.6262341325811004E-2</v>
      </c>
      <c r="Z428" t="s">
        <v>962</v>
      </c>
      <c r="AA428">
        <v>3</v>
      </c>
    </row>
    <row r="429" spans="1:27" x14ac:dyDescent="0.3">
      <c r="A429">
        <v>427</v>
      </c>
      <c r="B429">
        <v>8.9131448104412598</v>
      </c>
      <c r="C429" t="s">
        <v>963</v>
      </c>
      <c r="D429">
        <v>20</v>
      </c>
      <c r="E429">
        <v>344190</v>
      </c>
      <c r="F429">
        <v>1.42543859649122E-2</v>
      </c>
      <c r="G429">
        <v>2.3004385964912202</v>
      </c>
      <c r="H429">
        <v>39</v>
      </c>
      <c r="I429">
        <v>1824</v>
      </c>
      <c r="J429" t="e">
        <f>--T2h0h1bJc</f>
        <v>#NAME?</v>
      </c>
      <c r="K429">
        <v>2.3832221163010001E-4</v>
      </c>
      <c r="L429">
        <v>38616</v>
      </c>
      <c r="M429">
        <v>4.3859649122806998E-3</v>
      </c>
      <c r="N429">
        <v>6.1963775023831996E-3</v>
      </c>
      <c r="O429">
        <v>0</v>
      </c>
      <c r="P429">
        <v>4196</v>
      </c>
      <c r="Q429">
        <v>-2</v>
      </c>
      <c r="R429">
        <v>1.9065776930409001E-3</v>
      </c>
      <c r="S429">
        <v>8825.3846153846098</v>
      </c>
      <c r="T429">
        <v>37416</v>
      </c>
      <c r="U429">
        <v>26</v>
      </c>
      <c r="V429">
        <v>1</v>
      </c>
      <c r="W429">
        <v>5.4824561403499998E-4</v>
      </c>
      <c r="X429">
        <v>188.700657894736</v>
      </c>
      <c r="Y429">
        <v>0.11214453709642901</v>
      </c>
      <c r="Z429" t="s">
        <v>964</v>
      </c>
      <c r="AA429">
        <v>8</v>
      </c>
    </row>
    <row r="430" spans="1:27" x14ac:dyDescent="0.3">
      <c r="A430">
        <v>428</v>
      </c>
      <c r="B430">
        <v>22.791446028513199</v>
      </c>
      <c r="C430" t="s">
        <v>965</v>
      </c>
      <c r="D430">
        <v>2</v>
      </c>
      <c r="E430">
        <v>1342872</v>
      </c>
      <c r="F430">
        <v>0.28888888888888797</v>
      </c>
      <c r="G430">
        <v>680.69629629629605</v>
      </c>
      <c r="H430">
        <v>31</v>
      </c>
      <c r="I430">
        <v>270</v>
      </c>
      <c r="J430" t="e">
        <f>--b3RsXxTDw</f>
        <v>#NAME?</v>
      </c>
      <c r="K430" s="1">
        <v>5.4410516464622197E-5</v>
      </c>
      <c r="L430">
        <v>58920</v>
      </c>
      <c r="M430">
        <v>2.96296296296296E-2</v>
      </c>
      <c r="N430">
        <v>4.2440202842400002E-4</v>
      </c>
      <c r="O430">
        <v>0</v>
      </c>
      <c r="P430">
        <v>183788</v>
      </c>
      <c r="Q430">
        <v>-2</v>
      </c>
      <c r="R430" s="1">
        <v>4.3528413171697797E-5</v>
      </c>
      <c r="S430">
        <v>43318.451612903198</v>
      </c>
      <c r="T430">
        <v>52296</v>
      </c>
      <c r="U430">
        <v>78</v>
      </c>
      <c r="V430">
        <v>10</v>
      </c>
      <c r="W430">
        <v>3.7037037037037E-2</v>
      </c>
      <c r="X430">
        <v>4973.6000000000004</v>
      </c>
      <c r="Y430">
        <v>3.5143796848707298</v>
      </c>
      <c r="Z430" t="s">
        <v>966</v>
      </c>
      <c r="AA430">
        <v>8</v>
      </c>
    </row>
    <row r="431" spans="1:27" x14ac:dyDescent="0.3">
      <c r="A431">
        <v>429</v>
      </c>
      <c r="B431">
        <v>23.053705326711398</v>
      </c>
      <c r="C431" t="s">
        <v>967</v>
      </c>
      <c r="D431">
        <v>17</v>
      </c>
      <c r="E431">
        <v>1893908</v>
      </c>
      <c r="F431">
        <v>7.4914869466514997E-3</v>
      </c>
      <c r="G431">
        <v>0.56140749148694602</v>
      </c>
      <c r="H431">
        <v>432</v>
      </c>
      <c r="I431">
        <v>4405</v>
      </c>
      <c r="J431" t="s">
        <v>968</v>
      </c>
      <c r="K431">
        <v>1.2131014961585E-3</v>
      </c>
      <c r="L431">
        <v>82152</v>
      </c>
      <c r="M431">
        <v>2.7241770715095998E-3</v>
      </c>
      <c r="N431">
        <v>1.33441164577436E-2</v>
      </c>
      <c r="O431">
        <v>17</v>
      </c>
      <c r="P431">
        <v>2473</v>
      </c>
      <c r="Q431">
        <v>-2</v>
      </c>
      <c r="R431">
        <v>4.8524059846339999E-3</v>
      </c>
      <c r="S431">
        <v>4384.0462962962902</v>
      </c>
      <c r="T431">
        <v>44832</v>
      </c>
      <c r="U431">
        <v>33</v>
      </c>
      <c r="V431">
        <v>3</v>
      </c>
      <c r="W431">
        <v>6.8104426787739996E-4</v>
      </c>
      <c r="X431">
        <v>429.94506242905697</v>
      </c>
      <c r="Y431">
        <v>5.5161491791577401E-2</v>
      </c>
      <c r="Z431" t="s">
        <v>969</v>
      </c>
      <c r="AA431">
        <v>12</v>
      </c>
    </row>
    <row r="432" spans="1:27" x14ac:dyDescent="0.3">
      <c r="A432">
        <v>430</v>
      </c>
      <c r="B432">
        <v>2.30934857500782</v>
      </c>
      <c r="C432" t="s">
        <v>970</v>
      </c>
      <c r="D432">
        <v>2</v>
      </c>
      <c r="E432">
        <v>176970</v>
      </c>
      <c r="F432">
        <v>1.65263157894736</v>
      </c>
      <c r="G432">
        <v>677.36842105263099</v>
      </c>
      <c r="H432">
        <v>4</v>
      </c>
      <c r="I432">
        <v>190</v>
      </c>
      <c r="J432" t="e">
        <f>--RgUbyhT70</f>
        <v>#NAME?</v>
      </c>
      <c r="K432" s="1">
        <v>6.9930069930069903E-5</v>
      </c>
      <c r="L432">
        <v>76632</v>
      </c>
      <c r="M432">
        <v>0.62631578947368405</v>
      </c>
      <c r="N432">
        <v>2.4397824397823999E-3</v>
      </c>
      <c r="O432">
        <v>0</v>
      </c>
      <c r="P432">
        <v>128700</v>
      </c>
      <c r="Q432">
        <v>-2</v>
      </c>
      <c r="R432">
        <v>9.2463092463090002E-4</v>
      </c>
      <c r="S432">
        <v>44242.5</v>
      </c>
      <c r="T432">
        <v>76608</v>
      </c>
      <c r="U432">
        <v>314</v>
      </c>
      <c r="V432">
        <v>9</v>
      </c>
      <c r="W432">
        <v>4.7368421052631497E-2</v>
      </c>
      <c r="X432">
        <v>931.42105263157896</v>
      </c>
      <c r="Y432">
        <v>1.6799812030075101</v>
      </c>
      <c r="Z432" t="s">
        <v>971</v>
      </c>
      <c r="AA432">
        <v>119</v>
      </c>
    </row>
    <row r="433" spans="1:27" x14ac:dyDescent="0.3">
      <c r="A433">
        <v>431</v>
      </c>
      <c r="B433">
        <v>4.8652543594177802</v>
      </c>
      <c r="C433" t="s">
        <v>972</v>
      </c>
      <c r="D433">
        <v>23</v>
      </c>
      <c r="E433">
        <v>270080</v>
      </c>
      <c r="F433">
        <v>1.02298850574712</v>
      </c>
      <c r="G433">
        <v>176.10344827586201</v>
      </c>
      <c r="H433">
        <v>12</v>
      </c>
      <c r="I433">
        <v>87</v>
      </c>
      <c r="J433" t="e">
        <f>--LOWrDseqg</f>
        <v>#NAME?</v>
      </c>
      <c r="K433">
        <v>3.0676848769662E-3</v>
      </c>
      <c r="L433">
        <v>55512</v>
      </c>
      <c r="M433">
        <v>0.390804597701149</v>
      </c>
      <c r="N433">
        <v>5.8090202989360996E-3</v>
      </c>
      <c r="O433">
        <v>0</v>
      </c>
      <c r="P433">
        <v>15321</v>
      </c>
      <c r="Q433">
        <v>-2</v>
      </c>
      <c r="R433">
        <v>2.2191762939755E-3</v>
      </c>
      <c r="S433">
        <v>22506.666666666599</v>
      </c>
      <c r="T433">
        <v>54672</v>
      </c>
      <c r="U433">
        <v>89</v>
      </c>
      <c r="V433">
        <v>47</v>
      </c>
      <c r="W433">
        <v>0.54022988505747105</v>
      </c>
      <c r="X433">
        <v>3104.3678160919499</v>
      </c>
      <c r="Y433">
        <v>0.28023485513608398</v>
      </c>
      <c r="Z433" t="s">
        <v>973</v>
      </c>
      <c r="AA433">
        <v>34</v>
      </c>
    </row>
    <row r="434" spans="1:27" x14ac:dyDescent="0.3">
      <c r="A434">
        <v>432</v>
      </c>
      <c r="B434">
        <v>8.4207697642163595</v>
      </c>
      <c r="C434" t="s">
        <v>974</v>
      </c>
      <c r="D434">
        <v>1</v>
      </c>
      <c r="E434">
        <v>437139</v>
      </c>
      <c r="F434">
        <v>3.0516431924882601E-2</v>
      </c>
      <c r="G434">
        <v>1.58920187793427</v>
      </c>
      <c r="H434">
        <v>20</v>
      </c>
      <c r="I434">
        <v>2982</v>
      </c>
      <c r="J434" t="e">
        <f>--lUoyBlz9s</f>
        <v>#NAME?</v>
      </c>
      <c r="K434">
        <v>2.1101498206370001E-4</v>
      </c>
      <c r="L434">
        <v>51912</v>
      </c>
      <c r="M434">
        <v>2.3474178403755002E-3</v>
      </c>
      <c r="N434">
        <v>1.92023633677991E-2</v>
      </c>
      <c r="O434">
        <v>2</v>
      </c>
      <c r="P434">
        <v>4739</v>
      </c>
      <c r="Q434">
        <v>-2</v>
      </c>
      <c r="R434">
        <v>1.4771048744459999E-3</v>
      </c>
      <c r="S434">
        <v>21856.95</v>
      </c>
      <c r="T434">
        <v>49440</v>
      </c>
      <c r="U434">
        <v>91</v>
      </c>
      <c r="V434">
        <v>1</v>
      </c>
      <c r="W434">
        <v>3.3534540576789999E-4</v>
      </c>
      <c r="X434">
        <v>146.59255533199101</v>
      </c>
      <c r="Y434">
        <v>9.5853559870550095E-2</v>
      </c>
      <c r="Z434" t="s">
        <v>975</v>
      </c>
      <c r="AA434">
        <v>7</v>
      </c>
    </row>
    <row r="435" spans="1:27" x14ac:dyDescent="0.3">
      <c r="A435">
        <v>433</v>
      </c>
      <c r="B435">
        <v>422.97940145254103</v>
      </c>
      <c r="C435" t="s">
        <v>976</v>
      </c>
      <c r="D435">
        <v>24</v>
      </c>
      <c r="E435">
        <v>27023308</v>
      </c>
      <c r="F435">
        <v>4.4763811991989002E-3</v>
      </c>
      <c r="G435">
        <v>8.7004947579220104</v>
      </c>
      <c r="H435">
        <v>208</v>
      </c>
      <c r="I435">
        <v>16978</v>
      </c>
      <c r="J435" t="e">
        <f>--ggaiXK7CI</f>
        <v>#NAME?</v>
      </c>
      <c r="K435" s="1">
        <v>6.0927313714738297E-5</v>
      </c>
      <c r="L435">
        <v>63888</v>
      </c>
      <c r="M435">
        <v>2.3559901048409999E-4</v>
      </c>
      <c r="N435">
        <v>5.1449731581330004E-4</v>
      </c>
      <c r="O435">
        <v>28</v>
      </c>
      <c r="P435">
        <v>147717</v>
      </c>
      <c r="Q435">
        <v>-2</v>
      </c>
      <c r="R435" s="1">
        <v>2.7078806095439199E-5</v>
      </c>
      <c r="S435">
        <v>129919.75</v>
      </c>
      <c r="T435">
        <v>31920</v>
      </c>
      <c r="U435">
        <v>76</v>
      </c>
      <c r="V435">
        <v>9</v>
      </c>
      <c r="W435">
        <v>5.3009777358930003E-4</v>
      </c>
      <c r="X435">
        <v>1591.66615620214</v>
      </c>
      <c r="Y435">
        <v>4.6277255639097703</v>
      </c>
      <c r="Z435" t="s">
        <v>977</v>
      </c>
      <c r="AA435">
        <v>4</v>
      </c>
    </row>
    <row r="436" spans="1:27" x14ac:dyDescent="0.3">
      <c r="A436">
        <v>434</v>
      </c>
      <c r="B436">
        <v>8.4259159328105397</v>
      </c>
      <c r="C436" t="s">
        <v>978</v>
      </c>
      <c r="D436">
        <v>2</v>
      </c>
      <c r="E436">
        <v>733872</v>
      </c>
      <c r="F436">
        <v>4.5897079276773299E-2</v>
      </c>
      <c r="G436">
        <v>25.353268428372701</v>
      </c>
      <c r="H436">
        <v>99</v>
      </c>
      <c r="I436">
        <v>719</v>
      </c>
      <c r="J436" t="s">
        <v>979</v>
      </c>
      <c r="K436">
        <v>1.097152888254E-4</v>
      </c>
      <c r="L436">
        <v>87097</v>
      </c>
      <c r="M436">
        <v>3.1988873435326803E-2</v>
      </c>
      <c r="N436">
        <v>1.8103022656207001E-3</v>
      </c>
      <c r="O436">
        <v>1142</v>
      </c>
      <c r="P436">
        <v>18229</v>
      </c>
      <c r="Q436">
        <v>-2</v>
      </c>
      <c r="R436">
        <v>1.2617258214932001E-3</v>
      </c>
      <c r="S436">
        <v>7412.8484848484804</v>
      </c>
      <c r="T436">
        <v>68232</v>
      </c>
      <c r="U436">
        <v>33</v>
      </c>
      <c r="V436">
        <v>2</v>
      </c>
      <c r="W436">
        <v>2.7816411682891999E-3</v>
      </c>
      <c r="X436">
        <v>1020.68428372739</v>
      </c>
      <c r="Y436">
        <v>0.267162035408605</v>
      </c>
      <c r="Z436" t="s">
        <v>980</v>
      </c>
      <c r="AA436">
        <v>23</v>
      </c>
    </row>
    <row r="437" spans="1:27" x14ac:dyDescent="0.3">
      <c r="A437">
        <v>435</v>
      </c>
      <c r="B437">
        <v>0.65337716369613197</v>
      </c>
      <c r="C437" t="s">
        <v>981</v>
      </c>
      <c r="D437">
        <v>17</v>
      </c>
      <c r="E437">
        <v>63603</v>
      </c>
      <c r="F437">
        <v>2.2000000000000002</v>
      </c>
      <c r="G437">
        <v>11931</v>
      </c>
      <c r="H437">
        <v>3</v>
      </c>
      <c r="I437">
        <v>5</v>
      </c>
      <c r="J437" t="e">
        <f>--C_O5tEeBE</f>
        <v>#NAME?</v>
      </c>
      <c r="K437">
        <v>7.7110049451000005E-4</v>
      </c>
      <c r="L437">
        <v>97345</v>
      </c>
      <c r="M437">
        <v>3.8</v>
      </c>
      <c r="N437">
        <v>1.8439359651320001E-4</v>
      </c>
      <c r="O437">
        <v>1</v>
      </c>
      <c r="P437">
        <v>59655</v>
      </c>
      <c r="Q437">
        <v>-2</v>
      </c>
      <c r="R437">
        <v>3.1849803034109998E-4</v>
      </c>
      <c r="S437">
        <v>21201</v>
      </c>
      <c r="T437">
        <v>97321</v>
      </c>
      <c r="U437">
        <v>11</v>
      </c>
      <c r="V437">
        <v>46</v>
      </c>
      <c r="W437">
        <v>9.1999999999999993</v>
      </c>
      <c r="X437">
        <v>12720.6</v>
      </c>
      <c r="Y437">
        <v>0.61297150666351496</v>
      </c>
      <c r="Z437" t="s">
        <v>982</v>
      </c>
      <c r="AA437">
        <v>19</v>
      </c>
    </row>
    <row r="438" spans="1:27" x14ac:dyDescent="0.3">
      <c r="A438">
        <v>436</v>
      </c>
      <c r="B438">
        <v>0.36043373650669702</v>
      </c>
      <c r="C438" t="s">
        <v>983</v>
      </c>
      <c r="D438">
        <v>17</v>
      </c>
      <c r="E438">
        <v>22171</v>
      </c>
      <c r="F438">
        <v>0.16666666666666599</v>
      </c>
      <c r="G438">
        <v>433.83333333333297</v>
      </c>
      <c r="H438">
        <v>4</v>
      </c>
      <c r="I438">
        <v>6</v>
      </c>
      <c r="J438" t="e">
        <f>--y7Vce_e_Q</f>
        <v>#NAME?</v>
      </c>
      <c r="K438">
        <v>0</v>
      </c>
      <c r="L438">
        <v>61512</v>
      </c>
      <c r="M438">
        <v>0.5</v>
      </c>
      <c r="N438">
        <v>3.8417210910480002E-4</v>
      </c>
      <c r="O438">
        <v>2</v>
      </c>
      <c r="P438">
        <v>2603</v>
      </c>
      <c r="Q438">
        <v>-2</v>
      </c>
      <c r="R438">
        <v>1.1525163273146E-3</v>
      </c>
      <c r="S438">
        <v>5542.75</v>
      </c>
      <c r="T438">
        <v>56304</v>
      </c>
      <c r="U438">
        <v>1</v>
      </c>
      <c r="V438">
        <v>0</v>
      </c>
      <c r="W438">
        <v>0</v>
      </c>
      <c r="X438">
        <v>3695.1666666666601</v>
      </c>
      <c r="Y438">
        <v>4.6231173628871802E-2</v>
      </c>
      <c r="Z438" t="s">
        <v>984</v>
      </c>
      <c r="AA438">
        <v>3</v>
      </c>
    </row>
    <row r="439" spans="1:27" x14ac:dyDescent="0.3">
      <c r="A439">
        <v>437</v>
      </c>
      <c r="B439">
        <v>3.3268311058700202</v>
      </c>
      <c r="C439" t="s">
        <v>985</v>
      </c>
      <c r="D439">
        <v>24</v>
      </c>
      <c r="E439">
        <v>203123</v>
      </c>
      <c r="F439">
        <v>2.8490028490028001E-3</v>
      </c>
      <c r="G439">
        <v>5.3418803418803398</v>
      </c>
      <c r="H439">
        <v>508</v>
      </c>
      <c r="I439">
        <v>351</v>
      </c>
      <c r="J439" t="e">
        <f>--HidO2Alns</f>
        <v>#NAME?</v>
      </c>
      <c r="K439">
        <v>5.3333333333329997E-4</v>
      </c>
      <c r="L439">
        <v>61056</v>
      </c>
      <c r="M439">
        <v>0</v>
      </c>
      <c r="N439">
        <v>5.3333333333329997E-4</v>
      </c>
      <c r="O439">
        <v>0</v>
      </c>
      <c r="P439">
        <v>1875</v>
      </c>
      <c r="Q439">
        <v>-2</v>
      </c>
      <c r="R439">
        <v>0</v>
      </c>
      <c r="S439">
        <v>399.84842519684997</v>
      </c>
      <c r="T439">
        <v>40512</v>
      </c>
      <c r="U439">
        <v>1</v>
      </c>
      <c r="V439">
        <v>1</v>
      </c>
      <c r="W439">
        <v>2.8490028490028001E-3</v>
      </c>
      <c r="X439">
        <v>578.69800569800498</v>
      </c>
      <c r="Y439">
        <v>4.6282582938388599E-2</v>
      </c>
      <c r="Z439" t="s">
        <v>986</v>
      </c>
      <c r="AA439">
        <v>0</v>
      </c>
    </row>
    <row r="440" spans="1:27" x14ac:dyDescent="0.3">
      <c r="A440">
        <v>438</v>
      </c>
      <c r="B440">
        <v>1.3672024816694801</v>
      </c>
      <c r="C440" t="s">
        <v>987</v>
      </c>
      <c r="D440">
        <v>17</v>
      </c>
      <c r="E440">
        <v>96962</v>
      </c>
      <c r="F440">
        <v>-1</v>
      </c>
      <c r="G440">
        <v>39.266666666666602</v>
      </c>
      <c r="H440">
        <v>62</v>
      </c>
      <c r="I440">
        <v>45</v>
      </c>
      <c r="J440" t="e">
        <f>--oZK5fJekY</f>
        <v>#NAME?</v>
      </c>
      <c r="K440">
        <v>-1</v>
      </c>
      <c r="L440">
        <v>70920</v>
      </c>
      <c r="M440">
        <v>-1</v>
      </c>
      <c r="N440">
        <v>-1</v>
      </c>
      <c r="O440">
        <v>2</v>
      </c>
      <c r="P440">
        <v>1767</v>
      </c>
      <c r="Q440">
        <v>-2</v>
      </c>
      <c r="R440">
        <v>-1</v>
      </c>
      <c r="S440">
        <v>1563.9032258064501</v>
      </c>
      <c r="T440">
        <v>64440</v>
      </c>
      <c r="U440">
        <v>-1</v>
      </c>
      <c r="V440">
        <v>-1</v>
      </c>
      <c r="W440">
        <v>-1</v>
      </c>
      <c r="X440">
        <v>2154.7111111111099</v>
      </c>
      <c r="Y440">
        <v>2.7420856610800699E-2</v>
      </c>
      <c r="Z440" t="s">
        <v>988</v>
      </c>
      <c r="AA440">
        <v>-1</v>
      </c>
    </row>
    <row r="441" spans="1:27" x14ac:dyDescent="0.3">
      <c r="A441">
        <v>439</v>
      </c>
      <c r="B441">
        <v>0.41083639518269</v>
      </c>
      <c r="C441" t="s">
        <v>989</v>
      </c>
      <c r="D441">
        <v>24</v>
      </c>
      <c r="E441">
        <v>32203</v>
      </c>
      <c r="F441">
        <v>0.105263157894736</v>
      </c>
      <c r="G441">
        <v>88.473684210526301</v>
      </c>
      <c r="H441">
        <v>63</v>
      </c>
      <c r="I441">
        <v>19</v>
      </c>
      <c r="J441" t="e">
        <f>--GtXD9usm4</f>
        <v>#NAME?</v>
      </c>
      <c r="K441">
        <v>1.7846519928613001E-3</v>
      </c>
      <c r="L441">
        <v>78384</v>
      </c>
      <c r="M441">
        <v>0</v>
      </c>
      <c r="N441">
        <v>1.1897679952409001E-3</v>
      </c>
      <c r="O441">
        <v>0</v>
      </c>
      <c r="P441">
        <v>1681</v>
      </c>
      <c r="Q441">
        <v>-2</v>
      </c>
      <c r="R441">
        <v>0</v>
      </c>
      <c r="S441">
        <v>511.15873015873001</v>
      </c>
      <c r="T441">
        <v>76920</v>
      </c>
      <c r="U441">
        <v>2</v>
      </c>
      <c r="V441">
        <v>3</v>
      </c>
      <c r="W441">
        <v>0.157894736842105</v>
      </c>
      <c r="X441">
        <v>1694.8947368421</v>
      </c>
      <c r="Y441">
        <v>2.1853874154966198E-2</v>
      </c>
      <c r="Z441" t="s">
        <v>990</v>
      </c>
      <c r="AA441">
        <v>0</v>
      </c>
    </row>
    <row r="442" spans="1:27" x14ac:dyDescent="0.3">
      <c r="A442">
        <v>440</v>
      </c>
      <c r="B442">
        <v>5.56590154468023</v>
      </c>
      <c r="C442" t="s">
        <v>991</v>
      </c>
      <c r="D442">
        <v>1</v>
      </c>
      <c r="E442">
        <v>308440</v>
      </c>
      <c r="F442">
        <v>2.48768472906404</v>
      </c>
      <c r="G442">
        <v>168.53694581280701</v>
      </c>
      <c r="H442">
        <v>9</v>
      </c>
      <c r="I442">
        <v>203</v>
      </c>
      <c r="J442" t="e">
        <f>--FudGiNx8s</f>
        <v>#NAME?</v>
      </c>
      <c r="K442">
        <v>1.753719346447E-4</v>
      </c>
      <c r="L442">
        <v>55416</v>
      </c>
      <c r="M442">
        <v>0.123152709359605</v>
      </c>
      <c r="N442">
        <v>1.4760471165931001E-2</v>
      </c>
      <c r="O442">
        <v>0</v>
      </c>
      <c r="P442">
        <v>34213</v>
      </c>
      <c r="Q442">
        <v>-2</v>
      </c>
      <c r="R442">
        <v>7.3071639435299998E-4</v>
      </c>
      <c r="S442">
        <v>34271.111111111102</v>
      </c>
      <c r="T442">
        <v>53952</v>
      </c>
      <c r="U442">
        <v>505</v>
      </c>
      <c r="V442">
        <v>6</v>
      </c>
      <c r="W442">
        <v>2.95566502463054E-2</v>
      </c>
      <c r="X442">
        <v>1519.40886699507</v>
      </c>
      <c r="Y442">
        <v>0.63413775207591905</v>
      </c>
      <c r="Z442" t="s">
        <v>992</v>
      </c>
      <c r="AA442">
        <v>25</v>
      </c>
    </row>
    <row r="443" spans="1:27" x14ac:dyDescent="0.3">
      <c r="A443">
        <v>441</v>
      </c>
      <c r="B443">
        <v>0.29531551835157699</v>
      </c>
      <c r="C443" t="s">
        <v>993</v>
      </c>
      <c r="D443">
        <v>26</v>
      </c>
      <c r="E443">
        <v>11007</v>
      </c>
      <c r="F443">
        <v>0.13750000000000001</v>
      </c>
      <c r="G443">
        <v>62.6</v>
      </c>
      <c r="H443">
        <v>29</v>
      </c>
      <c r="I443">
        <v>80</v>
      </c>
      <c r="J443" t="e">
        <f>--AD1G0m2LQ</f>
        <v>#NAME?</v>
      </c>
      <c r="K443">
        <v>1.996805111821E-4</v>
      </c>
      <c r="L443">
        <v>37272</v>
      </c>
      <c r="M443">
        <v>6.25E-2</v>
      </c>
      <c r="N443">
        <v>2.1964856230030998E-3</v>
      </c>
      <c r="O443">
        <v>0</v>
      </c>
      <c r="P443">
        <v>5008</v>
      </c>
      <c r="Q443">
        <v>-2</v>
      </c>
      <c r="R443">
        <v>9.9840255591049994E-4</v>
      </c>
      <c r="S443">
        <v>379.55172413793099</v>
      </c>
      <c r="T443">
        <v>36480</v>
      </c>
      <c r="U443">
        <v>11</v>
      </c>
      <c r="V443">
        <v>1</v>
      </c>
      <c r="W443">
        <v>1.2500000000000001E-2</v>
      </c>
      <c r="X443">
        <v>137.58750000000001</v>
      </c>
      <c r="Y443">
        <v>0.137280701754385</v>
      </c>
      <c r="Z443" t="s">
        <v>994</v>
      </c>
      <c r="AA443">
        <v>5</v>
      </c>
    </row>
    <row r="444" spans="1:27" x14ac:dyDescent="0.3">
      <c r="A444">
        <v>442</v>
      </c>
      <c r="B444">
        <v>10.6740338164251</v>
      </c>
      <c r="C444" t="s">
        <v>995</v>
      </c>
      <c r="D444">
        <v>22</v>
      </c>
      <c r="E444">
        <v>265143</v>
      </c>
      <c r="F444">
        <v>1.2009273570324499</v>
      </c>
      <c r="G444">
        <v>309.10510046367801</v>
      </c>
      <c r="H444">
        <v>23</v>
      </c>
      <c r="I444">
        <v>647</v>
      </c>
      <c r="J444" t="e">
        <f>--piGwjIy1c</f>
        <v>#NAME?</v>
      </c>
      <c r="K444">
        <v>3.1501417563790002E-4</v>
      </c>
      <c r="L444">
        <v>24840</v>
      </c>
      <c r="M444">
        <v>7.5734157650695494E-2</v>
      </c>
      <c r="N444">
        <v>3.8851748328674E-3</v>
      </c>
      <c r="O444">
        <v>0</v>
      </c>
      <c r="P444">
        <v>199991</v>
      </c>
      <c r="Q444">
        <v>-2</v>
      </c>
      <c r="R444">
        <v>2.4501102549610003E-4</v>
      </c>
      <c r="S444">
        <v>11527.956521739099</v>
      </c>
      <c r="T444">
        <v>22896</v>
      </c>
      <c r="U444">
        <v>777</v>
      </c>
      <c r="V444">
        <v>63</v>
      </c>
      <c r="W444">
        <v>9.7372488408037097E-2</v>
      </c>
      <c r="X444">
        <v>409.80370942812903</v>
      </c>
      <c r="Y444">
        <v>8.7347571628232004</v>
      </c>
      <c r="Z444" t="s">
        <v>996</v>
      </c>
      <c r="AA444">
        <v>49</v>
      </c>
    </row>
    <row r="445" spans="1:27" x14ac:dyDescent="0.3">
      <c r="A445">
        <v>443</v>
      </c>
      <c r="B445">
        <v>8.3019353435778491</v>
      </c>
      <c r="C445" t="s">
        <v>997</v>
      </c>
      <c r="D445">
        <v>17</v>
      </c>
      <c r="E445">
        <v>687201</v>
      </c>
      <c r="F445">
        <v>1.15596330275229</v>
      </c>
      <c r="G445">
        <v>405.02752293577902</v>
      </c>
      <c r="H445">
        <v>40</v>
      </c>
      <c r="I445">
        <v>109</v>
      </c>
      <c r="J445" t="s">
        <v>998</v>
      </c>
      <c r="K445" s="1">
        <v>4.5302165443508198E-5</v>
      </c>
      <c r="L445">
        <v>82776</v>
      </c>
      <c r="M445">
        <v>0.35779816513761398</v>
      </c>
      <c r="N445">
        <v>2.8540364229409998E-3</v>
      </c>
      <c r="O445">
        <v>3</v>
      </c>
      <c r="P445">
        <v>44148</v>
      </c>
      <c r="Q445">
        <v>-2</v>
      </c>
      <c r="R445">
        <v>8.8339222614840002E-4</v>
      </c>
      <c r="S445">
        <v>17180.025000000001</v>
      </c>
      <c r="T445">
        <v>82608</v>
      </c>
      <c r="U445">
        <v>126</v>
      </c>
      <c r="V445">
        <v>2</v>
      </c>
      <c r="W445">
        <v>1.8348623853211E-2</v>
      </c>
      <c r="X445">
        <v>6304.5963302752298</v>
      </c>
      <c r="Y445">
        <v>0.53442765833817496</v>
      </c>
      <c r="Z445" t="s">
        <v>999</v>
      </c>
      <c r="AA445">
        <v>39</v>
      </c>
    </row>
    <row r="446" spans="1:27" x14ac:dyDescent="0.3">
      <c r="A446">
        <v>444</v>
      </c>
      <c r="B446">
        <v>12.383475642860599</v>
      </c>
      <c r="C446" t="s">
        <v>1000</v>
      </c>
      <c r="D446">
        <v>2</v>
      </c>
      <c r="E446">
        <v>1254508</v>
      </c>
      <c r="F446">
        <v>1.9197207678882999E-2</v>
      </c>
      <c r="G446">
        <v>11.116928446771301</v>
      </c>
      <c r="H446">
        <v>62</v>
      </c>
      <c r="I446">
        <v>573</v>
      </c>
      <c r="J446" t="e">
        <f>--yXJJWI-Ec</f>
        <v>#NAME?</v>
      </c>
      <c r="K446">
        <v>0</v>
      </c>
      <c r="L446">
        <v>101305</v>
      </c>
      <c r="M446">
        <v>3.4904013961605E-3</v>
      </c>
      <c r="N446">
        <v>1.7268445839874001E-3</v>
      </c>
      <c r="O446">
        <v>12</v>
      </c>
      <c r="P446">
        <v>6370</v>
      </c>
      <c r="Q446">
        <v>-2</v>
      </c>
      <c r="R446">
        <v>3.139717425431E-4</v>
      </c>
      <c r="S446">
        <v>20234</v>
      </c>
      <c r="T446">
        <v>88945</v>
      </c>
      <c r="U446">
        <v>11</v>
      </c>
      <c r="V446">
        <v>0</v>
      </c>
      <c r="W446">
        <v>0</v>
      </c>
      <c r="X446">
        <v>2189.3682373472898</v>
      </c>
      <c r="Y446">
        <v>7.1617291584687104E-2</v>
      </c>
      <c r="Z446" t="s">
        <v>1001</v>
      </c>
      <c r="AA446">
        <v>2</v>
      </c>
    </row>
    <row r="447" spans="1:27" x14ac:dyDescent="0.3">
      <c r="A447">
        <v>445</v>
      </c>
      <c r="B447">
        <v>1105.2112352576</v>
      </c>
      <c r="C447" t="s">
        <v>1002</v>
      </c>
      <c r="D447">
        <v>20</v>
      </c>
      <c r="E447">
        <v>71219812</v>
      </c>
      <c r="F447">
        <v>8.6366984788821995E-3</v>
      </c>
      <c r="G447">
        <v>0.13256685797771101</v>
      </c>
      <c r="H447">
        <v>1442</v>
      </c>
      <c r="I447">
        <v>487339</v>
      </c>
      <c r="J447" t="e">
        <f>--bFFbypF58</f>
        <v>#NAME?</v>
      </c>
      <c r="K447">
        <v>8.8228465289059998E-4</v>
      </c>
      <c r="L447">
        <v>64440</v>
      </c>
      <c r="M447">
        <v>3.36521394758E-4</v>
      </c>
      <c r="N447">
        <v>6.5149756210819601E-2</v>
      </c>
      <c r="O447">
        <v>553</v>
      </c>
      <c r="P447">
        <v>64605</v>
      </c>
      <c r="Q447">
        <v>73.842105263157805</v>
      </c>
      <c r="R447">
        <v>2.5385032118256999E-3</v>
      </c>
      <c r="S447">
        <v>49389.606102635204</v>
      </c>
      <c r="T447">
        <v>23784</v>
      </c>
      <c r="U447">
        <v>4209</v>
      </c>
      <c r="V447">
        <v>57</v>
      </c>
      <c r="W447">
        <v>1.169617042756E-4</v>
      </c>
      <c r="X447">
        <v>146.14018578443299</v>
      </c>
      <c r="Y447">
        <v>2.71632189707366</v>
      </c>
      <c r="Z447" t="s">
        <v>1003</v>
      </c>
      <c r="AA447">
        <v>164</v>
      </c>
    </row>
    <row r="448" spans="1:27" x14ac:dyDescent="0.3">
      <c r="A448">
        <v>446</v>
      </c>
      <c r="B448">
        <v>0.643429487179487</v>
      </c>
      <c r="C448" t="s">
        <v>1004</v>
      </c>
      <c r="D448">
        <v>10</v>
      </c>
      <c r="E448">
        <v>36135</v>
      </c>
      <c r="F448">
        <v>2</v>
      </c>
      <c r="G448">
        <v>3630.75</v>
      </c>
      <c r="H448">
        <v>20</v>
      </c>
      <c r="I448">
        <v>4</v>
      </c>
      <c r="J448" t="e">
        <f>--cNRmEUYyM</f>
        <v>#NAME?</v>
      </c>
      <c r="K448">
        <v>0</v>
      </c>
      <c r="L448">
        <v>56160</v>
      </c>
      <c r="M448">
        <v>0.5</v>
      </c>
      <c r="N448">
        <v>5.5085037526680003E-4</v>
      </c>
      <c r="O448">
        <v>0</v>
      </c>
      <c r="P448">
        <v>14523</v>
      </c>
      <c r="Q448">
        <v>-2</v>
      </c>
      <c r="R448">
        <v>1.3771259381670001E-4</v>
      </c>
      <c r="S448">
        <v>1806.75</v>
      </c>
      <c r="T448">
        <v>55896</v>
      </c>
      <c r="U448">
        <v>8</v>
      </c>
      <c r="V448">
        <v>0</v>
      </c>
      <c r="W448">
        <v>0</v>
      </c>
      <c r="X448">
        <v>9033.75</v>
      </c>
      <c r="Y448">
        <v>0.25982181193645298</v>
      </c>
      <c r="Z448" t="s">
        <v>1005</v>
      </c>
      <c r="AA448">
        <v>2</v>
      </c>
    </row>
    <row r="449" spans="1:27" x14ac:dyDescent="0.3">
      <c r="A449">
        <v>447</v>
      </c>
      <c r="B449">
        <v>8.7115183949252497</v>
      </c>
      <c r="C449" t="s">
        <v>1006</v>
      </c>
      <c r="D449">
        <v>24</v>
      </c>
      <c r="E449">
        <v>843214</v>
      </c>
      <c r="F449">
        <v>8.9607843137254903</v>
      </c>
      <c r="G449">
        <v>11401.1176470588</v>
      </c>
      <c r="H449">
        <v>5</v>
      </c>
      <c r="I449">
        <v>51</v>
      </c>
      <c r="J449" t="e">
        <f>--WCHtpWpOs</f>
        <v>#NAME?</v>
      </c>
      <c r="K449" s="1">
        <v>1.8917993935922999E-5</v>
      </c>
      <c r="L449">
        <v>96793</v>
      </c>
      <c r="M449">
        <v>1.8039215686274499</v>
      </c>
      <c r="N449">
        <v>7.8595665715599995E-4</v>
      </c>
      <c r="O449">
        <v>0</v>
      </c>
      <c r="P449">
        <v>581457</v>
      </c>
      <c r="Q449">
        <v>-2</v>
      </c>
      <c r="R449">
        <v>1.5822322200950001E-4</v>
      </c>
      <c r="S449">
        <v>168642.8</v>
      </c>
      <c r="T449">
        <v>96769</v>
      </c>
      <c r="U449">
        <v>457</v>
      </c>
      <c r="V449">
        <v>11</v>
      </c>
      <c r="W449">
        <v>0.21568627450980299</v>
      </c>
      <c r="X449">
        <v>16533.607843137201</v>
      </c>
      <c r="Y449">
        <v>6.0087114675154201</v>
      </c>
      <c r="Z449" t="s">
        <v>1007</v>
      </c>
      <c r="AA449">
        <v>92</v>
      </c>
    </row>
    <row r="450" spans="1:27" x14ac:dyDescent="0.3">
      <c r="A450">
        <v>448</v>
      </c>
      <c r="B450">
        <v>185.066411935953</v>
      </c>
      <c r="C450" t="s">
        <v>1008</v>
      </c>
      <c r="D450">
        <v>27</v>
      </c>
      <c r="E450">
        <v>9154125</v>
      </c>
      <c r="F450">
        <v>3.5202153543510001E-3</v>
      </c>
      <c r="G450">
        <v>5.1690221048817098E-2</v>
      </c>
      <c r="H450">
        <v>380</v>
      </c>
      <c r="I450">
        <v>38634</v>
      </c>
      <c r="J450" t="e">
        <f>--_VR0P4XFM</f>
        <v>#NAME?</v>
      </c>
      <c r="K450">
        <v>5.0075112668999998E-4</v>
      </c>
      <c r="L450">
        <v>49464</v>
      </c>
      <c r="M450">
        <v>3.3649117357760001E-4</v>
      </c>
      <c r="N450">
        <v>6.8102153229844697E-2</v>
      </c>
      <c r="O450">
        <v>4</v>
      </c>
      <c r="P450">
        <v>1997</v>
      </c>
      <c r="Q450">
        <v>-2</v>
      </c>
      <c r="R450">
        <v>6.5097646469704003E-3</v>
      </c>
      <c r="S450">
        <v>24089.802631578899</v>
      </c>
      <c r="T450">
        <v>35160</v>
      </c>
      <c r="U450">
        <v>136</v>
      </c>
      <c r="V450">
        <v>1</v>
      </c>
      <c r="W450" s="1">
        <v>2.5883936429052101E-5</v>
      </c>
      <c r="X450">
        <v>236.944789563596</v>
      </c>
      <c r="Y450">
        <v>5.6797497155858898E-2</v>
      </c>
      <c r="Z450" t="s">
        <v>1009</v>
      </c>
      <c r="AA450">
        <v>13</v>
      </c>
    </row>
    <row r="451" spans="1:27" x14ac:dyDescent="0.3">
      <c r="A451">
        <v>449</v>
      </c>
      <c r="B451">
        <v>0.12957137239480901</v>
      </c>
      <c r="C451" t="s">
        <v>1010</v>
      </c>
      <c r="D451">
        <v>22</v>
      </c>
      <c r="E451">
        <v>7908</v>
      </c>
      <c r="F451">
        <v>4.3333333333333304</v>
      </c>
      <c r="G451">
        <v>2635</v>
      </c>
      <c r="H451">
        <v>1</v>
      </c>
      <c r="I451">
        <v>3</v>
      </c>
      <c r="J451" t="e">
        <f>--V5zxKYpfc</f>
        <v>#NAME?</v>
      </c>
      <c r="K451">
        <v>0</v>
      </c>
      <c r="L451">
        <v>61032</v>
      </c>
      <c r="M451">
        <v>1</v>
      </c>
      <c r="N451">
        <v>1.6445287792535999E-3</v>
      </c>
      <c r="O451">
        <v>0</v>
      </c>
      <c r="P451">
        <v>7905</v>
      </c>
      <c r="Q451">
        <v>-2</v>
      </c>
      <c r="R451">
        <v>3.795066413662E-4</v>
      </c>
      <c r="S451">
        <v>7908</v>
      </c>
      <c r="T451">
        <v>54696</v>
      </c>
      <c r="U451">
        <v>13</v>
      </c>
      <c r="V451">
        <v>0</v>
      </c>
      <c r="W451">
        <v>0</v>
      </c>
      <c r="X451">
        <v>2636</v>
      </c>
      <c r="Y451">
        <v>0.14452610794207901</v>
      </c>
      <c r="Z451" t="s">
        <v>1011</v>
      </c>
      <c r="AA451">
        <v>3</v>
      </c>
    </row>
    <row r="452" spans="1:27" x14ac:dyDescent="0.3">
      <c r="A452">
        <v>450</v>
      </c>
      <c r="B452">
        <v>2.6951899256812499</v>
      </c>
      <c r="C452" t="s">
        <v>1012</v>
      </c>
      <c r="D452">
        <v>22</v>
      </c>
      <c r="E452">
        <v>156666</v>
      </c>
      <c r="F452">
        <v>2.1039603960396001</v>
      </c>
      <c r="G452">
        <v>692.62376237623698</v>
      </c>
      <c r="H452">
        <v>24</v>
      </c>
      <c r="I452">
        <v>202</v>
      </c>
      <c r="J452" t="e">
        <f>--YmSmbydyA</f>
        <v>#NAME?</v>
      </c>
      <c r="K452">
        <v>1.9298120220139999E-4</v>
      </c>
      <c r="L452">
        <v>58128</v>
      </c>
      <c r="M452">
        <v>2.4752475247524702E-2</v>
      </c>
      <c r="N452">
        <v>3.0376670716889E-3</v>
      </c>
      <c r="O452">
        <v>0</v>
      </c>
      <c r="P452">
        <v>139910</v>
      </c>
      <c r="Q452">
        <v>-2</v>
      </c>
      <c r="R452" s="1">
        <v>3.57372596669287E-5</v>
      </c>
      <c r="S452">
        <v>6527.75</v>
      </c>
      <c r="T452">
        <v>58104</v>
      </c>
      <c r="U452">
        <v>425</v>
      </c>
      <c r="V452">
        <v>27</v>
      </c>
      <c r="W452">
        <v>0.133663366336633</v>
      </c>
      <c r="X452">
        <v>775.57425742574196</v>
      </c>
      <c r="Y452">
        <v>2.4079237229794801</v>
      </c>
      <c r="Z452" t="s">
        <v>1013</v>
      </c>
      <c r="AA452">
        <v>5</v>
      </c>
    </row>
    <row r="453" spans="1:27" x14ac:dyDescent="0.3">
      <c r="A453">
        <v>451</v>
      </c>
      <c r="B453">
        <v>0.177380082785488</v>
      </c>
      <c r="C453" t="s">
        <v>1014</v>
      </c>
      <c r="D453">
        <v>10</v>
      </c>
      <c r="E453">
        <v>11656</v>
      </c>
      <c r="F453">
        <v>0.33333333333333298</v>
      </c>
      <c r="G453">
        <v>188.666666666666</v>
      </c>
      <c r="H453">
        <v>7</v>
      </c>
      <c r="I453">
        <v>12</v>
      </c>
      <c r="J453" t="e">
        <f>--vZidiaQqM</f>
        <v>#NAME?</v>
      </c>
      <c r="K453">
        <v>4.4169611307420001E-4</v>
      </c>
      <c r="L453">
        <v>65712</v>
      </c>
      <c r="M453">
        <v>0.41666666666666602</v>
      </c>
      <c r="N453">
        <v>1.7667844522968E-3</v>
      </c>
      <c r="O453">
        <v>1</v>
      </c>
      <c r="P453">
        <v>2264</v>
      </c>
      <c r="Q453">
        <v>-2</v>
      </c>
      <c r="R453">
        <v>2.2084805653710001E-3</v>
      </c>
      <c r="S453">
        <v>1665.1428571428501</v>
      </c>
      <c r="T453">
        <v>46632</v>
      </c>
      <c r="U453">
        <v>4</v>
      </c>
      <c r="V453">
        <v>1</v>
      </c>
      <c r="W453">
        <v>8.3333333333333301E-2</v>
      </c>
      <c r="X453">
        <v>971.33333333333303</v>
      </c>
      <c r="Y453">
        <v>4.8550351689826701E-2</v>
      </c>
      <c r="Z453" t="s">
        <v>1015</v>
      </c>
      <c r="AA453">
        <v>5</v>
      </c>
    </row>
    <row r="454" spans="1:27" x14ac:dyDescent="0.3">
      <c r="A454">
        <v>452</v>
      </c>
      <c r="B454">
        <v>0.75521112900339904</v>
      </c>
      <c r="C454" t="s">
        <v>1016</v>
      </c>
      <c r="D454">
        <v>2</v>
      </c>
      <c r="E454">
        <v>33767</v>
      </c>
      <c r="F454">
        <v>1.63636363636363</v>
      </c>
      <c r="G454">
        <v>2713.8181818181802</v>
      </c>
      <c r="H454">
        <v>8</v>
      </c>
      <c r="I454">
        <v>11</v>
      </c>
      <c r="J454" t="e">
        <f>--L_RdVTVHk</f>
        <v>#NAME?</v>
      </c>
      <c r="K454">
        <v>4.3548170976810002E-4</v>
      </c>
      <c r="L454">
        <v>44712</v>
      </c>
      <c r="M454">
        <v>0</v>
      </c>
      <c r="N454">
        <v>6.0297467506360001E-4</v>
      </c>
      <c r="O454">
        <v>0</v>
      </c>
      <c r="P454">
        <v>29852</v>
      </c>
      <c r="Q454">
        <v>-2</v>
      </c>
      <c r="R454">
        <v>0</v>
      </c>
      <c r="S454">
        <v>4220.875</v>
      </c>
      <c r="T454">
        <v>44544</v>
      </c>
      <c r="U454">
        <v>18</v>
      </c>
      <c r="V454">
        <v>13</v>
      </c>
      <c r="W454">
        <v>1.1818181818181801</v>
      </c>
      <c r="X454">
        <v>3069.7272727272698</v>
      </c>
      <c r="Y454">
        <v>0.67016882183908</v>
      </c>
      <c r="Z454" t="s">
        <v>1017</v>
      </c>
      <c r="AA454">
        <v>0</v>
      </c>
    </row>
    <row r="455" spans="1:27" x14ac:dyDescent="0.3">
      <c r="A455">
        <v>453</v>
      </c>
      <c r="B455">
        <v>54.530242125058699</v>
      </c>
      <c r="C455" t="s">
        <v>1018</v>
      </c>
      <c r="D455">
        <v>2</v>
      </c>
      <c r="E455">
        <v>4639433</v>
      </c>
      <c r="F455">
        <v>2.4528301886791999E-3</v>
      </c>
      <c r="G455">
        <v>0.75547169811320702</v>
      </c>
      <c r="H455">
        <v>561</v>
      </c>
      <c r="I455">
        <v>5300</v>
      </c>
      <c r="J455" t="e">
        <f>--xP1LctrAw</f>
        <v>#NAME?</v>
      </c>
      <c r="K455">
        <v>1.2487512487512E-3</v>
      </c>
      <c r="L455">
        <v>85080</v>
      </c>
      <c r="M455">
        <v>9.4339622641500002E-4</v>
      </c>
      <c r="N455">
        <v>3.2467532467532001E-3</v>
      </c>
      <c r="O455">
        <v>6</v>
      </c>
      <c r="P455">
        <v>4004</v>
      </c>
      <c r="Q455">
        <v>-2</v>
      </c>
      <c r="R455">
        <v>1.2487512487512E-3</v>
      </c>
      <c r="S455">
        <v>8269.9340463458102</v>
      </c>
      <c r="T455">
        <v>34848</v>
      </c>
      <c r="U455">
        <v>13</v>
      </c>
      <c r="V455">
        <v>5</v>
      </c>
      <c r="W455">
        <v>9.4339622641500002E-4</v>
      </c>
      <c r="X455">
        <v>875.36471698113201</v>
      </c>
      <c r="Y455">
        <v>0.114898989898989</v>
      </c>
      <c r="Z455" t="s">
        <v>1019</v>
      </c>
      <c r="AA455">
        <v>5</v>
      </c>
    </row>
    <row r="456" spans="1:27" x14ac:dyDescent="0.3">
      <c r="A456">
        <v>454</v>
      </c>
      <c r="B456">
        <v>7.8355055148017896E-2</v>
      </c>
      <c r="C456" t="s">
        <v>1020</v>
      </c>
      <c r="D456">
        <v>28</v>
      </c>
      <c r="E456">
        <v>7509</v>
      </c>
      <c r="F456">
        <v>8.5</v>
      </c>
      <c r="G456">
        <v>2068.5</v>
      </c>
      <c r="H456">
        <v>18</v>
      </c>
      <c r="I456">
        <v>2</v>
      </c>
      <c r="J456" t="e">
        <f>--XguPB2Ad0</f>
        <v>#NAME?</v>
      </c>
      <c r="K456">
        <v>0</v>
      </c>
      <c r="L456">
        <v>95833</v>
      </c>
      <c r="M456">
        <v>1</v>
      </c>
      <c r="N456">
        <v>4.1092579163644997E-3</v>
      </c>
      <c r="O456">
        <v>1</v>
      </c>
      <c r="P456">
        <v>4137</v>
      </c>
      <c r="Q456">
        <v>-2</v>
      </c>
      <c r="R456">
        <v>4.8344210780750001E-4</v>
      </c>
      <c r="S456">
        <v>417.166666666666</v>
      </c>
      <c r="T456">
        <v>69696</v>
      </c>
      <c r="U456">
        <v>17</v>
      </c>
      <c r="V456">
        <v>0</v>
      </c>
      <c r="W456">
        <v>0</v>
      </c>
      <c r="X456">
        <v>3754.5</v>
      </c>
      <c r="Y456">
        <v>5.9357782369146003E-2</v>
      </c>
      <c r="Z456" t="s">
        <v>1021</v>
      </c>
      <c r="AA456">
        <v>2</v>
      </c>
    </row>
    <row r="457" spans="1:27" x14ac:dyDescent="0.3">
      <c r="A457">
        <v>455</v>
      </c>
      <c r="B457">
        <v>49.417341518634601</v>
      </c>
      <c r="C457" t="s">
        <v>1022</v>
      </c>
      <c r="D457">
        <v>10</v>
      </c>
      <c r="E457">
        <v>2270035</v>
      </c>
      <c r="F457">
        <v>0.444519015659955</v>
      </c>
      <c r="G457">
        <v>37.376957494407101</v>
      </c>
      <c r="H457">
        <v>13</v>
      </c>
      <c r="I457">
        <v>4470</v>
      </c>
      <c r="J457" t="e">
        <f>--liKuVXZek</f>
        <v>#NAME?</v>
      </c>
      <c r="K457" s="1">
        <v>9.5765374831662401E-5</v>
      </c>
      <c r="L457">
        <v>45936</v>
      </c>
      <c r="M457">
        <v>2.2595078299776201E-2</v>
      </c>
      <c r="N457">
        <v>1.1892862486907E-2</v>
      </c>
      <c r="O457">
        <v>3</v>
      </c>
      <c r="P457">
        <v>167075</v>
      </c>
      <c r="Q457">
        <v>124.1875</v>
      </c>
      <c r="R457">
        <v>6.0451892862479996E-4</v>
      </c>
      <c r="S457">
        <v>174618.07692307601</v>
      </c>
      <c r="T457">
        <v>44976</v>
      </c>
      <c r="U457">
        <v>1987</v>
      </c>
      <c r="V457">
        <v>16</v>
      </c>
      <c r="W457">
        <v>3.5794183445190001E-3</v>
      </c>
      <c r="X457">
        <v>507.83780760626399</v>
      </c>
      <c r="Y457">
        <v>3.7147589825684801</v>
      </c>
      <c r="Z457" t="s">
        <v>1023</v>
      </c>
      <c r="AA457">
        <v>101</v>
      </c>
    </row>
    <row r="458" spans="1:27" x14ac:dyDescent="0.3">
      <c r="A458">
        <v>456</v>
      </c>
      <c r="B458">
        <v>199.59566148635099</v>
      </c>
      <c r="C458" t="s">
        <v>1024</v>
      </c>
      <c r="D458">
        <v>17</v>
      </c>
      <c r="E458">
        <v>8014165</v>
      </c>
      <c r="F458">
        <v>1.8060878375401E-3</v>
      </c>
      <c r="G458">
        <v>0.158979780626404</v>
      </c>
      <c r="H458">
        <v>201</v>
      </c>
      <c r="I458">
        <v>68103</v>
      </c>
      <c r="J458" t="e">
        <f>--uy7CQ1hJc</f>
        <v>#NAME?</v>
      </c>
      <c r="K458">
        <v>2.7708506511490001E-4</v>
      </c>
      <c r="L458">
        <v>40152</v>
      </c>
      <c r="M458">
        <v>1.174691276448E-4</v>
      </c>
      <c r="N458">
        <v>1.13604876697146E-2</v>
      </c>
      <c r="O458">
        <v>18</v>
      </c>
      <c r="P458">
        <v>10827</v>
      </c>
      <c r="Q458">
        <v>-2</v>
      </c>
      <c r="R458">
        <v>7.3889350697330005E-4</v>
      </c>
      <c r="S458">
        <v>39871.467661691502</v>
      </c>
      <c r="T458">
        <v>30960</v>
      </c>
      <c r="U458">
        <v>123</v>
      </c>
      <c r="V458">
        <v>3</v>
      </c>
      <c r="W458" s="1">
        <v>4.4050922866833998E-5</v>
      </c>
      <c r="X458">
        <v>117.677121419027</v>
      </c>
      <c r="Y458">
        <v>0.34970930232558101</v>
      </c>
      <c r="Z458" t="s">
        <v>1025</v>
      </c>
      <c r="AA458">
        <v>8</v>
      </c>
    </row>
    <row r="459" spans="1:27" x14ac:dyDescent="0.3">
      <c r="A459">
        <v>457</v>
      </c>
      <c r="B459">
        <v>1.7569793913251801</v>
      </c>
      <c r="C459" t="s">
        <v>1026</v>
      </c>
      <c r="D459">
        <v>26</v>
      </c>
      <c r="E459">
        <v>58655</v>
      </c>
      <c r="F459">
        <v>2.7112299465240599</v>
      </c>
      <c r="G459">
        <v>245.219251336898</v>
      </c>
      <c r="H459">
        <v>10</v>
      </c>
      <c r="I459">
        <v>187</v>
      </c>
      <c r="J459" t="e">
        <f>--J_Slf6UVY</f>
        <v>#NAME?</v>
      </c>
      <c r="K459">
        <v>2.6168876482899998E-4</v>
      </c>
      <c r="L459">
        <v>33384</v>
      </c>
      <c r="M459">
        <v>0.86631016042780695</v>
      </c>
      <c r="N459">
        <v>1.10563503140265E-2</v>
      </c>
      <c r="O459">
        <v>0</v>
      </c>
      <c r="P459">
        <v>45856</v>
      </c>
      <c r="Q459">
        <v>-2</v>
      </c>
      <c r="R459">
        <v>3.5327983251919001E-3</v>
      </c>
      <c r="S459">
        <v>5865.5</v>
      </c>
      <c r="T459">
        <v>21792</v>
      </c>
      <c r="U459">
        <v>507</v>
      </c>
      <c r="V459">
        <v>12</v>
      </c>
      <c r="W459">
        <v>6.4171122994652399E-2</v>
      </c>
      <c r="X459">
        <v>313.66310160427798</v>
      </c>
      <c r="Y459">
        <v>2.1042584434654898</v>
      </c>
      <c r="Z459" t="s">
        <v>1027</v>
      </c>
      <c r="AA459">
        <v>162</v>
      </c>
    </row>
    <row r="460" spans="1:27" x14ac:dyDescent="0.3">
      <c r="A460">
        <v>458</v>
      </c>
      <c r="B460">
        <v>2.0497753197372899</v>
      </c>
      <c r="C460" t="s">
        <v>1028</v>
      </c>
      <c r="D460">
        <v>20</v>
      </c>
      <c r="E460">
        <v>142320</v>
      </c>
      <c r="F460">
        <v>0</v>
      </c>
      <c r="G460">
        <v>15.025316455696199</v>
      </c>
      <c r="H460">
        <v>314</v>
      </c>
      <c r="I460">
        <v>79</v>
      </c>
      <c r="J460" t="s">
        <v>1029</v>
      </c>
      <c r="K460">
        <v>8.4245998315079997E-4</v>
      </c>
      <c r="L460">
        <v>69432</v>
      </c>
      <c r="M460">
        <v>0</v>
      </c>
      <c r="N460">
        <v>0</v>
      </c>
      <c r="O460">
        <v>440</v>
      </c>
      <c r="P460">
        <v>1187</v>
      </c>
      <c r="Q460">
        <v>-2</v>
      </c>
      <c r="R460">
        <v>0</v>
      </c>
      <c r="S460">
        <v>453.24840764331202</v>
      </c>
      <c r="T460">
        <v>59496</v>
      </c>
      <c r="U460">
        <v>0</v>
      </c>
      <c r="V460">
        <v>1</v>
      </c>
      <c r="W460">
        <v>1.26582278481012E-2</v>
      </c>
      <c r="X460">
        <v>1801.5189873417701</v>
      </c>
      <c r="Y460">
        <v>1.9950921070324E-2</v>
      </c>
      <c r="Z460" t="s">
        <v>1030</v>
      </c>
      <c r="AA460">
        <v>0</v>
      </c>
    </row>
    <row r="461" spans="1:27" x14ac:dyDescent="0.3">
      <c r="A461">
        <v>459</v>
      </c>
      <c r="B461">
        <v>0.80180644889623398</v>
      </c>
      <c r="C461" t="s">
        <v>1031</v>
      </c>
      <c r="D461">
        <v>25</v>
      </c>
      <c r="E461">
        <v>76166</v>
      </c>
      <c r="F461">
        <v>0.4</v>
      </c>
      <c r="G461">
        <v>457.45</v>
      </c>
      <c r="H461">
        <v>9</v>
      </c>
      <c r="I461">
        <v>20</v>
      </c>
      <c r="J461" t="e">
        <f>--Jm507doMs</f>
        <v>#NAME?</v>
      </c>
      <c r="K461">
        <v>3.2790468903699999E-4</v>
      </c>
      <c r="L461">
        <v>94993</v>
      </c>
      <c r="M461">
        <v>0.05</v>
      </c>
      <c r="N461">
        <v>8.744125040988E-4</v>
      </c>
      <c r="O461">
        <v>0</v>
      </c>
      <c r="P461">
        <v>9149</v>
      </c>
      <c r="Q461">
        <v>-2</v>
      </c>
      <c r="R461">
        <v>1.0930156301230001E-4</v>
      </c>
      <c r="S461">
        <v>8462.8888888888796</v>
      </c>
      <c r="T461">
        <v>94969</v>
      </c>
      <c r="U461">
        <v>8</v>
      </c>
      <c r="V461">
        <v>3</v>
      </c>
      <c r="W461">
        <v>0.15</v>
      </c>
      <c r="X461">
        <v>3808.3</v>
      </c>
      <c r="Y461">
        <v>9.6336699343996399E-2</v>
      </c>
      <c r="Z461" t="s">
        <v>1032</v>
      </c>
      <c r="AA461">
        <v>1</v>
      </c>
    </row>
    <row r="462" spans="1:27" x14ac:dyDescent="0.3">
      <c r="A462">
        <v>460</v>
      </c>
      <c r="B462">
        <v>0.19126678091973701</v>
      </c>
      <c r="C462" t="s">
        <v>1033</v>
      </c>
      <c r="D462">
        <v>15</v>
      </c>
      <c r="E462">
        <v>10714</v>
      </c>
      <c r="F462">
        <v>1.07692307692307</v>
      </c>
      <c r="G462">
        <v>754.923076923076</v>
      </c>
      <c r="H462">
        <v>5</v>
      </c>
      <c r="I462">
        <v>13</v>
      </c>
      <c r="J462" t="s">
        <v>1034</v>
      </c>
      <c r="K462">
        <v>5.0947625840629996E-4</v>
      </c>
      <c r="L462">
        <v>56016</v>
      </c>
      <c r="M462">
        <v>0.15384615384615299</v>
      </c>
      <c r="N462">
        <v>1.4265335235377999E-3</v>
      </c>
      <c r="O462">
        <v>1</v>
      </c>
      <c r="P462">
        <v>9814</v>
      </c>
      <c r="Q462">
        <v>-2</v>
      </c>
      <c r="R462">
        <v>2.0379050336250001E-4</v>
      </c>
      <c r="S462">
        <v>2142.8000000000002</v>
      </c>
      <c r="T462">
        <v>48984</v>
      </c>
      <c r="U462">
        <v>14</v>
      </c>
      <c r="V462">
        <v>5</v>
      </c>
      <c r="W462">
        <v>0.38461538461538403</v>
      </c>
      <c r="X462">
        <v>824.15384615384596</v>
      </c>
      <c r="Y462">
        <v>0.20035113506450999</v>
      </c>
      <c r="Z462" t="s">
        <v>1035</v>
      </c>
      <c r="AA462">
        <v>2</v>
      </c>
    </row>
    <row r="463" spans="1:27" x14ac:dyDescent="0.3">
      <c r="A463">
        <v>461</v>
      </c>
      <c r="B463">
        <v>2.0495166959578199</v>
      </c>
      <c r="C463" t="s">
        <v>1036</v>
      </c>
      <c r="D463">
        <v>26</v>
      </c>
      <c r="E463">
        <v>139941</v>
      </c>
      <c r="F463">
        <v>1.8957345971563899E-2</v>
      </c>
      <c r="G463">
        <v>3.6587677725118399</v>
      </c>
      <c r="H463">
        <v>37</v>
      </c>
      <c r="I463">
        <v>422</v>
      </c>
      <c r="J463" t="e">
        <f>--WsOBIB8CU</f>
        <v>#NAME?</v>
      </c>
      <c r="K463">
        <v>0</v>
      </c>
      <c r="L463">
        <v>68280</v>
      </c>
      <c r="M463">
        <v>4.7393364928909002E-3</v>
      </c>
      <c r="N463">
        <v>5.1813471502589999E-3</v>
      </c>
      <c r="O463">
        <v>61</v>
      </c>
      <c r="P463">
        <v>1544</v>
      </c>
      <c r="Q463">
        <v>-2</v>
      </c>
      <c r="R463">
        <v>1.2953367875647001E-3</v>
      </c>
      <c r="S463">
        <v>3782.1891891891801</v>
      </c>
      <c r="T463">
        <v>67824</v>
      </c>
      <c r="U463">
        <v>8</v>
      </c>
      <c r="V463">
        <v>0</v>
      </c>
      <c r="W463">
        <v>0</v>
      </c>
      <c r="X463">
        <v>331.613744075829</v>
      </c>
      <c r="Y463">
        <v>2.2764803019580001E-2</v>
      </c>
      <c r="Z463" t="s">
        <v>1037</v>
      </c>
      <c r="AA463">
        <v>2</v>
      </c>
    </row>
    <row r="464" spans="1:27" x14ac:dyDescent="0.3">
      <c r="A464">
        <v>462</v>
      </c>
      <c r="B464">
        <v>13.3143923683119</v>
      </c>
      <c r="C464" t="s">
        <v>1038</v>
      </c>
      <c r="D464">
        <v>17</v>
      </c>
      <c r="E464">
        <v>770424</v>
      </c>
      <c r="F464">
        <v>1.15651503469545E-2</v>
      </c>
      <c r="G464">
        <v>3.9020817270624502</v>
      </c>
      <c r="H464">
        <v>44</v>
      </c>
      <c r="I464">
        <v>1297</v>
      </c>
      <c r="J464" t="e">
        <f>--dHS-Y8dRk</f>
        <v>#NAME?</v>
      </c>
      <c r="K464">
        <v>1.9758940920760001E-4</v>
      </c>
      <c r="L464">
        <v>57864</v>
      </c>
      <c r="M464">
        <v>7.7101002313030003E-3</v>
      </c>
      <c r="N464">
        <v>2.9638411381149002E-3</v>
      </c>
      <c r="O464">
        <v>373</v>
      </c>
      <c r="P464">
        <v>5061</v>
      </c>
      <c r="Q464">
        <v>-2</v>
      </c>
      <c r="R464">
        <v>1.9758940920766E-3</v>
      </c>
      <c r="S464">
        <v>17509.636363636298</v>
      </c>
      <c r="T464">
        <v>50832</v>
      </c>
      <c r="U464">
        <v>15</v>
      </c>
      <c r="V464">
        <v>1</v>
      </c>
      <c r="W464">
        <v>7.7101002313030001E-4</v>
      </c>
      <c r="X464">
        <v>594.00462606013798</v>
      </c>
      <c r="Y464">
        <v>9.9563267233238897E-2</v>
      </c>
      <c r="Z464" t="s">
        <v>1039</v>
      </c>
      <c r="AA464">
        <v>10</v>
      </c>
    </row>
    <row r="465" spans="1:27" x14ac:dyDescent="0.3">
      <c r="A465">
        <v>463</v>
      </c>
      <c r="B465">
        <v>0.138101805416248</v>
      </c>
      <c r="C465" t="s">
        <v>1040</v>
      </c>
      <c r="D465">
        <v>19</v>
      </c>
      <c r="E465">
        <v>6609</v>
      </c>
      <c r="F465">
        <v>5</v>
      </c>
      <c r="G465">
        <v>3304.5</v>
      </c>
      <c r="H465">
        <v>1</v>
      </c>
      <c r="I465">
        <v>2</v>
      </c>
      <c r="J465" t="e">
        <f>--Xwf2FyQLY</f>
        <v>#NAME?</v>
      </c>
      <c r="K465">
        <v>0</v>
      </c>
      <c r="L465">
        <v>47856</v>
      </c>
      <c r="M465">
        <v>0</v>
      </c>
      <c r="N465">
        <v>1.5130882130428001E-3</v>
      </c>
      <c r="O465">
        <v>0</v>
      </c>
      <c r="P465">
        <v>6609</v>
      </c>
      <c r="Q465">
        <v>-2</v>
      </c>
      <c r="R465">
        <v>0</v>
      </c>
      <c r="S465">
        <v>6609</v>
      </c>
      <c r="T465">
        <v>47832</v>
      </c>
      <c r="U465">
        <v>10</v>
      </c>
      <c r="V465">
        <v>0</v>
      </c>
      <c r="W465">
        <v>0</v>
      </c>
      <c r="X465">
        <v>3304.5</v>
      </c>
      <c r="Y465">
        <v>0.13817109884595999</v>
      </c>
      <c r="Z465" t="s">
        <v>1041</v>
      </c>
      <c r="AA465">
        <v>0</v>
      </c>
    </row>
    <row r="466" spans="1:27" x14ac:dyDescent="0.3">
      <c r="A466">
        <v>464</v>
      </c>
      <c r="B466">
        <v>0.98094882847038001</v>
      </c>
      <c r="C466" t="s">
        <v>1042</v>
      </c>
      <c r="D466">
        <v>23</v>
      </c>
      <c r="E466">
        <v>71005</v>
      </c>
      <c r="F466">
        <v>0.13043478260869501</v>
      </c>
      <c r="G466">
        <v>75.130434782608702</v>
      </c>
      <c r="H466">
        <v>51</v>
      </c>
      <c r="I466">
        <v>23</v>
      </c>
      <c r="J466" t="e">
        <f>--prCq8nbz0</f>
        <v>#NAME?</v>
      </c>
      <c r="K466">
        <v>5.7870370370369999E-4</v>
      </c>
      <c r="L466">
        <v>72384</v>
      </c>
      <c r="M466">
        <v>4.3478260869565202E-2</v>
      </c>
      <c r="N466">
        <v>1.7361111111111E-3</v>
      </c>
      <c r="O466">
        <v>58</v>
      </c>
      <c r="P466">
        <v>1728</v>
      </c>
      <c r="Q466">
        <v>-2</v>
      </c>
      <c r="R466">
        <v>5.7870370370369999E-4</v>
      </c>
      <c r="S466">
        <v>1392.25490196078</v>
      </c>
      <c r="T466">
        <v>72264</v>
      </c>
      <c r="U466">
        <v>3</v>
      </c>
      <c r="V466">
        <v>1</v>
      </c>
      <c r="W466">
        <v>4.3478260869565202E-2</v>
      </c>
      <c r="X466">
        <v>3087.1739130434698</v>
      </c>
      <c r="Y466">
        <v>2.39123214878777E-2</v>
      </c>
      <c r="Z466" t="s">
        <v>1043</v>
      </c>
      <c r="AA466">
        <v>1</v>
      </c>
    </row>
    <row r="467" spans="1:27" x14ac:dyDescent="0.3">
      <c r="A467">
        <v>465</v>
      </c>
      <c r="B467">
        <v>1.6278738765624801</v>
      </c>
      <c r="C467" t="s">
        <v>1044</v>
      </c>
      <c r="D467">
        <v>2</v>
      </c>
      <c r="E467">
        <v>141822</v>
      </c>
      <c r="F467">
        <v>3.9215686274509803E-2</v>
      </c>
      <c r="G467">
        <v>20.950980392156801</v>
      </c>
      <c r="H467">
        <v>31</v>
      </c>
      <c r="I467">
        <v>102</v>
      </c>
      <c r="J467" t="e">
        <f>--ljM2Kojag</f>
        <v>#NAME?</v>
      </c>
      <c r="K467">
        <v>4.6794571829659998E-4</v>
      </c>
      <c r="L467">
        <v>87121</v>
      </c>
      <c r="M467">
        <v>9.8039215686274005E-3</v>
      </c>
      <c r="N467">
        <v>1.8717828731867E-3</v>
      </c>
      <c r="O467">
        <v>3</v>
      </c>
      <c r="P467">
        <v>2137</v>
      </c>
      <c r="Q467">
        <v>-2</v>
      </c>
      <c r="R467">
        <v>4.6794571829659998E-4</v>
      </c>
      <c r="S467">
        <v>4574.9032258064499</v>
      </c>
      <c r="T467">
        <v>61272</v>
      </c>
      <c r="U467">
        <v>4</v>
      </c>
      <c r="V467">
        <v>1</v>
      </c>
      <c r="W467">
        <v>9.8039215686274005E-3</v>
      </c>
      <c r="X467">
        <v>1390.4117647058799</v>
      </c>
      <c r="Y467">
        <v>3.48772685729207E-2</v>
      </c>
      <c r="Z467" t="s">
        <v>1045</v>
      </c>
      <c r="AA467">
        <v>1</v>
      </c>
    </row>
    <row r="468" spans="1:27" x14ac:dyDescent="0.3">
      <c r="A468">
        <v>466</v>
      </c>
      <c r="B468">
        <v>1.34789724027503</v>
      </c>
      <c r="C468" t="s">
        <v>1046</v>
      </c>
      <c r="D468">
        <v>20</v>
      </c>
      <c r="E468">
        <v>114485</v>
      </c>
      <c r="F468">
        <v>0</v>
      </c>
      <c r="G468">
        <v>52.794117647058798</v>
      </c>
      <c r="H468">
        <v>20</v>
      </c>
      <c r="I468">
        <v>34</v>
      </c>
      <c r="J468" t="e">
        <f>--Ziz3Ff-oU</f>
        <v>#NAME?</v>
      </c>
      <c r="K468">
        <v>0</v>
      </c>
      <c r="L468">
        <v>84936</v>
      </c>
      <c r="M468">
        <v>2.94117647058823E-2</v>
      </c>
      <c r="N468">
        <v>0</v>
      </c>
      <c r="O468">
        <v>7</v>
      </c>
      <c r="P468">
        <v>1795</v>
      </c>
      <c r="Q468">
        <v>-2</v>
      </c>
      <c r="R468">
        <v>5.5710306406680002E-4</v>
      </c>
      <c r="S468">
        <v>5724.25</v>
      </c>
      <c r="T468">
        <v>66648</v>
      </c>
      <c r="U468">
        <v>0</v>
      </c>
      <c r="V468">
        <v>0</v>
      </c>
      <c r="W468">
        <v>0</v>
      </c>
      <c r="X468">
        <v>3367.2058823529401</v>
      </c>
      <c r="Y468">
        <v>2.69325411115112E-2</v>
      </c>
      <c r="Z468" t="s">
        <v>1047</v>
      </c>
      <c r="AA468">
        <v>1</v>
      </c>
    </row>
    <row r="469" spans="1:27" x14ac:dyDescent="0.3">
      <c r="A469">
        <v>467</v>
      </c>
      <c r="B469">
        <v>0.75031670625494795</v>
      </c>
      <c r="C469" t="s">
        <v>1048</v>
      </c>
      <c r="D469">
        <v>27</v>
      </c>
      <c r="E469">
        <v>37906</v>
      </c>
      <c r="F469">
        <v>0.65573770491803196</v>
      </c>
      <c r="G469">
        <v>578.11475409835998</v>
      </c>
      <c r="H469">
        <v>5</v>
      </c>
      <c r="I469">
        <v>61</v>
      </c>
      <c r="J469" t="e">
        <f>--h5NidVnTU</f>
        <v>#NAME?</v>
      </c>
      <c r="K469">
        <v>1.417836381681E-4</v>
      </c>
      <c r="L469">
        <v>50520</v>
      </c>
      <c r="M469">
        <v>0</v>
      </c>
      <c r="N469">
        <v>1.1342691053452E-3</v>
      </c>
      <c r="O469">
        <v>0</v>
      </c>
      <c r="P469">
        <v>35265</v>
      </c>
      <c r="Q469">
        <v>-2</v>
      </c>
      <c r="R469">
        <v>0</v>
      </c>
      <c r="S469">
        <v>7581.2</v>
      </c>
      <c r="T469">
        <v>44664</v>
      </c>
      <c r="U469">
        <v>40</v>
      </c>
      <c r="V469">
        <v>5</v>
      </c>
      <c r="W469">
        <v>8.1967213114753995E-2</v>
      </c>
      <c r="X469">
        <v>621.40983606557302</v>
      </c>
      <c r="Y469">
        <v>0.78956206340677004</v>
      </c>
      <c r="Z469" t="s">
        <v>1049</v>
      </c>
      <c r="AA469">
        <v>0</v>
      </c>
    </row>
    <row r="470" spans="1:27" x14ac:dyDescent="0.3">
      <c r="A470">
        <v>468</v>
      </c>
      <c r="B470">
        <v>6.3994495064540597</v>
      </c>
      <c r="C470" t="s">
        <v>1050</v>
      </c>
      <c r="D470">
        <v>17</v>
      </c>
      <c r="E470">
        <v>337123</v>
      </c>
      <c r="F470">
        <v>4.2553191489361E-3</v>
      </c>
      <c r="G470">
        <v>4.31914893617021</v>
      </c>
      <c r="H470">
        <v>288</v>
      </c>
      <c r="I470">
        <v>470</v>
      </c>
      <c r="J470" t="s">
        <v>1051</v>
      </c>
      <c r="K470">
        <v>0</v>
      </c>
      <c r="L470">
        <v>52680</v>
      </c>
      <c r="M470">
        <v>0</v>
      </c>
      <c r="N470">
        <v>9.8522167487679994E-4</v>
      </c>
      <c r="O470">
        <v>0</v>
      </c>
      <c r="P470">
        <v>2030</v>
      </c>
      <c r="Q470">
        <v>-2</v>
      </c>
      <c r="R470">
        <v>0</v>
      </c>
      <c r="S470">
        <v>1170.5659722222199</v>
      </c>
      <c r="T470">
        <v>35352</v>
      </c>
      <c r="U470">
        <v>2</v>
      </c>
      <c r="V470">
        <v>0</v>
      </c>
      <c r="W470">
        <v>0</v>
      </c>
      <c r="X470">
        <v>717.28297872340397</v>
      </c>
      <c r="Y470">
        <v>5.7422493776872599E-2</v>
      </c>
      <c r="Z470" t="s">
        <v>1052</v>
      </c>
      <c r="AA470">
        <v>0</v>
      </c>
    </row>
    <row r="471" spans="1:27" x14ac:dyDescent="0.3">
      <c r="A471">
        <v>469</v>
      </c>
      <c r="B471">
        <v>0.51165339794623199</v>
      </c>
      <c r="C471" t="s">
        <v>1053</v>
      </c>
      <c r="D471">
        <v>26</v>
      </c>
      <c r="E471">
        <v>35476</v>
      </c>
      <c r="F471">
        <v>1.7</v>
      </c>
      <c r="G471">
        <v>3384.8</v>
      </c>
      <c r="H471">
        <v>92</v>
      </c>
      <c r="I471">
        <v>10</v>
      </c>
      <c r="J471" t="e">
        <f>--OnlxNEbLs</f>
        <v>#NAME?</v>
      </c>
      <c r="K471">
        <v>1.1817537225240001E-4</v>
      </c>
      <c r="L471">
        <v>69336</v>
      </c>
      <c r="M471">
        <v>0.3</v>
      </c>
      <c r="N471">
        <v>5.0224533207269997E-4</v>
      </c>
      <c r="O471">
        <v>0</v>
      </c>
      <c r="P471">
        <v>33848</v>
      </c>
      <c r="Q471">
        <v>-2</v>
      </c>
      <c r="R471" s="1">
        <v>8.8631529189316905E-5</v>
      </c>
      <c r="S471">
        <v>385.60869565217303</v>
      </c>
      <c r="T471">
        <v>69312</v>
      </c>
      <c r="U471">
        <v>17</v>
      </c>
      <c r="V471">
        <v>4</v>
      </c>
      <c r="W471">
        <v>0.4</v>
      </c>
      <c r="X471">
        <v>3547.6</v>
      </c>
      <c r="Y471">
        <v>0.48834256694367401</v>
      </c>
      <c r="Z471" t="s">
        <v>1054</v>
      </c>
      <c r="AA471">
        <v>3</v>
      </c>
    </row>
    <row r="472" spans="1:27" x14ac:dyDescent="0.3">
      <c r="A472">
        <v>470</v>
      </c>
      <c r="B472">
        <v>183.62050661522099</v>
      </c>
      <c r="C472" t="s">
        <v>1055</v>
      </c>
      <c r="D472">
        <v>10</v>
      </c>
      <c r="E472">
        <v>16085340</v>
      </c>
      <c r="F472">
        <v>6.5708418891170003E-4</v>
      </c>
      <c r="G472">
        <v>0.53100616016427105</v>
      </c>
      <c r="H472">
        <v>455</v>
      </c>
      <c r="I472">
        <v>12175</v>
      </c>
      <c r="J472" t="s">
        <v>1056</v>
      </c>
      <c r="K472">
        <v>0</v>
      </c>
      <c r="L472">
        <v>87601</v>
      </c>
      <c r="M472">
        <v>1.6427104722789999E-4</v>
      </c>
      <c r="N472">
        <v>1.2374323279195E-3</v>
      </c>
      <c r="O472">
        <v>910</v>
      </c>
      <c r="P472">
        <v>6465</v>
      </c>
      <c r="Q472">
        <v>-2</v>
      </c>
      <c r="R472">
        <v>3.0935808197979998E-4</v>
      </c>
      <c r="S472">
        <v>35352.395604395599</v>
      </c>
      <c r="T472">
        <v>66768</v>
      </c>
      <c r="U472">
        <v>8</v>
      </c>
      <c r="V472">
        <v>0</v>
      </c>
      <c r="W472">
        <v>0</v>
      </c>
      <c r="X472">
        <v>1321.17782340862</v>
      </c>
      <c r="Y472">
        <v>9.6827821710999198E-2</v>
      </c>
      <c r="Z472" t="s">
        <v>1057</v>
      </c>
      <c r="AA472">
        <v>2</v>
      </c>
    </row>
    <row r="473" spans="1:27" x14ac:dyDescent="0.3">
      <c r="A473">
        <v>471</v>
      </c>
      <c r="B473">
        <v>64.795071335927304</v>
      </c>
      <c r="C473" t="s">
        <v>1058</v>
      </c>
      <c r="D473">
        <v>20</v>
      </c>
      <c r="E473">
        <v>3596904</v>
      </c>
      <c r="F473">
        <v>6.4874884151992001E-3</v>
      </c>
      <c r="G473">
        <v>1.62465245597775</v>
      </c>
      <c r="H473">
        <v>119</v>
      </c>
      <c r="I473">
        <v>1079</v>
      </c>
      <c r="J473" t="e">
        <f>--ZjZaCFxqQ</f>
        <v>#NAME?</v>
      </c>
      <c r="K473">
        <v>0</v>
      </c>
      <c r="L473">
        <v>55512</v>
      </c>
      <c r="M473">
        <v>7.4142724745134003E-3</v>
      </c>
      <c r="N473">
        <v>3.9931545921276998E-3</v>
      </c>
      <c r="O473">
        <v>41</v>
      </c>
      <c r="P473">
        <v>1753</v>
      </c>
      <c r="Q473">
        <v>-2</v>
      </c>
      <c r="R473">
        <v>4.5636052481460004E-3</v>
      </c>
      <c r="S473">
        <v>30226.084033613399</v>
      </c>
      <c r="T473">
        <v>53928</v>
      </c>
      <c r="U473">
        <v>7</v>
      </c>
      <c r="V473">
        <v>0</v>
      </c>
      <c r="W473">
        <v>0</v>
      </c>
      <c r="X473">
        <v>3333.55329008341</v>
      </c>
      <c r="Y473">
        <v>3.2506304702566297E-2</v>
      </c>
      <c r="Z473" t="s">
        <v>1059</v>
      </c>
      <c r="AA473">
        <v>8</v>
      </c>
    </row>
    <row r="474" spans="1:27" x14ac:dyDescent="0.3">
      <c r="A474">
        <v>472</v>
      </c>
      <c r="B474">
        <v>6.2484012394514696</v>
      </c>
      <c r="C474" t="s">
        <v>1060</v>
      </c>
      <c r="D474">
        <v>10</v>
      </c>
      <c r="E474">
        <v>379103</v>
      </c>
      <c r="F474">
        <v>3.1793641271745603E-2</v>
      </c>
      <c r="G474">
        <v>1.97930413917216</v>
      </c>
      <c r="H474">
        <v>90</v>
      </c>
      <c r="I474">
        <v>3334</v>
      </c>
      <c r="J474" t="e">
        <f>--qS-tOzHsE</f>
        <v>#NAME?</v>
      </c>
      <c r="K474">
        <v>1.9699954538565999E-3</v>
      </c>
      <c r="L474">
        <v>60672</v>
      </c>
      <c r="M474">
        <v>7.1985602879423996E-3</v>
      </c>
      <c r="N474">
        <v>1.6063039854523401E-2</v>
      </c>
      <c r="O474">
        <v>53</v>
      </c>
      <c r="P474">
        <v>6599</v>
      </c>
      <c r="Q474">
        <v>-2</v>
      </c>
      <c r="R474">
        <v>3.636914684043E-3</v>
      </c>
      <c r="S474">
        <v>4212.25555555555</v>
      </c>
      <c r="T474">
        <v>42984</v>
      </c>
      <c r="U474">
        <v>106</v>
      </c>
      <c r="V474">
        <v>13</v>
      </c>
      <c r="W474">
        <v>3.8992201559688001E-3</v>
      </c>
      <c r="X474">
        <v>113.708158368326</v>
      </c>
      <c r="Y474">
        <v>0.15352224083379801</v>
      </c>
      <c r="Z474" t="s">
        <v>1061</v>
      </c>
      <c r="AA474">
        <v>24</v>
      </c>
    </row>
    <row r="475" spans="1:27" x14ac:dyDescent="0.3">
      <c r="A475">
        <v>473</v>
      </c>
      <c r="B475">
        <v>0.34414410513439397</v>
      </c>
      <c r="C475" t="s">
        <v>1062</v>
      </c>
      <c r="D475">
        <v>24</v>
      </c>
      <c r="E475">
        <v>31791</v>
      </c>
      <c r="F475">
        <v>12.6666666666666</v>
      </c>
      <c r="G475">
        <v>2440</v>
      </c>
      <c r="H475">
        <v>4</v>
      </c>
      <c r="I475">
        <v>3</v>
      </c>
      <c r="J475" t="e">
        <f>--iucjXRjZM</f>
        <v>#NAME?</v>
      </c>
      <c r="K475">
        <v>1.366120218579E-4</v>
      </c>
      <c r="L475">
        <v>92377</v>
      </c>
      <c r="M475">
        <v>4.6666666666666599</v>
      </c>
      <c r="N475">
        <v>5.1912568306010003E-3</v>
      </c>
      <c r="O475">
        <v>0</v>
      </c>
      <c r="P475">
        <v>7320</v>
      </c>
      <c r="Q475">
        <v>-2</v>
      </c>
      <c r="R475">
        <v>1.9125683060108999E-3</v>
      </c>
      <c r="S475">
        <v>7947.75</v>
      </c>
      <c r="T475">
        <v>87577</v>
      </c>
      <c r="U475">
        <v>38</v>
      </c>
      <c r="V475">
        <v>1</v>
      </c>
      <c r="W475">
        <v>0.33333333333333298</v>
      </c>
      <c r="X475">
        <v>10597</v>
      </c>
      <c r="Y475">
        <v>8.3583589298560093E-2</v>
      </c>
      <c r="Z475" t="s">
        <v>1063</v>
      </c>
      <c r="AA475">
        <v>14</v>
      </c>
    </row>
    <row r="476" spans="1:27" x14ac:dyDescent="0.3">
      <c r="A476">
        <v>474</v>
      </c>
      <c r="B476">
        <v>9.8534897256807294</v>
      </c>
      <c r="C476" t="s">
        <v>1064</v>
      </c>
      <c r="D476">
        <v>20</v>
      </c>
      <c r="E476">
        <v>778741</v>
      </c>
      <c r="F476">
        <v>0.14869281045751601</v>
      </c>
      <c r="G476">
        <v>71.616013071895395</v>
      </c>
      <c r="H476">
        <v>244</v>
      </c>
      <c r="I476">
        <v>612</v>
      </c>
      <c r="J476" t="s">
        <v>1065</v>
      </c>
      <c r="K476">
        <v>2.2815943781510001E-4</v>
      </c>
      <c r="L476">
        <v>79032</v>
      </c>
      <c r="M476">
        <v>6.0457516339869198E-2</v>
      </c>
      <c r="N476">
        <v>2.0762508841178002E-3</v>
      </c>
      <c r="O476">
        <v>95</v>
      </c>
      <c r="P476">
        <v>43829</v>
      </c>
      <c r="Q476">
        <v>-2</v>
      </c>
      <c r="R476">
        <v>8.44189919916E-4</v>
      </c>
      <c r="S476">
        <v>3191.5614754098301</v>
      </c>
      <c r="T476">
        <v>61272</v>
      </c>
      <c r="U476">
        <v>91</v>
      </c>
      <c r="V476">
        <v>10</v>
      </c>
      <c r="W476">
        <v>1.6339869281045701E-2</v>
      </c>
      <c r="X476">
        <v>1272.4526143790799</v>
      </c>
      <c r="Y476">
        <v>0.715318579449014</v>
      </c>
      <c r="Z476" t="s">
        <v>1066</v>
      </c>
      <c r="AA476">
        <v>37</v>
      </c>
    </row>
    <row r="477" spans="1:27" x14ac:dyDescent="0.3">
      <c r="A477">
        <v>475</v>
      </c>
      <c r="B477">
        <v>0.40199986372308499</v>
      </c>
      <c r="C477" t="s">
        <v>1067</v>
      </c>
      <c r="D477">
        <v>17</v>
      </c>
      <c r="E477">
        <v>23599</v>
      </c>
      <c r="F477">
        <v>0</v>
      </c>
      <c r="G477">
        <v>125.923076923076</v>
      </c>
      <c r="H477">
        <v>49</v>
      </c>
      <c r="I477">
        <v>13</v>
      </c>
      <c r="J477" t="e">
        <f>--TKj5qK6Mw</f>
        <v>#NAME?</v>
      </c>
      <c r="K477">
        <v>0</v>
      </c>
      <c r="L477">
        <v>58704</v>
      </c>
      <c r="M477">
        <v>0</v>
      </c>
      <c r="N477">
        <v>0</v>
      </c>
      <c r="O477">
        <v>0</v>
      </c>
      <c r="P477">
        <v>1637</v>
      </c>
      <c r="Q477">
        <v>-2</v>
      </c>
      <c r="R477">
        <v>0</v>
      </c>
      <c r="S477">
        <v>481.61224489795899</v>
      </c>
      <c r="T477">
        <v>55104</v>
      </c>
      <c r="U477">
        <v>0</v>
      </c>
      <c r="V477">
        <v>0</v>
      </c>
      <c r="W477">
        <v>0</v>
      </c>
      <c r="X477">
        <v>1815.3076923076901</v>
      </c>
      <c r="Y477">
        <v>2.97074622531939E-2</v>
      </c>
      <c r="Z477" t="s">
        <v>1068</v>
      </c>
      <c r="AA477">
        <v>0</v>
      </c>
    </row>
    <row r="478" spans="1:27" x14ac:dyDescent="0.3">
      <c r="A478">
        <v>476</v>
      </c>
      <c r="B478">
        <v>10.803920514997399</v>
      </c>
      <c r="C478" t="s">
        <v>1069</v>
      </c>
      <c r="D478">
        <v>2</v>
      </c>
      <c r="E478">
        <v>1005294</v>
      </c>
      <c r="F478">
        <v>6.3157894736842093E-2</v>
      </c>
      <c r="G478">
        <v>34.589473684210503</v>
      </c>
      <c r="H478">
        <v>247</v>
      </c>
      <c r="I478">
        <v>95</v>
      </c>
      <c r="J478" t="e">
        <f>--QJuKwKb7g</f>
        <v>#NAME?</v>
      </c>
      <c r="K478">
        <v>0</v>
      </c>
      <c r="L478">
        <v>93049</v>
      </c>
      <c r="M478">
        <v>0</v>
      </c>
      <c r="N478">
        <v>1.8259281801582001E-3</v>
      </c>
      <c r="O478">
        <v>0</v>
      </c>
      <c r="P478">
        <v>3286</v>
      </c>
      <c r="Q478">
        <v>-2</v>
      </c>
      <c r="R478">
        <v>0</v>
      </c>
      <c r="S478">
        <v>4070.0161943319799</v>
      </c>
      <c r="T478">
        <v>91249</v>
      </c>
      <c r="U478">
        <v>6</v>
      </c>
      <c r="V478">
        <v>0</v>
      </c>
      <c r="W478">
        <v>0</v>
      </c>
      <c r="X478">
        <v>10582.042105263101</v>
      </c>
      <c r="Y478">
        <v>3.6011353549079902E-2</v>
      </c>
      <c r="Z478" t="s">
        <v>1070</v>
      </c>
      <c r="AA478">
        <v>0</v>
      </c>
    </row>
    <row r="479" spans="1:27" x14ac:dyDescent="0.3">
      <c r="A479">
        <v>477</v>
      </c>
      <c r="B479">
        <v>3.5113354587318402E-2</v>
      </c>
      <c r="C479" t="s">
        <v>1071</v>
      </c>
      <c r="D479">
        <v>1</v>
      </c>
      <c r="E479">
        <v>1586</v>
      </c>
      <c r="F479">
        <v>0.3</v>
      </c>
      <c r="G479">
        <v>70.400000000000006</v>
      </c>
      <c r="H479">
        <v>7</v>
      </c>
      <c r="I479">
        <v>20</v>
      </c>
      <c r="J479" t="e">
        <f>--m0sMjZVoU</f>
        <v>#NAME?</v>
      </c>
      <c r="K479">
        <v>1.4204545454545E-3</v>
      </c>
      <c r="L479">
        <v>45168</v>
      </c>
      <c r="M479">
        <v>0.1</v>
      </c>
      <c r="N479">
        <v>4.2613636363635996E-3</v>
      </c>
      <c r="O479">
        <v>9</v>
      </c>
      <c r="P479">
        <v>1408</v>
      </c>
      <c r="Q479">
        <v>-2</v>
      </c>
      <c r="R479">
        <v>1.4204545454545E-3</v>
      </c>
      <c r="S479">
        <v>226.57142857142799</v>
      </c>
      <c r="T479">
        <v>43752</v>
      </c>
      <c r="U479">
        <v>6</v>
      </c>
      <c r="V479">
        <v>2</v>
      </c>
      <c r="W479">
        <v>0.1</v>
      </c>
      <c r="X479">
        <v>79.3</v>
      </c>
      <c r="Y479">
        <v>3.2181385993783097E-2</v>
      </c>
      <c r="Z479" t="s">
        <v>1072</v>
      </c>
      <c r="AA479">
        <v>2</v>
      </c>
    </row>
    <row r="480" spans="1:27" x14ac:dyDescent="0.3">
      <c r="A480">
        <v>478</v>
      </c>
      <c r="B480">
        <v>0.114797979797979</v>
      </c>
      <c r="C480" t="s">
        <v>1073</v>
      </c>
      <c r="D480">
        <v>20</v>
      </c>
      <c r="E480">
        <v>4546</v>
      </c>
      <c r="F480">
        <v>1.6666666666666601</v>
      </c>
      <c r="G480">
        <v>1262</v>
      </c>
      <c r="H480">
        <v>13</v>
      </c>
      <c r="I480">
        <v>3</v>
      </c>
      <c r="J480" t="s">
        <v>1074</v>
      </c>
      <c r="K480">
        <v>1.0565240359217999E-3</v>
      </c>
      <c r="L480">
        <v>39600</v>
      </c>
      <c r="M480">
        <v>1.3333333333333299</v>
      </c>
      <c r="N480">
        <v>1.3206550449022E-3</v>
      </c>
      <c r="O480">
        <v>0</v>
      </c>
      <c r="P480">
        <v>3786</v>
      </c>
      <c r="Q480">
        <v>-2</v>
      </c>
      <c r="R480">
        <v>1.0565240359217999E-3</v>
      </c>
      <c r="S480">
        <v>349.692307692307</v>
      </c>
      <c r="T480">
        <v>35112</v>
      </c>
      <c r="U480">
        <v>5</v>
      </c>
      <c r="V480">
        <v>4</v>
      </c>
      <c r="W480">
        <v>1.3333333333333299</v>
      </c>
      <c r="X480">
        <v>1515.3333333333301</v>
      </c>
      <c r="Y480">
        <v>0.10782638414217301</v>
      </c>
      <c r="Z480" t="s">
        <v>1075</v>
      </c>
      <c r="AA480">
        <v>4</v>
      </c>
    </row>
    <row r="481" spans="1:27" x14ac:dyDescent="0.3">
      <c r="A481">
        <v>479</v>
      </c>
      <c r="B481">
        <v>7.1382433783108397</v>
      </c>
      <c r="C481" t="s">
        <v>1076</v>
      </c>
      <c r="D481">
        <v>10</v>
      </c>
      <c r="E481">
        <v>457076</v>
      </c>
      <c r="F481">
        <v>0.13793103448275801</v>
      </c>
      <c r="G481">
        <v>13.241379310344801</v>
      </c>
      <c r="H481">
        <v>12</v>
      </c>
      <c r="I481">
        <v>1421</v>
      </c>
      <c r="J481" t="e">
        <f>--J6_fXuPp4</f>
        <v>#NAME?</v>
      </c>
      <c r="K481">
        <v>0</v>
      </c>
      <c r="L481">
        <v>64032</v>
      </c>
      <c r="M481">
        <v>5.6298381421534E-3</v>
      </c>
      <c r="N481">
        <v>1.04166666666666E-2</v>
      </c>
      <c r="O481">
        <v>10</v>
      </c>
      <c r="P481">
        <v>18816</v>
      </c>
      <c r="Q481">
        <v>-2</v>
      </c>
      <c r="R481">
        <v>4.2517006802720003E-4</v>
      </c>
      <c r="S481">
        <v>38089.666666666599</v>
      </c>
      <c r="T481">
        <v>47736</v>
      </c>
      <c r="U481">
        <v>196</v>
      </c>
      <c r="V481">
        <v>0</v>
      </c>
      <c r="W481">
        <v>0</v>
      </c>
      <c r="X481">
        <v>321.65798733286402</v>
      </c>
      <c r="Y481">
        <v>0.394167923579688</v>
      </c>
      <c r="Z481" t="s">
        <v>1077</v>
      </c>
      <c r="AA481">
        <v>8</v>
      </c>
    </row>
    <row r="482" spans="1:27" x14ac:dyDescent="0.3">
      <c r="A482">
        <v>480</v>
      </c>
      <c r="B482">
        <v>6.9306429320369798</v>
      </c>
      <c r="C482" t="s">
        <v>1078</v>
      </c>
      <c r="D482">
        <v>24</v>
      </c>
      <c r="E482">
        <v>581675</v>
      </c>
      <c r="F482">
        <v>2.8799999999999999E-2</v>
      </c>
      <c r="G482">
        <v>9.1216000000000008</v>
      </c>
      <c r="H482">
        <v>74</v>
      </c>
      <c r="I482">
        <v>625</v>
      </c>
      <c r="J482" t="e">
        <f>--cI7IJ9qqw</f>
        <v>#NAME?</v>
      </c>
      <c r="K482">
        <v>1.754078231889E-4</v>
      </c>
      <c r="L482">
        <v>83928</v>
      </c>
      <c r="M482">
        <v>1.12E-2</v>
      </c>
      <c r="N482">
        <v>3.1573408174004002E-3</v>
      </c>
      <c r="O482">
        <v>102</v>
      </c>
      <c r="P482">
        <v>5701</v>
      </c>
      <c r="Q482">
        <v>-2</v>
      </c>
      <c r="R482">
        <v>1.2278547623222999E-3</v>
      </c>
      <c r="S482">
        <v>7860.4729729729697</v>
      </c>
      <c r="T482">
        <v>83856</v>
      </c>
      <c r="U482">
        <v>18</v>
      </c>
      <c r="V482">
        <v>1</v>
      </c>
      <c r="W482">
        <v>1.6000000000000001E-3</v>
      </c>
      <c r="X482">
        <v>930.68</v>
      </c>
      <c r="Y482">
        <v>6.7985594352222803E-2</v>
      </c>
      <c r="Z482" t="s">
        <v>1079</v>
      </c>
      <c r="AA482">
        <v>7</v>
      </c>
    </row>
    <row r="483" spans="1:27" x14ac:dyDescent="0.3">
      <c r="A483">
        <v>481</v>
      </c>
      <c r="B483">
        <v>3.9736106404608602</v>
      </c>
      <c r="C483" t="s">
        <v>1080</v>
      </c>
      <c r="D483">
        <v>17</v>
      </c>
      <c r="E483">
        <v>281427</v>
      </c>
      <c r="F483">
        <v>9.7529258777633004E-3</v>
      </c>
      <c r="G483">
        <v>3.3348504551365399</v>
      </c>
      <c r="H483">
        <v>32</v>
      </c>
      <c r="I483">
        <v>1538</v>
      </c>
      <c r="J483" t="e">
        <f>--UM6o2J5ak</f>
        <v>#NAME?</v>
      </c>
      <c r="K483">
        <v>7.7987911873650005E-4</v>
      </c>
      <c r="L483">
        <v>70824</v>
      </c>
      <c r="M483">
        <v>1.3003901170350999E-3</v>
      </c>
      <c r="N483">
        <v>2.9245466952621999E-3</v>
      </c>
      <c r="O483">
        <v>1</v>
      </c>
      <c r="P483">
        <v>5129</v>
      </c>
      <c r="Q483">
        <v>-2</v>
      </c>
      <c r="R483">
        <v>3.8993955936819999E-4</v>
      </c>
      <c r="S483">
        <v>8794.59375</v>
      </c>
      <c r="T483">
        <v>60432</v>
      </c>
      <c r="U483">
        <v>15</v>
      </c>
      <c r="V483">
        <v>4</v>
      </c>
      <c r="W483">
        <v>2.6007802340701999E-3</v>
      </c>
      <c r="X483">
        <v>182.98244473342001</v>
      </c>
      <c r="Y483">
        <v>8.4872253110934603E-2</v>
      </c>
      <c r="Z483" t="s">
        <v>1081</v>
      </c>
      <c r="AA483">
        <v>2</v>
      </c>
    </row>
    <row r="484" spans="1:27" x14ac:dyDescent="0.3">
      <c r="A484">
        <v>482</v>
      </c>
      <c r="B484">
        <v>340.79341459054098</v>
      </c>
      <c r="C484" t="s">
        <v>1082</v>
      </c>
      <c r="D484">
        <v>17</v>
      </c>
      <c r="E484">
        <v>32405705</v>
      </c>
      <c r="F484">
        <v>1.4843054231830001E-4</v>
      </c>
      <c r="G484">
        <v>9.4909613611861898E-2</v>
      </c>
      <c r="H484">
        <v>2000</v>
      </c>
      <c r="I484">
        <v>128006</v>
      </c>
      <c r="J484" t="e">
        <f>--TCVzshuQk</f>
        <v>#NAME?</v>
      </c>
      <c r="K484">
        <v>1.6462260268330001E-4</v>
      </c>
      <c r="L484">
        <v>95089</v>
      </c>
      <c r="M484" s="1">
        <v>1.5624267612455601E-5</v>
      </c>
      <c r="N484">
        <v>1.5639147254917999E-3</v>
      </c>
      <c r="O484">
        <v>406</v>
      </c>
      <c r="P484">
        <v>12149</v>
      </c>
      <c r="Q484">
        <v>-2</v>
      </c>
      <c r="R484">
        <v>1.6462260268330001E-4</v>
      </c>
      <c r="S484">
        <v>16202.852500000001</v>
      </c>
      <c r="T484">
        <v>69840</v>
      </c>
      <c r="U484">
        <v>19</v>
      </c>
      <c r="V484">
        <v>2</v>
      </c>
      <c r="W484" s="1">
        <v>1.5624267612455601E-5</v>
      </c>
      <c r="X484">
        <v>253.15770354514601</v>
      </c>
      <c r="Y484">
        <v>0.17395475372279401</v>
      </c>
      <c r="Z484" t="s">
        <v>1083</v>
      </c>
      <c r="AA484">
        <v>2</v>
      </c>
    </row>
    <row r="485" spans="1:27" x14ac:dyDescent="0.3">
      <c r="A485">
        <v>483</v>
      </c>
      <c r="B485">
        <v>1.82420886075949</v>
      </c>
      <c r="C485" t="s">
        <v>1084</v>
      </c>
      <c r="D485">
        <v>10</v>
      </c>
      <c r="E485">
        <v>69174</v>
      </c>
      <c r="F485">
        <v>3.5805626598465402E-2</v>
      </c>
      <c r="G485">
        <v>5.8081841432225003</v>
      </c>
      <c r="H485">
        <v>115</v>
      </c>
      <c r="I485">
        <v>391</v>
      </c>
      <c r="J485" t="e">
        <f>--euLrzIU2Q</f>
        <v>#NAME?</v>
      </c>
      <c r="K485">
        <v>0</v>
      </c>
      <c r="L485">
        <v>37920</v>
      </c>
      <c r="M485">
        <v>0</v>
      </c>
      <c r="N485">
        <v>6.1646851607221002E-3</v>
      </c>
      <c r="O485">
        <v>0</v>
      </c>
      <c r="P485">
        <v>2271</v>
      </c>
      <c r="Q485">
        <v>-2</v>
      </c>
      <c r="R485">
        <v>0</v>
      </c>
      <c r="S485">
        <v>601.51304347825999</v>
      </c>
      <c r="T485">
        <v>21672</v>
      </c>
      <c r="U485">
        <v>14</v>
      </c>
      <c r="V485">
        <v>0</v>
      </c>
      <c r="W485">
        <v>0</v>
      </c>
      <c r="X485">
        <v>176.91560102301699</v>
      </c>
      <c r="Y485">
        <v>0.10478959025470599</v>
      </c>
      <c r="Z485" t="s">
        <v>1085</v>
      </c>
      <c r="AA485">
        <v>0</v>
      </c>
    </row>
    <row r="486" spans="1:27" x14ac:dyDescent="0.3">
      <c r="A486">
        <v>484</v>
      </c>
      <c r="B486">
        <v>472.607848343858</v>
      </c>
      <c r="C486" t="s">
        <v>1086</v>
      </c>
      <c r="D486">
        <v>2</v>
      </c>
      <c r="E486">
        <v>40935874</v>
      </c>
      <c r="F486">
        <v>1.829736883836E-4</v>
      </c>
      <c r="G486">
        <v>0.16443235462740399</v>
      </c>
      <c r="H486">
        <v>1994</v>
      </c>
      <c r="I486">
        <v>81979</v>
      </c>
      <c r="J486" t="e">
        <f>--EZOZfz5J4</f>
        <v>#NAME?</v>
      </c>
      <c r="K486">
        <v>0</v>
      </c>
      <c r="L486">
        <v>86617</v>
      </c>
      <c r="M486" s="1">
        <v>8.53877212456848E-5</v>
      </c>
      <c r="N486">
        <v>1.1127596439168999E-3</v>
      </c>
      <c r="O486">
        <v>29</v>
      </c>
      <c r="P486">
        <v>13480</v>
      </c>
      <c r="Q486">
        <v>-2</v>
      </c>
      <c r="R486">
        <v>5.192878338278E-4</v>
      </c>
      <c r="S486">
        <v>20529.525576730099</v>
      </c>
      <c r="T486">
        <v>66312</v>
      </c>
      <c r="U486">
        <v>15</v>
      </c>
      <c r="V486">
        <v>0</v>
      </c>
      <c r="W486">
        <v>0</v>
      </c>
      <c r="X486">
        <v>499.34585686578203</v>
      </c>
      <c r="Y486">
        <v>0.20328145735311801</v>
      </c>
      <c r="Z486" t="s">
        <v>1087</v>
      </c>
      <c r="AA486">
        <v>7</v>
      </c>
    </row>
    <row r="487" spans="1:27" x14ac:dyDescent="0.3">
      <c r="A487">
        <v>485</v>
      </c>
      <c r="B487">
        <v>32.361636817587303</v>
      </c>
      <c r="C487" t="s">
        <v>1088</v>
      </c>
      <c r="D487">
        <v>22</v>
      </c>
      <c r="E487">
        <v>2994131</v>
      </c>
      <c r="F487">
        <v>1.00874243443174E-2</v>
      </c>
      <c r="G487">
        <v>2.61331540013449</v>
      </c>
      <c r="H487">
        <v>304</v>
      </c>
      <c r="I487">
        <v>1487</v>
      </c>
      <c r="J487" t="e">
        <f>--anyDpxCS4</f>
        <v>#NAME?</v>
      </c>
      <c r="K487">
        <v>0</v>
      </c>
      <c r="L487">
        <v>92521</v>
      </c>
      <c r="M487">
        <v>1.3449899125755999E-3</v>
      </c>
      <c r="N487">
        <v>3.8600102933607E-3</v>
      </c>
      <c r="O487">
        <v>66</v>
      </c>
      <c r="P487">
        <v>3886</v>
      </c>
      <c r="Q487">
        <v>-2</v>
      </c>
      <c r="R487">
        <v>5.146680391147E-4</v>
      </c>
      <c r="S487">
        <v>9849.1151315789393</v>
      </c>
      <c r="T487">
        <v>81960</v>
      </c>
      <c r="U487">
        <v>15</v>
      </c>
      <c r="V487">
        <v>0</v>
      </c>
      <c r="W487">
        <v>0</v>
      </c>
      <c r="X487">
        <v>2013.5379959650299</v>
      </c>
      <c r="Y487">
        <v>4.7413372376769097E-2</v>
      </c>
      <c r="Z487" t="s">
        <v>1089</v>
      </c>
      <c r="AA487">
        <v>2</v>
      </c>
    </row>
    <row r="488" spans="1:27" x14ac:dyDescent="0.3">
      <c r="A488">
        <v>486</v>
      </c>
      <c r="B488">
        <v>5.1742733878292403E-2</v>
      </c>
      <c r="C488" t="s">
        <v>1090</v>
      </c>
      <c r="D488">
        <v>10</v>
      </c>
      <c r="E488">
        <v>1823</v>
      </c>
      <c r="F488">
        <v>0.8</v>
      </c>
      <c r="G488">
        <v>346</v>
      </c>
      <c r="H488">
        <v>2</v>
      </c>
      <c r="I488">
        <v>5</v>
      </c>
      <c r="J488" t="e">
        <f>--FWICb_RjQ</f>
        <v>#NAME?</v>
      </c>
      <c r="K488">
        <v>0</v>
      </c>
      <c r="L488">
        <v>35232</v>
      </c>
      <c r="M488">
        <v>0</v>
      </c>
      <c r="N488">
        <v>2.3121387283235998E-3</v>
      </c>
      <c r="O488">
        <v>0</v>
      </c>
      <c r="P488">
        <v>1730</v>
      </c>
      <c r="Q488">
        <v>-2</v>
      </c>
      <c r="R488">
        <v>0</v>
      </c>
      <c r="S488">
        <v>911.5</v>
      </c>
      <c r="T488">
        <v>35208</v>
      </c>
      <c r="U488">
        <v>4</v>
      </c>
      <c r="V488">
        <v>0</v>
      </c>
      <c r="W488">
        <v>0</v>
      </c>
      <c r="X488">
        <v>364.6</v>
      </c>
      <c r="Y488">
        <v>4.91365598727561E-2</v>
      </c>
      <c r="Z488" t="s">
        <v>1091</v>
      </c>
      <c r="AA488">
        <v>0</v>
      </c>
    </row>
    <row r="489" spans="1:27" x14ac:dyDescent="0.3">
      <c r="A489">
        <v>487</v>
      </c>
      <c r="B489">
        <v>0.67590657585568403</v>
      </c>
      <c r="C489" t="s">
        <v>1092</v>
      </c>
      <c r="D489">
        <v>10</v>
      </c>
      <c r="E489">
        <v>62422</v>
      </c>
      <c r="F489">
        <v>0.3</v>
      </c>
      <c r="G489">
        <v>399.8</v>
      </c>
      <c r="H489">
        <v>13</v>
      </c>
      <c r="I489">
        <v>10</v>
      </c>
      <c r="J489" t="e">
        <f>--ky5Xk3wT0</f>
        <v>#NAME?</v>
      </c>
      <c r="K489">
        <v>7.5037518759369997E-4</v>
      </c>
      <c r="L489">
        <v>92353</v>
      </c>
      <c r="M489">
        <v>0.1</v>
      </c>
      <c r="N489">
        <v>7.5037518759369997E-4</v>
      </c>
      <c r="O489">
        <v>6</v>
      </c>
      <c r="P489">
        <v>3998</v>
      </c>
      <c r="Q489">
        <v>-2</v>
      </c>
      <c r="R489">
        <v>2.5012506253120002E-4</v>
      </c>
      <c r="S489">
        <v>4801.6923076923003</v>
      </c>
      <c r="T489">
        <v>90313</v>
      </c>
      <c r="U489">
        <v>3</v>
      </c>
      <c r="V489">
        <v>3</v>
      </c>
      <c r="W489">
        <v>0.3</v>
      </c>
      <c r="X489">
        <v>6242.2</v>
      </c>
      <c r="Y489">
        <v>4.4268267026895299E-2</v>
      </c>
      <c r="Z489" t="s">
        <v>1093</v>
      </c>
      <c r="AA489">
        <v>1</v>
      </c>
    </row>
    <row r="490" spans="1:27" x14ac:dyDescent="0.3">
      <c r="A490">
        <v>488</v>
      </c>
      <c r="B490">
        <v>0.497644761663118</v>
      </c>
      <c r="C490" t="s">
        <v>1094</v>
      </c>
      <c r="D490">
        <v>17</v>
      </c>
      <c r="E490">
        <v>45111</v>
      </c>
      <c r="F490">
        <v>2.7586206896551699E-2</v>
      </c>
      <c r="G490">
        <v>9.3517241379310292</v>
      </c>
      <c r="H490">
        <v>28</v>
      </c>
      <c r="I490">
        <v>145</v>
      </c>
      <c r="J490" t="e">
        <f>--b4oLnATbQ</f>
        <v>#NAME?</v>
      </c>
      <c r="K490">
        <v>0</v>
      </c>
      <c r="L490">
        <v>90649</v>
      </c>
      <c r="M490">
        <v>1.3793103448275799E-2</v>
      </c>
      <c r="N490">
        <v>2.9498525073746E-3</v>
      </c>
      <c r="O490">
        <v>0</v>
      </c>
      <c r="P490">
        <v>1356</v>
      </c>
      <c r="Q490">
        <v>-2</v>
      </c>
      <c r="R490">
        <v>1.4749262536873E-3</v>
      </c>
      <c r="S490">
        <v>1611.1071428571399</v>
      </c>
      <c r="T490">
        <v>39960</v>
      </c>
      <c r="U490">
        <v>4</v>
      </c>
      <c r="V490">
        <v>0</v>
      </c>
      <c r="W490">
        <v>0</v>
      </c>
      <c r="X490">
        <v>311.110344827586</v>
      </c>
      <c r="Y490">
        <v>3.3933933933933902E-2</v>
      </c>
      <c r="Z490" t="s">
        <v>1095</v>
      </c>
      <c r="AA490">
        <v>2</v>
      </c>
    </row>
    <row r="491" spans="1:27" x14ac:dyDescent="0.3">
      <c r="A491">
        <v>489</v>
      </c>
      <c r="B491">
        <v>487.341377440347</v>
      </c>
      <c r="C491" t="s">
        <v>1096</v>
      </c>
      <c r="D491">
        <v>10</v>
      </c>
      <c r="E491">
        <v>21567780</v>
      </c>
      <c r="F491">
        <v>1.2565288762871199E-2</v>
      </c>
      <c r="G491">
        <v>2.2654827637666002</v>
      </c>
      <c r="H491">
        <v>124</v>
      </c>
      <c r="I491">
        <v>33505</v>
      </c>
      <c r="J491" t="e">
        <f>--udF8fuOkE</f>
        <v>#NAME?</v>
      </c>
      <c r="K491">
        <v>1.5809235228240001E-4</v>
      </c>
      <c r="L491">
        <v>44256</v>
      </c>
      <c r="M491">
        <v>8.9538874794799998E-4</v>
      </c>
      <c r="N491">
        <v>5.5464066925761998E-3</v>
      </c>
      <c r="O491">
        <v>13</v>
      </c>
      <c r="P491">
        <v>75905</v>
      </c>
      <c r="Q491">
        <v>-2</v>
      </c>
      <c r="R491">
        <v>3.952308807061E-4</v>
      </c>
      <c r="S491">
        <v>173933.70967741901</v>
      </c>
      <c r="T491">
        <v>40992</v>
      </c>
      <c r="U491">
        <v>421</v>
      </c>
      <c r="V491">
        <v>12</v>
      </c>
      <c r="W491">
        <v>3.5815549917920001E-4</v>
      </c>
      <c r="X491">
        <v>643.71825100731201</v>
      </c>
      <c r="Y491">
        <v>1.8517027712724401</v>
      </c>
      <c r="Z491" t="s">
        <v>1097</v>
      </c>
      <c r="AA491">
        <v>30</v>
      </c>
    </row>
    <row r="492" spans="1:27" x14ac:dyDescent="0.3">
      <c r="A492">
        <v>490</v>
      </c>
      <c r="B492">
        <v>1053.2606735900699</v>
      </c>
      <c r="C492" t="s">
        <v>1098</v>
      </c>
      <c r="D492">
        <v>20</v>
      </c>
      <c r="E492">
        <v>58418050</v>
      </c>
      <c r="F492">
        <v>9.8481682031437007E-3</v>
      </c>
      <c r="G492">
        <v>0.238751156467057</v>
      </c>
      <c r="H492">
        <v>483</v>
      </c>
      <c r="I492">
        <v>212933</v>
      </c>
      <c r="J492" t="s">
        <v>1099</v>
      </c>
      <c r="K492">
        <v>4.1701089736023997E-3</v>
      </c>
      <c r="L492">
        <v>55464</v>
      </c>
      <c r="M492">
        <v>9.063883944715E-4</v>
      </c>
      <c r="N492">
        <v>4.1248672253039E-2</v>
      </c>
      <c r="O492">
        <v>3550</v>
      </c>
      <c r="P492">
        <v>50838</v>
      </c>
      <c r="Q492">
        <v>9.8915094339622591</v>
      </c>
      <c r="R492">
        <v>3.7963727920059002E-3</v>
      </c>
      <c r="S492">
        <v>120948.3436853</v>
      </c>
      <c r="T492">
        <v>24408</v>
      </c>
      <c r="U492">
        <v>2097</v>
      </c>
      <c r="V492">
        <v>212</v>
      </c>
      <c r="W492">
        <v>9.9561834004120004E-4</v>
      </c>
      <c r="X492">
        <v>274.34944325210199</v>
      </c>
      <c r="Y492">
        <v>2.0828416912487699</v>
      </c>
      <c r="Z492" t="s">
        <v>1100</v>
      </c>
      <c r="AA492">
        <v>193</v>
      </c>
    </row>
    <row r="493" spans="1:27" x14ac:dyDescent="0.3">
      <c r="A493">
        <v>491</v>
      </c>
      <c r="B493">
        <v>9.8546745259387905</v>
      </c>
      <c r="C493" t="s">
        <v>1101</v>
      </c>
      <c r="D493">
        <v>23</v>
      </c>
      <c r="E493">
        <v>924536</v>
      </c>
      <c r="F493">
        <v>5.3030303030302997E-2</v>
      </c>
      <c r="G493">
        <v>14.5984848484848</v>
      </c>
      <c r="H493">
        <v>20</v>
      </c>
      <c r="I493">
        <v>132</v>
      </c>
      <c r="J493" t="s">
        <v>1102</v>
      </c>
      <c r="K493">
        <v>5.1894135962629996E-4</v>
      </c>
      <c r="L493">
        <v>93817</v>
      </c>
      <c r="M493">
        <v>3.03030303030303E-2</v>
      </c>
      <c r="N493">
        <v>3.6325895173845001E-3</v>
      </c>
      <c r="O493">
        <v>21</v>
      </c>
      <c r="P493">
        <v>1927</v>
      </c>
      <c r="Q493">
        <v>-2</v>
      </c>
      <c r="R493">
        <v>2.0757654385054002E-3</v>
      </c>
      <c r="S493">
        <v>46226.8</v>
      </c>
      <c r="T493">
        <v>85848</v>
      </c>
      <c r="U493">
        <v>7</v>
      </c>
      <c r="V493">
        <v>1</v>
      </c>
      <c r="W493">
        <v>7.5757575757574996E-3</v>
      </c>
      <c r="X493">
        <v>7004.0606060605996</v>
      </c>
      <c r="Y493">
        <v>2.2446649892833799E-2</v>
      </c>
      <c r="Z493" t="s">
        <v>1103</v>
      </c>
      <c r="AA493">
        <v>4</v>
      </c>
    </row>
    <row r="494" spans="1:27" x14ac:dyDescent="0.3">
      <c r="A494">
        <v>492</v>
      </c>
      <c r="B494">
        <v>0.25726654298082802</v>
      </c>
      <c r="C494" t="s">
        <v>1104</v>
      </c>
      <c r="D494">
        <v>22</v>
      </c>
      <c r="E494">
        <v>13312</v>
      </c>
      <c r="F494">
        <v>0.42</v>
      </c>
      <c r="G494">
        <v>213.52</v>
      </c>
      <c r="H494">
        <v>15</v>
      </c>
      <c r="I494">
        <v>50</v>
      </c>
      <c r="J494" t="e">
        <f>--OJm-egkr4</f>
        <v>#NAME?</v>
      </c>
      <c r="K494">
        <v>4.683402023229E-4</v>
      </c>
      <c r="L494">
        <v>51744</v>
      </c>
      <c r="M494">
        <v>0</v>
      </c>
      <c r="N494">
        <v>1.9670288497563998E-3</v>
      </c>
      <c r="O494">
        <v>0</v>
      </c>
      <c r="P494">
        <v>10676</v>
      </c>
      <c r="Q494">
        <v>-2</v>
      </c>
      <c r="R494">
        <v>0</v>
      </c>
      <c r="S494">
        <v>887.46666666666601</v>
      </c>
      <c r="T494">
        <v>29400</v>
      </c>
      <c r="U494">
        <v>21</v>
      </c>
      <c r="V494">
        <v>5</v>
      </c>
      <c r="W494">
        <v>0.1</v>
      </c>
      <c r="X494">
        <v>266.24</v>
      </c>
      <c r="Y494">
        <v>0.36312925170068</v>
      </c>
      <c r="Z494" t="s">
        <v>1105</v>
      </c>
      <c r="AA494">
        <v>0</v>
      </c>
    </row>
    <row r="495" spans="1:27" x14ac:dyDescent="0.3">
      <c r="A495">
        <v>493</v>
      </c>
      <c r="B495">
        <v>2.8965259618976398</v>
      </c>
      <c r="C495" t="s">
        <v>1106</v>
      </c>
      <c r="D495">
        <v>10</v>
      </c>
      <c r="E495">
        <v>286898</v>
      </c>
      <c r="F495">
        <v>0.216</v>
      </c>
      <c r="G495">
        <v>57.295999999999999</v>
      </c>
      <c r="H495">
        <v>43</v>
      </c>
      <c r="I495">
        <v>125</v>
      </c>
      <c r="J495" t="e">
        <f>--MP8-hdNYs</f>
        <v>#NAME?</v>
      </c>
      <c r="K495">
        <v>0</v>
      </c>
      <c r="L495">
        <v>99049</v>
      </c>
      <c r="M495">
        <v>1.6E-2</v>
      </c>
      <c r="N495">
        <v>3.7698966769058001E-3</v>
      </c>
      <c r="O495">
        <v>3</v>
      </c>
      <c r="P495">
        <v>7162</v>
      </c>
      <c r="Q495">
        <v>-2</v>
      </c>
      <c r="R495">
        <v>2.7925160569669999E-4</v>
      </c>
      <c r="S495">
        <v>6672.0465116279001</v>
      </c>
      <c r="T495">
        <v>75696</v>
      </c>
      <c r="U495">
        <v>27</v>
      </c>
      <c r="V495">
        <v>0</v>
      </c>
      <c r="W495">
        <v>0</v>
      </c>
      <c r="X495">
        <v>2295.1840000000002</v>
      </c>
      <c r="Y495">
        <v>9.4615303318537305E-2</v>
      </c>
      <c r="Z495" t="s">
        <v>1107</v>
      </c>
      <c r="AA495">
        <v>2</v>
      </c>
    </row>
    <row r="496" spans="1:27" x14ac:dyDescent="0.3">
      <c r="A496">
        <v>494</v>
      </c>
      <c r="B496">
        <v>533.63122000195904</v>
      </c>
      <c r="C496" t="s">
        <v>1108</v>
      </c>
      <c r="D496">
        <v>10</v>
      </c>
      <c r="E496">
        <v>43582729</v>
      </c>
      <c r="F496">
        <v>3.4389584868581998E-3</v>
      </c>
      <c r="G496">
        <v>1.3288533295902401</v>
      </c>
      <c r="H496">
        <v>1283</v>
      </c>
      <c r="I496">
        <v>85491</v>
      </c>
      <c r="J496" t="e">
        <f>--yVVAtjcUo</f>
        <v>#NAME?</v>
      </c>
      <c r="K496">
        <v>1.144315831169E-4</v>
      </c>
      <c r="L496">
        <v>81672</v>
      </c>
      <c r="M496">
        <v>3.275198558912E-4</v>
      </c>
      <c r="N496">
        <v>2.5879142643369002E-3</v>
      </c>
      <c r="O496">
        <v>0</v>
      </c>
      <c r="P496">
        <v>113605</v>
      </c>
      <c r="Q496">
        <v>-2</v>
      </c>
      <c r="R496">
        <v>2.4646802517489999E-4</v>
      </c>
      <c r="S496">
        <v>33969.391270459797</v>
      </c>
      <c r="T496">
        <v>19032</v>
      </c>
      <c r="U496">
        <v>294</v>
      </c>
      <c r="V496">
        <v>13</v>
      </c>
      <c r="W496">
        <v>1.5206279023520001E-4</v>
      </c>
      <c r="X496">
        <v>509.793182908142</v>
      </c>
      <c r="Y496">
        <v>5.9691572089112999</v>
      </c>
      <c r="Z496" t="s">
        <v>1109</v>
      </c>
      <c r="AA496">
        <v>28</v>
      </c>
    </row>
    <row r="497" spans="1:27" x14ac:dyDescent="0.3">
      <c r="A497">
        <v>495</v>
      </c>
      <c r="B497">
        <v>2.1450612596192702</v>
      </c>
      <c r="C497" t="s">
        <v>1110</v>
      </c>
      <c r="D497">
        <v>24</v>
      </c>
      <c r="E497">
        <v>169477</v>
      </c>
      <c r="F497">
        <v>2.3622047244094401E-2</v>
      </c>
      <c r="G497">
        <v>9.6771653543307092</v>
      </c>
      <c r="H497">
        <v>45</v>
      </c>
      <c r="I497">
        <v>127</v>
      </c>
      <c r="J497" t="s">
        <v>1111</v>
      </c>
      <c r="K497">
        <v>0</v>
      </c>
      <c r="L497">
        <v>79008</v>
      </c>
      <c r="M497">
        <v>0</v>
      </c>
      <c r="N497">
        <v>2.4410089503661002E-3</v>
      </c>
      <c r="O497">
        <v>1</v>
      </c>
      <c r="P497">
        <v>1229</v>
      </c>
      <c r="Q497">
        <v>-2</v>
      </c>
      <c r="R497">
        <v>0</v>
      </c>
      <c r="S497">
        <v>3766.1555555555501</v>
      </c>
      <c r="T497">
        <v>56472</v>
      </c>
      <c r="U497">
        <v>3</v>
      </c>
      <c r="V497">
        <v>0</v>
      </c>
      <c r="W497">
        <v>0</v>
      </c>
      <c r="X497">
        <v>1334.4645669291299</v>
      </c>
      <c r="Y497">
        <v>2.1762997591726799E-2</v>
      </c>
      <c r="Z497" t="s">
        <v>1112</v>
      </c>
      <c r="AA497">
        <v>0</v>
      </c>
    </row>
    <row r="498" spans="1:27" x14ac:dyDescent="0.3">
      <c r="A498">
        <v>496</v>
      </c>
      <c r="B498">
        <v>0.19696146602926201</v>
      </c>
      <c r="C498" t="s">
        <v>1113</v>
      </c>
      <c r="D498">
        <v>22</v>
      </c>
      <c r="E498">
        <v>10877</v>
      </c>
      <c r="F498">
        <v>1.1111111111111101</v>
      </c>
      <c r="G498">
        <v>224.222222222222</v>
      </c>
      <c r="H498">
        <v>5</v>
      </c>
      <c r="I498">
        <v>18</v>
      </c>
      <c r="J498" t="e">
        <f>--kJCQA7lg8</f>
        <v>#NAME?</v>
      </c>
      <c r="K498">
        <v>0</v>
      </c>
      <c r="L498">
        <v>55224</v>
      </c>
      <c r="M498">
        <v>0</v>
      </c>
      <c r="N498">
        <v>4.9554013875122999E-3</v>
      </c>
      <c r="O498">
        <v>0</v>
      </c>
      <c r="P498">
        <v>4036</v>
      </c>
      <c r="Q498">
        <v>-2</v>
      </c>
      <c r="R498">
        <v>0</v>
      </c>
      <c r="S498">
        <v>2175.4</v>
      </c>
      <c r="T498">
        <v>32352</v>
      </c>
      <c r="U498">
        <v>20</v>
      </c>
      <c r="V498">
        <v>0</v>
      </c>
      <c r="W498">
        <v>0</v>
      </c>
      <c r="X498">
        <v>604.27777777777703</v>
      </c>
      <c r="Y498">
        <v>0.12475272007912901</v>
      </c>
      <c r="Z498" t="s">
        <v>1114</v>
      </c>
      <c r="AA498">
        <v>0</v>
      </c>
    </row>
    <row r="499" spans="1:27" x14ac:dyDescent="0.3">
      <c r="A499">
        <v>497</v>
      </c>
      <c r="B499">
        <v>54.594980853391597</v>
      </c>
      <c r="C499" t="s">
        <v>1115</v>
      </c>
      <c r="D499">
        <v>26</v>
      </c>
      <c r="E499">
        <v>2395191</v>
      </c>
      <c r="F499">
        <v>6.2143402260419998E-3</v>
      </c>
      <c r="G499">
        <v>9.6885561652796395E-2</v>
      </c>
      <c r="H499">
        <v>610</v>
      </c>
      <c r="I499">
        <v>27517</v>
      </c>
      <c r="J499" t="s">
        <v>1116</v>
      </c>
      <c r="K499">
        <v>4.1260315078768999E-3</v>
      </c>
      <c r="L499">
        <v>43872</v>
      </c>
      <c r="M499">
        <v>3.3070465530399E-3</v>
      </c>
      <c r="N499">
        <v>6.4141035258814705E-2</v>
      </c>
      <c r="O499">
        <v>20</v>
      </c>
      <c r="P499">
        <v>2666</v>
      </c>
      <c r="Q499">
        <v>-2</v>
      </c>
      <c r="R499">
        <v>3.41335333833458E-2</v>
      </c>
      <c r="S499">
        <v>3926.5426229508198</v>
      </c>
      <c r="T499">
        <v>19440</v>
      </c>
      <c r="U499">
        <v>171</v>
      </c>
      <c r="V499">
        <v>11</v>
      </c>
      <c r="W499">
        <v>3.9975288003770001E-4</v>
      </c>
      <c r="X499">
        <v>87.044045499145895</v>
      </c>
      <c r="Y499">
        <v>0.13713991769547301</v>
      </c>
      <c r="Z499" t="s">
        <v>1117</v>
      </c>
      <c r="AA499">
        <v>91</v>
      </c>
    </row>
    <row r="500" spans="1:27" x14ac:dyDescent="0.3">
      <c r="A500">
        <v>498</v>
      </c>
      <c r="B500">
        <v>95.419178486997595</v>
      </c>
      <c r="C500" t="s">
        <v>1118</v>
      </c>
      <c r="D500">
        <v>24</v>
      </c>
      <c r="E500">
        <v>5166376</v>
      </c>
      <c r="F500">
        <v>7.9817559863168998E-3</v>
      </c>
      <c r="G500">
        <v>1.7250366509203401</v>
      </c>
      <c r="H500">
        <v>868</v>
      </c>
      <c r="I500">
        <v>12278</v>
      </c>
      <c r="J500" t="e">
        <f>--fMPnwFguU</f>
        <v>#NAME?</v>
      </c>
      <c r="K500">
        <v>3.7771482530679997E-4</v>
      </c>
      <c r="L500">
        <v>54144</v>
      </c>
      <c r="M500">
        <v>8.9591138621919995E-4</v>
      </c>
      <c r="N500">
        <v>4.6270066100094001E-3</v>
      </c>
      <c r="O500">
        <v>0</v>
      </c>
      <c r="P500">
        <v>21180</v>
      </c>
      <c r="Q500">
        <v>-2</v>
      </c>
      <c r="R500">
        <v>5.1935788479690005E-4</v>
      </c>
      <c r="S500">
        <v>5952.0460829493004</v>
      </c>
      <c r="T500">
        <v>48600</v>
      </c>
      <c r="U500">
        <v>98</v>
      </c>
      <c r="V500">
        <v>8</v>
      </c>
      <c r="W500">
        <v>6.5157191725030001E-4</v>
      </c>
      <c r="X500">
        <v>420.783189444534</v>
      </c>
      <c r="Y500">
        <v>0.43580246913580201</v>
      </c>
      <c r="Z500" t="s">
        <v>1119</v>
      </c>
      <c r="AA500">
        <v>11</v>
      </c>
    </row>
    <row r="501" spans="1:27" x14ac:dyDescent="0.3">
      <c r="A501">
        <v>499</v>
      </c>
      <c r="B501">
        <v>21.014344903064401</v>
      </c>
      <c r="C501" t="s">
        <v>1120</v>
      </c>
      <c r="D501">
        <v>28</v>
      </c>
      <c r="E501">
        <v>1075262</v>
      </c>
      <c r="F501">
        <v>4.1457286432160803E-2</v>
      </c>
      <c r="G501">
        <v>9.6048994974874304</v>
      </c>
      <c r="H501">
        <v>68</v>
      </c>
      <c r="I501">
        <v>1592</v>
      </c>
      <c r="J501" t="e">
        <f>--UEbL4vi1k</f>
        <v>#NAME?</v>
      </c>
      <c r="K501">
        <v>2.615917860179E-4</v>
      </c>
      <c r="L501">
        <v>51168</v>
      </c>
      <c r="M501">
        <v>0</v>
      </c>
      <c r="N501">
        <v>4.3162644692956E-3</v>
      </c>
      <c r="O501">
        <v>0</v>
      </c>
      <c r="P501">
        <v>15291</v>
      </c>
      <c r="Q501">
        <v>-2</v>
      </c>
      <c r="R501">
        <v>0</v>
      </c>
      <c r="S501">
        <v>15812.6764705882</v>
      </c>
      <c r="T501">
        <v>35376</v>
      </c>
      <c r="U501">
        <v>66</v>
      </c>
      <c r="V501">
        <v>4</v>
      </c>
      <c r="W501">
        <v>2.5125628140703002E-3</v>
      </c>
      <c r="X501">
        <v>675.41582914572803</v>
      </c>
      <c r="Y501">
        <v>0.43224219810040698</v>
      </c>
      <c r="Z501" t="s">
        <v>1121</v>
      </c>
      <c r="AA501">
        <v>0</v>
      </c>
    </row>
    <row r="502" spans="1:27" x14ac:dyDescent="0.3">
      <c r="A502">
        <v>500</v>
      </c>
      <c r="B502">
        <v>1.2811046511627899</v>
      </c>
      <c r="C502" t="s">
        <v>1122</v>
      </c>
      <c r="D502">
        <v>22</v>
      </c>
      <c r="E502">
        <v>39663</v>
      </c>
      <c r="F502">
        <v>1.56451612903225</v>
      </c>
      <c r="G502">
        <v>312.09677419354801</v>
      </c>
      <c r="H502">
        <v>12</v>
      </c>
      <c r="I502">
        <v>62</v>
      </c>
      <c r="J502" t="e">
        <f>--gpgOFyTCo</f>
        <v>#NAME?</v>
      </c>
      <c r="K502">
        <v>2.5322997416019999E-3</v>
      </c>
      <c r="L502">
        <v>30960</v>
      </c>
      <c r="M502">
        <v>0.54838709677419295</v>
      </c>
      <c r="N502">
        <v>5.0129198966408E-3</v>
      </c>
      <c r="O502">
        <v>0</v>
      </c>
      <c r="P502">
        <v>19350</v>
      </c>
      <c r="Q502">
        <v>-2</v>
      </c>
      <c r="R502">
        <v>1.7571059431524001E-3</v>
      </c>
      <c r="S502">
        <v>3305.25</v>
      </c>
      <c r="T502">
        <v>30624</v>
      </c>
      <c r="U502">
        <v>97</v>
      </c>
      <c r="V502">
        <v>49</v>
      </c>
      <c r="W502">
        <v>0.79032258064516103</v>
      </c>
      <c r="X502">
        <v>639.72580645161202</v>
      </c>
      <c r="Y502">
        <v>0.631857366771159</v>
      </c>
      <c r="Z502" t="s">
        <v>1123</v>
      </c>
      <c r="AA502">
        <v>34</v>
      </c>
    </row>
    <row r="503" spans="1:27" x14ac:dyDescent="0.3">
      <c r="A503">
        <v>501</v>
      </c>
      <c r="B503">
        <v>17.610248073217701</v>
      </c>
      <c r="C503" t="s">
        <v>1124</v>
      </c>
      <c r="D503">
        <v>10</v>
      </c>
      <c r="E503">
        <v>877413</v>
      </c>
      <c r="F503">
        <v>2.1739130434782601E-2</v>
      </c>
      <c r="G503">
        <v>3.2804347826086899</v>
      </c>
      <c r="H503">
        <v>698</v>
      </c>
      <c r="I503">
        <v>920</v>
      </c>
      <c r="J503" t="e">
        <f>--PLvWuJ4MY</f>
        <v>#NAME?</v>
      </c>
      <c r="K503">
        <v>0</v>
      </c>
      <c r="L503">
        <v>49824</v>
      </c>
      <c r="M503">
        <v>1.0869565217391001E-3</v>
      </c>
      <c r="N503">
        <v>6.6269052352550999E-3</v>
      </c>
      <c r="O503">
        <v>5</v>
      </c>
      <c r="P503">
        <v>3018</v>
      </c>
      <c r="Q503">
        <v>-2</v>
      </c>
      <c r="R503">
        <v>3.3134526176269998E-4</v>
      </c>
      <c r="S503">
        <v>1257.0386819484199</v>
      </c>
      <c r="T503">
        <v>20808</v>
      </c>
      <c r="U503">
        <v>20</v>
      </c>
      <c r="V503">
        <v>0</v>
      </c>
      <c r="W503">
        <v>0</v>
      </c>
      <c r="X503">
        <v>953.70978260869504</v>
      </c>
      <c r="Y503">
        <v>0.14504036908881199</v>
      </c>
      <c r="Z503" t="s">
        <v>1125</v>
      </c>
      <c r="AA503">
        <v>1</v>
      </c>
    </row>
    <row r="504" spans="1:27" x14ac:dyDescent="0.3">
      <c r="A504">
        <v>502</v>
      </c>
      <c r="B504">
        <v>135.30643143143101</v>
      </c>
      <c r="C504" t="s">
        <v>1126</v>
      </c>
      <c r="D504">
        <v>20</v>
      </c>
      <c r="E504">
        <v>9732321</v>
      </c>
      <c r="F504">
        <v>4.9971170478570002E-3</v>
      </c>
      <c r="G504">
        <v>0.40303670959061999</v>
      </c>
      <c r="H504">
        <v>2089</v>
      </c>
      <c r="I504">
        <v>5203</v>
      </c>
      <c r="J504" t="e">
        <f>--anSkoGXmE</f>
        <v>#NAME?</v>
      </c>
      <c r="K504">
        <v>0</v>
      </c>
      <c r="L504">
        <v>71928</v>
      </c>
      <c r="M504">
        <v>2.6907553334614E-3</v>
      </c>
      <c r="N504">
        <v>1.23986647591797E-2</v>
      </c>
      <c r="O504">
        <v>1875</v>
      </c>
      <c r="P504">
        <v>2097</v>
      </c>
      <c r="Q504">
        <v>-2</v>
      </c>
      <c r="R504">
        <v>6.6762041010968E-3</v>
      </c>
      <c r="S504">
        <v>4658.8420296792701</v>
      </c>
      <c r="T504">
        <v>66672</v>
      </c>
      <c r="U504">
        <v>26</v>
      </c>
      <c r="V504">
        <v>0</v>
      </c>
      <c r="W504">
        <v>0</v>
      </c>
      <c r="X504">
        <v>1870.5210455506401</v>
      </c>
      <c r="Y504">
        <v>3.1452483801295797E-2</v>
      </c>
      <c r="Z504" t="s">
        <v>1127</v>
      </c>
      <c r="AA504">
        <v>14</v>
      </c>
    </row>
    <row r="505" spans="1:27" x14ac:dyDescent="0.3">
      <c r="A505">
        <v>503</v>
      </c>
      <c r="B505">
        <v>3.9976784364539402</v>
      </c>
      <c r="C505" t="s">
        <v>1128</v>
      </c>
      <c r="D505">
        <v>28</v>
      </c>
      <c r="E505">
        <v>296180</v>
      </c>
      <c r="F505">
        <v>3.7837837837837802</v>
      </c>
      <c r="G505">
        <v>2627.9324324324298</v>
      </c>
      <c r="H505">
        <v>16</v>
      </c>
      <c r="I505">
        <v>74</v>
      </c>
      <c r="J505" t="e">
        <f>--dNe5FgcIc</f>
        <v>#NAME?</v>
      </c>
      <c r="K505" s="1">
        <v>5.6564867046851101E-5</v>
      </c>
      <c r="L505">
        <v>74088</v>
      </c>
      <c r="M505">
        <v>0.90540540540540504</v>
      </c>
      <c r="N505">
        <v>1.4398329793743E-3</v>
      </c>
      <c r="O505">
        <v>1</v>
      </c>
      <c r="P505">
        <v>194467</v>
      </c>
      <c r="Q505">
        <v>-2</v>
      </c>
      <c r="R505">
        <v>3.4453146292170002E-4</v>
      </c>
      <c r="S505">
        <v>18511.25</v>
      </c>
      <c r="T505">
        <v>51216</v>
      </c>
      <c r="U505">
        <v>280</v>
      </c>
      <c r="V505">
        <v>11</v>
      </c>
      <c r="W505">
        <v>0.14864864864864799</v>
      </c>
      <c r="X505">
        <v>4002.4324324324298</v>
      </c>
      <c r="Y505">
        <v>3.79699703217744</v>
      </c>
      <c r="Z505" t="s">
        <v>1129</v>
      </c>
      <c r="AA505">
        <v>67</v>
      </c>
    </row>
    <row r="506" spans="1:27" x14ac:dyDescent="0.3">
      <c r="A506">
        <v>504</v>
      </c>
      <c r="B506">
        <v>1.62982611258473</v>
      </c>
      <c r="C506" t="s">
        <v>1130</v>
      </c>
      <c r="D506">
        <v>24</v>
      </c>
      <c r="E506">
        <v>132720</v>
      </c>
      <c r="F506">
        <v>2.05633802816901</v>
      </c>
      <c r="G506">
        <v>601.66197183098495</v>
      </c>
      <c r="H506">
        <v>48</v>
      </c>
      <c r="I506">
        <v>71</v>
      </c>
      <c r="J506" t="e">
        <f>--djLRDZsJI</f>
        <v>#NAME?</v>
      </c>
      <c r="K506">
        <v>2.5750269207350002E-4</v>
      </c>
      <c r="L506">
        <v>81432</v>
      </c>
      <c r="M506">
        <v>0.23943661971830901</v>
      </c>
      <c r="N506">
        <v>3.4177630038859002E-3</v>
      </c>
      <c r="O506">
        <v>0</v>
      </c>
      <c r="P506">
        <v>42718</v>
      </c>
      <c r="Q506">
        <v>-2</v>
      </c>
      <c r="R506">
        <v>3.9795870593190003E-4</v>
      </c>
      <c r="S506">
        <v>2765</v>
      </c>
      <c r="T506">
        <v>28032</v>
      </c>
      <c r="U506">
        <v>146</v>
      </c>
      <c r="V506">
        <v>11</v>
      </c>
      <c r="W506">
        <v>0.154929577464788</v>
      </c>
      <c r="X506">
        <v>1869.2957746478801</v>
      </c>
      <c r="Y506">
        <v>1.52390125570776</v>
      </c>
      <c r="Z506" t="s">
        <v>1131</v>
      </c>
      <c r="AA506">
        <v>17</v>
      </c>
    </row>
    <row r="507" spans="1:27" x14ac:dyDescent="0.3">
      <c r="A507">
        <v>505</v>
      </c>
      <c r="B507">
        <v>6.7313682275400302</v>
      </c>
      <c r="C507" t="s">
        <v>1132</v>
      </c>
      <c r="D507">
        <v>10</v>
      </c>
      <c r="E507">
        <v>644441</v>
      </c>
      <c r="F507">
        <v>0.11363636363636299</v>
      </c>
      <c r="G507">
        <v>45.204545454545404</v>
      </c>
      <c r="H507">
        <v>38</v>
      </c>
      <c r="I507">
        <v>44</v>
      </c>
      <c r="J507" t="e">
        <f>--nTxSbtfw4</f>
        <v>#NAME?</v>
      </c>
      <c r="K507">
        <v>5.0276520864749995E-4</v>
      </c>
      <c r="L507">
        <v>95737</v>
      </c>
      <c r="M507">
        <v>0</v>
      </c>
      <c r="N507">
        <v>2.5138260432377999E-3</v>
      </c>
      <c r="O507">
        <v>5</v>
      </c>
      <c r="P507">
        <v>1989</v>
      </c>
      <c r="Q507">
        <v>-2</v>
      </c>
      <c r="R507">
        <v>0</v>
      </c>
      <c r="S507">
        <v>16958.973684210501</v>
      </c>
      <c r="T507">
        <v>53544</v>
      </c>
      <c r="U507">
        <v>5</v>
      </c>
      <c r="V507">
        <v>1</v>
      </c>
      <c r="W507">
        <v>2.27272727272727E-2</v>
      </c>
      <c r="X507">
        <v>14646.3863636363</v>
      </c>
      <c r="Y507">
        <v>3.7147019273868202E-2</v>
      </c>
      <c r="Z507" t="s">
        <v>1133</v>
      </c>
      <c r="AA507">
        <v>0</v>
      </c>
    </row>
    <row r="508" spans="1:27" x14ac:dyDescent="0.3">
      <c r="A508">
        <v>506</v>
      </c>
      <c r="B508">
        <v>3.0492660017725899</v>
      </c>
      <c r="C508" t="s">
        <v>1134</v>
      </c>
      <c r="D508">
        <v>24</v>
      </c>
      <c r="E508">
        <v>299319</v>
      </c>
      <c r="F508">
        <v>0</v>
      </c>
      <c r="G508">
        <v>59.314285714285703</v>
      </c>
      <c r="H508">
        <v>93</v>
      </c>
      <c r="I508">
        <v>35</v>
      </c>
      <c r="J508" t="e">
        <f>--M2-CvwYA8</f>
        <v>#NAME?</v>
      </c>
      <c r="K508">
        <v>0</v>
      </c>
      <c r="L508">
        <v>98161</v>
      </c>
      <c r="M508">
        <v>0</v>
      </c>
      <c r="N508">
        <v>0</v>
      </c>
      <c r="O508">
        <v>6</v>
      </c>
      <c r="P508">
        <v>2076</v>
      </c>
      <c r="Q508">
        <v>-2</v>
      </c>
      <c r="R508">
        <v>0</v>
      </c>
      <c r="S508">
        <v>3218.4838709677401</v>
      </c>
      <c r="T508">
        <v>80952</v>
      </c>
      <c r="U508">
        <v>0</v>
      </c>
      <c r="V508">
        <v>0</v>
      </c>
      <c r="W508">
        <v>0</v>
      </c>
      <c r="X508">
        <v>8551.9714285714199</v>
      </c>
      <c r="Y508">
        <v>2.5644826563889701E-2</v>
      </c>
      <c r="Z508" t="s">
        <v>1135</v>
      </c>
      <c r="AA508">
        <v>0</v>
      </c>
    </row>
    <row r="509" spans="1:27" x14ac:dyDescent="0.3">
      <c r="A509">
        <v>507</v>
      </c>
      <c r="B509">
        <v>2.1447399952072801E-2</v>
      </c>
      <c r="C509" t="s">
        <v>1136</v>
      </c>
      <c r="D509">
        <v>2</v>
      </c>
      <c r="E509">
        <v>1432</v>
      </c>
      <c r="F509">
        <v>3</v>
      </c>
      <c r="G509">
        <v>1432</v>
      </c>
      <c r="H509">
        <v>1</v>
      </c>
      <c r="I509">
        <v>1</v>
      </c>
      <c r="J509" t="e">
        <f>--HEgKLX9Uc</f>
        <v>#NAME?</v>
      </c>
      <c r="K509">
        <v>6.983240223463E-4</v>
      </c>
      <c r="L509">
        <v>66768</v>
      </c>
      <c r="M509">
        <v>2</v>
      </c>
      <c r="N509">
        <v>2.0949720670391E-3</v>
      </c>
      <c r="O509">
        <v>0</v>
      </c>
      <c r="P509">
        <v>1432</v>
      </c>
      <c r="Q509">
        <v>-2</v>
      </c>
      <c r="R509">
        <v>1.3966480446927E-3</v>
      </c>
      <c r="S509">
        <v>1432</v>
      </c>
      <c r="T509">
        <v>66744</v>
      </c>
      <c r="U509">
        <v>3</v>
      </c>
      <c r="V509">
        <v>1</v>
      </c>
      <c r="W509">
        <v>1</v>
      </c>
      <c r="X509">
        <v>1432</v>
      </c>
      <c r="Y509">
        <v>2.14551120699988E-2</v>
      </c>
      <c r="Z509" t="s">
        <v>1137</v>
      </c>
      <c r="AA509">
        <v>2</v>
      </c>
    </row>
    <row r="510" spans="1:27" x14ac:dyDescent="0.3">
      <c r="A510">
        <v>508</v>
      </c>
      <c r="B510">
        <v>9.8195680298646004E-2</v>
      </c>
      <c r="C510" t="s">
        <v>1138</v>
      </c>
      <c r="D510">
        <v>10</v>
      </c>
      <c r="E510">
        <v>9943</v>
      </c>
      <c r="F510">
        <v>1.5</v>
      </c>
      <c r="G510">
        <v>607.75</v>
      </c>
      <c r="H510">
        <v>15</v>
      </c>
      <c r="I510">
        <v>4</v>
      </c>
      <c r="J510" t="e">
        <f>--Ywn-aZokE</f>
        <v>#NAME?</v>
      </c>
      <c r="K510">
        <v>0</v>
      </c>
      <c r="L510">
        <v>101257</v>
      </c>
      <c r="M510">
        <v>0.5</v>
      </c>
      <c r="N510">
        <v>2.4681201151789001E-3</v>
      </c>
      <c r="O510">
        <v>6</v>
      </c>
      <c r="P510">
        <v>2431</v>
      </c>
      <c r="Q510">
        <v>-2</v>
      </c>
      <c r="R510">
        <v>8.2270670505959998E-4</v>
      </c>
      <c r="S510">
        <v>662.86666666666599</v>
      </c>
      <c r="T510">
        <v>77688</v>
      </c>
      <c r="U510">
        <v>6</v>
      </c>
      <c r="V510">
        <v>0</v>
      </c>
      <c r="W510">
        <v>0</v>
      </c>
      <c r="X510">
        <v>2485.75</v>
      </c>
      <c r="Y510">
        <v>3.12918340026773E-2</v>
      </c>
      <c r="Z510" t="s">
        <v>1139</v>
      </c>
      <c r="AA510">
        <v>2</v>
      </c>
    </row>
    <row r="511" spans="1:27" x14ac:dyDescent="0.3">
      <c r="A511">
        <v>509</v>
      </c>
      <c r="B511">
        <v>0.74743479068547602</v>
      </c>
      <c r="C511" t="s">
        <v>1140</v>
      </c>
      <c r="D511">
        <v>17</v>
      </c>
      <c r="E511">
        <v>68400</v>
      </c>
      <c r="F511">
        <v>0.14179104477611901</v>
      </c>
      <c r="G511">
        <v>62.835820895522303</v>
      </c>
      <c r="H511">
        <v>171</v>
      </c>
      <c r="I511">
        <v>134</v>
      </c>
      <c r="J511" t="e">
        <f>--SeW3c1dns</f>
        <v>#NAME?</v>
      </c>
      <c r="K511">
        <v>2.3752969121139999E-4</v>
      </c>
      <c r="L511">
        <v>91513</v>
      </c>
      <c r="M511">
        <v>5.2238805970149203E-2</v>
      </c>
      <c r="N511">
        <v>2.2565320665083001E-3</v>
      </c>
      <c r="O511">
        <v>1</v>
      </c>
      <c r="P511">
        <v>8420</v>
      </c>
      <c r="Q511">
        <v>-2</v>
      </c>
      <c r="R511">
        <v>8.3135391923989997E-4</v>
      </c>
      <c r="S511">
        <v>400</v>
      </c>
      <c r="T511">
        <v>49512</v>
      </c>
      <c r="U511">
        <v>19</v>
      </c>
      <c r="V511">
        <v>2</v>
      </c>
      <c r="W511">
        <v>1.4925373134328301E-2</v>
      </c>
      <c r="X511">
        <v>510.447761194029</v>
      </c>
      <c r="Y511">
        <v>0.17005978348683101</v>
      </c>
      <c r="Z511" t="s">
        <v>1141</v>
      </c>
      <c r="AA511">
        <v>7</v>
      </c>
    </row>
    <row r="512" spans="1:27" x14ac:dyDescent="0.3">
      <c r="A512">
        <v>510</v>
      </c>
      <c r="B512">
        <v>1.60806375996249E-2</v>
      </c>
      <c r="C512" t="s">
        <v>1142</v>
      </c>
      <c r="D512">
        <v>28</v>
      </c>
      <c r="E512">
        <v>1372</v>
      </c>
      <c r="F512">
        <v>1</v>
      </c>
      <c r="G512">
        <v>1124</v>
      </c>
      <c r="H512">
        <v>3</v>
      </c>
      <c r="I512">
        <v>1</v>
      </c>
      <c r="J512" t="e">
        <f>--qEZlAUa6U</f>
        <v>#NAME?</v>
      </c>
      <c r="K512">
        <v>1.7793594306048999E-3</v>
      </c>
      <c r="L512">
        <v>85320</v>
      </c>
      <c r="M512">
        <v>2</v>
      </c>
      <c r="N512">
        <v>8.8967971530239998E-4</v>
      </c>
      <c r="O512">
        <v>4</v>
      </c>
      <c r="P512">
        <v>1124</v>
      </c>
      <c r="Q512">
        <v>-2</v>
      </c>
      <c r="R512">
        <v>1.7793594306048999E-3</v>
      </c>
      <c r="S512">
        <v>457.33333333333297</v>
      </c>
      <c r="T512">
        <v>84144</v>
      </c>
      <c r="U512">
        <v>1</v>
      </c>
      <c r="V512">
        <v>2</v>
      </c>
      <c r="W512">
        <v>2</v>
      </c>
      <c r="X512">
        <v>1372</v>
      </c>
      <c r="Y512">
        <v>1.33580528617607E-2</v>
      </c>
      <c r="Z512" t="s">
        <v>1143</v>
      </c>
      <c r="AA512">
        <v>2</v>
      </c>
    </row>
    <row r="513" spans="1:27" x14ac:dyDescent="0.3">
      <c r="A513">
        <v>511</v>
      </c>
      <c r="B513">
        <v>4.5136134453781498</v>
      </c>
      <c r="C513" t="s">
        <v>1144</v>
      </c>
      <c r="D513">
        <v>23</v>
      </c>
      <c r="E513">
        <v>322272</v>
      </c>
      <c r="F513">
        <v>0.158940397350993</v>
      </c>
      <c r="G513">
        <v>87.589403973509903</v>
      </c>
      <c r="H513">
        <v>11</v>
      </c>
      <c r="I513">
        <v>151</v>
      </c>
      <c r="J513" t="e">
        <f>--wro7czOdo</f>
        <v>#NAME?</v>
      </c>
      <c r="K513">
        <v>1.51217299259E-4</v>
      </c>
      <c r="L513">
        <v>71400</v>
      </c>
      <c r="M513">
        <v>3.9735099337748297E-2</v>
      </c>
      <c r="N513">
        <v>1.8146075911084001E-3</v>
      </c>
      <c r="O513">
        <v>0</v>
      </c>
      <c r="P513">
        <v>13226</v>
      </c>
      <c r="Q513">
        <v>-2</v>
      </c>
      <c r="R513">
        <v>4.5365189777710001E-4</v>
      </c>
      <c r="S513">
        <v>29297.4545454545</v>
      </c>
      <c r="T513">
        <v>66648</v>
      </c>
      <c r="U513">
        <v>24</v>
      </c>
      <c r="V513">
        <v>2</v>
      </c>
      <c r="W513">
        <v>1.32450331125827E-2</v>
      </c>
      <c r="X513">
        <v>2134.2516556291298</v>
      </c>
      <c r="Y513">
        <v>0.19844556475813199</v>
      </c>
      <c r="Z513" t="s">
        <v>1145</v>
      </c>
      <c r="AA513">
        <v>6</v>
      </c>
    </row>
    <row r="514" spans="1:27" x14ac:dyDescent="0.3">
      <c r="A514">
        <v>512</v>
      </c>
      <c r="B514">
        <v>4577.2183679541204</v>
      </c>
      <c r="C514" t="s">
        <v>1146</v>
      </c>
      <c r="D514">
        <v>24</v>
      </c>
      <c r="E514">
        <v>338457835</v>
      </c>
      <c r="F514">
        <v>1.0789859428420999E-3</v>
      </c>
      <c r="G514">
        <v>0.35847553887667799</v>
      </c>
      <c r="H514">
        <v>7561</v>
      </c>
      <c r="I514">
        <v>527347</v>
      </c>
      <c r="J514" t="s">
        <v>1147</v>
      </c>
      <c r="K514">
        <v>1.7456530593890001E-4</v>
      </c>
      <c r="L514">
        <v>73944</v>
      </c>
      <c r="M514" s="1">
        <v>4.9303399848676398E-5</v>
      </c>
      <c r="N514">
        <v>3.0099290630073998E-3</v>
      </c>
      <c r="O514">
        <v>143</v>
      </c>
      <c r="P514">
        <v>189041</v>
      </c>
      <c r="Q514">
        <v>-2</v>
      </c>
      <c r="R514">
        <v>1.3753630164879999E-4</v>
      </c>
      <c r="S514">
        <v>44763.633778600699</v>
      </c>
      <c r="T514">
        <v>31944</v>
      </c>
      <c r="U514">
        <v>569</v>
      </c>
      <c r="V514">
        <v>33</v>
      </c>
      <c r="W514" s="1">
        <v>6.2577392115627803E-5</v>
      </c>
      <c r="X514">
        <v>641.81238349701403</v>
      </c>
      <c r="Y514">
        <v>5.9178875532181303</v>
      </c>
      <c r="Z514" t="s">
        <v>1148</v>
      </c>
      <c r="AA514">
        <v>26</v>
      </c>
    </row>
    <row r="515" spans="1:27" x14ac:dyDescent="0.3">
      <c r="A515">
        <v>513</v>
      </c>
      <c r="B515">
        <v>3.82695208785904</v>
      </c>
      <c r="C515" t="s">
        <v>1149</v>
      </c>
      <c r="D515">
        <v>2</v>
      </c>
      <c r="E515">
        <v>253681</v>
      </c>
      <c r="F515">
        <v>1.96428571428571</v>
      </c>
      <c r="G515">
        <v>5250.75</v>
      </c>
      <c r="H515">
        <v>8</v>
      </c>
      <c r="I515">
        <v>28</v>
      </c>
      <c r="J515" t="e">
        <f>--KIP9bqjiY</f>
        <v>#NAME?</v>
      </c>
      <c r="K515">
        <v>6.733731915848E-4</v>
      </c>
      <c r="L515">
        <v>66288</v>
      </c>
      <c r="M515">
        <v>5.6071428571428497</v>
      </c>
      <c r="N515">
        <v>3.7409621754709999E-4</v>
      </c>
      <c r="O515">
        <v>4</v>
      </c>
      <c r="P515">
        <v>147021</v>
      </c>
      <c r="Q515">
        <v>-2</v>
      </c>
      <c r="R515">
        <v>1.0678746573618001E-3</v>
      </c>
      <c r="S515">
        <v>31710.125</v>
      </c>
      <c r="T515">
        <v>66168</v>
      </c>
      <c r="U515">
        <v>55</v>
      </c>
      <c r="V515">
        <v>99</v>
      </c>
      <c r="W515">
        <v>3.5357142857142798</v>
      </c>
      <c r="X515">
        <v>9060.0357142857101</v>
      </c>
      <c r="Y515">
        <v>2.2219350743561801</v>
      </c>
      <c r="Z515" t="s">
        <v>1150</v>
      </c>
      <c r="AA515">
        <v>157</v>
      </c>
    </row>
    <row r="516" spans="1:27" x14ac:dyDescent="0.3">
      <c r="A516">
        <v>514</v>
      </c>
      <c r="B516">
        <v>14.5394358880332</v>
      </c>
      <c r="C516" t="s">
        <v>1151</v>
      </c>
      <c r="D516">
        <v>2</v>
      </c>
      <c r="E516">
        <v>951577</v>
      </c>
      <c r="F516">
        <v>0.14874467077214501</v>
      </c>
      <c r="G516">
        <v>68.745144481288406</v>
      </c>
      <c r="H516">
        <v>39</v>
      </c>
      <c r="I516">
        <v>2111</v>
      </c>
      <c r="J516" t="e">
        <f>--vlSPJ8xoA</f>
        <v>#NAME?</v>
      </c>
      <c r="K516">
        <v>1.17143624975E-4</v>
      </c>
      <c r="L516">
        <v>65448</v>
      </c>
      <c r="M516">
        <v>-1</v>
      </c>
      <c r="N516">
        <v>2.1637116613032999E-3</v>
      </c>
      <c r="O516">
        <v>0</v>
      </c>
      <c r="P516">
        <v>145121</v>
      </c>
      <c r="Q516">
        <v>-2</v>
      </c>
      <c r="R516">
        <v>-1</v>
      </c>
      <c r="S516">
        <v>24399.4102564102</v>
      </c>
      <c r="T516">
        <v>39984</v>
      </c>
      <c r="U516">
        <v>314</v>
      </c>
      <c r="V516">
        <v>17</v>
      </c>
      <c r="W516">
        <v>8.0530554239696007E-3</v>
      </c>
      <c r="X516">
        <v>450.77072477498803</v>
      </c>
      <c r="Y516">
        <v>3.6294767907162799</v>
      </c>
      <c r="Z516" t="s">
        <v>1152</v>
      </c>
      <c r="AA516">
        <v>-1</v>
      </c>
    </row>
    <row r="517" spans="1:27" x14ac:dyDescent="0.3">
      <c r="A517">
        <v>515</v>
      </c>
      <c r="B517">
        <v>0.34403070390331503</v>
      </c>
      <c r="C517" t="s">
        <v>1153</v>
      </c>
      <c r="D517">
        <v>20</v>
      </c>
      <c r="E517">
        <v>16852</v>
      </c>
      <c r="F517">
        <v>0.19811320754716899</v>
      </c>
      <c r="G517">
        <v>10.6650943396226</v>
      </c>
      <c r="H517">
        <v>14</v>
      </c>
      <c r="I517">
        <v>212</v>
      </c>
      <c r="J517" t="e">
        <f>--naACpCi6E</f>
        <v>#NAME?</v>
      </c>
      <c r="K517">
        <v>3.0959752321981001E-3</v>
      </c>
      <c r="L517">
        <v>48984</v>
      </c>
      <c r="M517">
        <v>5.1886792452830101E-2</v>
      </c>
      <c r="N517">
        <v>1.8575851393188798E-2</v>
      </c>
      <c r="O517">
        <v>92</v>
      </c>
      <c r="P517">
        <v>2261</v>
      </c>
      <c r="Q517">
        <v>-2</v>
      </c>
      <c r="R517">
        <v>4.8651039363113002E-3</v>
      </c>
      <c r="S517">
        <v>1203.7142857142801</v>
      </c>
      <c r="T517">
        <v>48192</v>
      </c>
      <c r="U517">
        <v>42</v>
      </c>
      <c r="V517">
        <v>7</v>
      </c>
      <c r="W517">
        <v>3.3018867924528301E-2</v>
      </c>
      <c r="X517">
        <v>79.490566037735803</v>
      </c>
      <c r="Y517">
        <v>4.6916500664010603E-2</v>
      </c>
      <c r="Z517" t="s">
        <v>1154</v>
      </c>
      <c r="AA517">
        <v>11</v>
      </c>
    </row>
    <row r="518" spans="1:27" x14ac:dyDescent="0.3">
      <c r="A518">
        <v>516</v>
      </c>
      <c r="B518">
        <v>0.42758236225003599</v>
      </c>
      <c r="C518" t="s">
        <v>1155</v>
      </c>
      <c r="D518">
        <v>15</v>
      </c>
      <c r="E518">
        <v>23777</v>
      </c>
      <c r="F518">
        <v>0.51351351351351304</v>
      </c>
      <c r="G518">
        <v>113.324324324324</v>
      </c>
      <c r="H518">
        <v>48</v>
      </c>
      <c r="I518">
        <v>37</v>
      </c>
      <c r="J518" t="e">
        <f>--Xtejjz4qY</f>
        <v>#NAME?</v>
      </c>
      <c r="K518">
        <v>2.3849272597179999E-4</v>
      </c>
      <c r="L518">
        <v>55608</v>
      </c>
      <c r="M518">
        <v>0.32432432432432401</v>
      </c>
      <c r="N518">
        <v>4.5313617934652E-3</v>
      </c>
      <c r="O518">
        <v>1</v>
      </c>
      <c r="P518">
        <v>4193</v>
      </c>
      <c r="Q518">
        <v>-2</v>
      </c>
      <c r="R518">
        <v>2.8619127116622E-3</v>
      </c>
      <c r="S518">
        <v>495.354166666666</v>
      </c>
      <c r="T518">
        <v>40080</v>
      </c>
      <c r="U518">
        <v>19</v>
      </c>
      <c r="V518">
        <v>1</v>
      </c>
      <c r="W518">
        <v>2.7027027027027001E-2</v>
      </c>
      <c r="X518">
        <v>642.62162162162099</v>
      </c>
      <c r="Y518">
        <v>0.10461576846307299</v>
      </c>
      <c r="Z518" t="s">
        <v>1156</v>
      </c>
      <c r="AA518">
        <v>12</v>
      </c>
    </row>
    <row r="519" spans="1:27" x14ac:dyDescent="0.3">
      <c r="A519">
        <v>517</v>
      </c>
      <c r="B519">
        <v>6.68252865973748E-2</v>
      </c>
      <c r="C519" t="s">
        <v>1157</v>
      </c>
      <c r="D519">
        <v>10</v>
      </c>
      <c r="E519">
        <v>5870</v>
      </c>
      <c r="F519">
        <v>-1</v>
      </c>
      <c r="G519">
        <v>-1</v>
      </c>
      <c r="H519">
        <v>7</v>
      </c>
      <c r="I519">
        <v>0</v>
      </c>
      <c r="J519" t="e">
        <f>---xW0TZpT0</f>
        <v>#NAME?</v>
      </c>
      <c r="K519">
        <v>0</v>
      </c>
      <c r="L519">
        <v>87841</v>
      </c>
      <c r="M519">
        <v>-1</v>
      </c>
      <c r="N519">
        <v>2.2653721682846998E-3</v>
      </c>
      <c r="O519">
        <v>0</v>
      </c>
      <c r="P519">
        <v>3090</v>
      </c>
      <c r="Q519">
        <v>-2</v>
      </c>
      <c r="R519">
        <v>3.2362459546919999E-4</v>
      </c>
      <c r="S519">
        <v>838.57142857142799</v>
      </c>
      <c r="T519">
        <v>48984</v>
      </c>
      <c r="U519">
        <v>7</v>
      </c>
      <c r="V519">
        <v>0</v>
      </c>
      <c r="W519">
        <v>-1</v>
      </c>
      <c r="X519">
        <v>-1</v>
      </c>
      <c r="Y519">
        <v>6.3081822635962695E-2</v>
      </c>
      <c r="Z519" t="s">
        <v>1158</v>
      </c>
      <c r="AA519">
        <v>1</v>
      </c>
    </row>
    <row r="520" spans="1:27" x14ac:dyDescent="0.3">
      <c r="A520">
        <v>518</v>
      </c>
      <c r="B520">
        <v>0.40135893555303298</v>
      </c>
      <c r="C520" t="s">
        <v>1159</v>
      </c>
      <c r="D520">
        <v>20</v>
      </c>
      <c r="E520">
        <v>25459</v>
      </c>
      <c r="F520">
        <v>8.7499999999999994E-2</v>
      </c>
      <c r="G520">
        <v>57.5</v>
      </c>
      <c r="H520">
        <v>36</v>
      </c>
      <c r="I520">
        <v>80</v>
      </c>
      <c r="J520" t="e">
        <f>--PDhF8xBJI</f>
        <v>#NAME?</v>
      </c>
      <c r="K520">
        <v>4.3478260869559999E-4</v>
      </c>
      <c r="L520">
        <v>63432</v>
      </c>
      <c r="M520">
        <v>0.05</v>
      </c>
      <c r="N520">
        <v>1.5217391304347E-3</v>
      </c>
      <c r="O520">
        <v>30</v>
      </c>
      <c r="P520">
        <v>4600</v>
      </c>
      <c r="Q520">
        <v>-2</v>
      </c>
      <c r="R520">
        <v>8.6956521739130004E-4</v>
      </c>
      <c r="S520">
        <v>707.194444444444</v>
      </c>
      <c r="T520">
        <v>56184</v>
      </c>
      <c r="U520">
        <v>7</v>
      </c>
      <c r="V520">
        <v>2</v>
      </c>
      <c r="W520">
        <v>2.5000000000000001E-2</v>
      </c>
      <c r="X520">
        <v>318.23750000000001</v>
      </c>
      <c r="Y520">
        <v>8.1873843086999798E-2</v>
      </c>
      <c r="Z520" t="s">
        <v>1160</v>
      </c>
      <c r="AA520">
        <v>4</v>
      </c>
    </row>
    <row r="521" spans="1:27" x14ac:dyDescent="0.3">
      <c r="A521">
        <v>519</v>
      </c>
      <c r="B521">
        <v>2243.1918957800499</v>
      </c>
      <c r="C521" t="s">
        <v>1161</v>
      </c>
      <c r="D521">
        <v>20</v>
      </c>
      <c r="E521">
        <v>168400902</v>
      </c>
      <c r="F521" s="1">
        <v>5.3576690567823597E-5</v>
      </c>
      <c r="G521">
        <v>4.1673735813338803E-2</v>
      </c>
      <c r="H521">
        <v>18798</v>
      </c>
      <c r="I521">
        <v>111989</v>
      </c>
      <c r="J521" t="e">
        <f>--kDbi_HFxA</f>
        <v>#NAME?</v>
      </c>
      <c r="K521">
        <v>2.142704092564E-4</v>
      </c>
      <c r="L521">
        <v>75072</v>
      </c>
      <c r="M521" s="1">
        <v>6.2506138995794205E-5</v>
      </c>
      <c r="N521">
        <v>1.2856224555388E-3</v>
      </c>
      <c r="O521">
        <v>8</v>
      </c>
      <c r="P521">
        <v>4667</v>
      </c>
      <c r="Q521">
        <v>-2</v>
      </c>
      <c r="R521">
        <v>1.4998928647953001E-3</v>
      </c>
      <c r="S521">
        <v>8958.4478135971895</v>
      </c>
      <c r="T521">
        <v>26784</v>
      </c>
      <c r="U521">
        <v>6</v>
      </c>
      <c r="V521">
        <v>1</v>
      </c>
      <c r="W521" s="1">
        <v>8.9294484279706007E-6</v>
      </c>
      <c r="X521">
        <v>1503.72716963273</v>
      </c>
      <c r="Y521">
        <v>0.17424581839904399</v>
      </c>
      <c r="Z521" t="s">
        <v>1162</v>
      </c>
      <c r="AA521">
        <v>7</v>
      </c>
    </row>
    <row r="522" spans="1:27" x14ac:dyDescent="0.3">
      <c r="A522">
        <v>520</v>
      </c>
      <c r="B522">
        <v>3.4372862086503799</v>
      </c>
      <c r="C522" t="s">
        <v>1163</v>
      </c>
      <c r="D522">
        <v>10</v>
      </c>
      <c r="E522">
        <v>344667</v>
      </c>
      <c r="F522">
        <v>1.3613445378151201</v>
      </c>
      <c r="G522">
        <v>910.42857142857099</v>
      </c>
      <c r="H522">
        <v>14</v>
      </c>
      <c r="I522">
        <v>119</v>
      </c>
      <c r="J522" t="e">
        <f>--wdknPNqW4</f>
        <v>#NAME?</v>
      </c>
      <c r="K522">
        <v>1.107613922707E-4</v>
      </c>
      <c r="L522">
        <v>100273</v>
      </c>
      <c r="M522">
        <v>0.218487394957983</v>
      </c>
      <c r="N522">
        <v>1.4952787956544001E-3</v>
      </c>
      <c r="O522">
        <v>20</v>
      </c>
      <c r="P522">
        <v>108341</v>
      </c>
      <c r="Q522">
        <v>-2</v>
      </c>
      <c r="R522">
        <v>2.3998301658650001E-4</v>
      </c>
      <c r="S522">
        <v>24619.071428571398</v>
      </c>
      <c r="T522">
        <v>72888</v>
      </c>
      <c r="U522">
        <v>162</v>
      </c>
      <c r="V522">
        <v>12</v>
      </c>
      <c r="W522">
        <v>0.10084033613445301</v>
      </c>
      <c r="X522">
        <v>2896.3613445378101</v>
      </c>
      <c r="Y522">
        <v>1.4864037976072799</v>
      </c>
      <c r="Z522" t="s">
        <v>1164</v>
      </c>
      <c r="AA522">
        <v>26</v>
      </c>
    </row>
    <row r="523" spans="1:27" x14ac:dyDescent="0.3">
      <c r="A523">
        <v>521</v>
      </c>
      <c r="B523">
        <v>0.93608925728200798</v>
      </c>
      <c r="C523" t="s">
        <v>1165</v>
      </c>
      <c r="D523">
        <v>1</v>
      </c>
      <c r="E523">
        <v>79957</v>
      </c>
      <c r="F523">
        <v>0.28571428571428498</v>
      </c>
      <c r="G523">
        <v>76.126984126984098</v>
      </c>
      <c r="H523">
        <v>9</v>
      </c>
      <c r="I523">
        <v>63</v>
      </c>
      <c r="J523" t="e">
        <f>--eSlqUXnEA</f>
        <v>#NAME?</v>
      </c>
      <c r="K523">
        <v>4.1701417848200002E-4</v>
      </c>
      <c r="L523">
        <v>85416</v>
      </c>
      <c r="M523">
        <v>4.7619047619047603E-2</v>
      </c>
      <c r="N523">
        <v>3.7531276063386002E-3</v>
      </c>
      <c r="O523">
        <v>10</v>
      </c>
      <c r="P523">
        <v>4796</v>
      </c>
      <c r="Q523">
        <v>-2</v>
      </c>
      <c r="R523">
        <v>6.2552126772309996E-4</v>
      </c>
      <c r="S523">
        <v>8884.1111111111095</v>
      </c>
      <c r="T523">
        <v>85248</v>
      </c>
      <c r="U523">
        <v>18</v>
      </c>
      <c r="V523">
        <v>2</v>
      </c>
      <c r="W523">
        <v>3.1746031746031703E-2</v>
      </c>
      <c r="X523">
        <v>1269.1587301587299</v>
      </c>
      <c r="Y523">
        <v>5.6259384384384298E-2</v>
      </c>
      <c r="Z523" t="s">
        <v>1166</v>
      </c>
      <c r="AA523">
        <v>3</v>
      </c>
    </row>
    <row r="524" spans="1:27" x14ac:dyDescent="0.3">
      <c r="A524">
        <v>522</v>
      </c>
      <c r="B524">
        <v>29976.3958650573</v>
      </c>
      <c r="C524" t="s">
        <v>1167</v>
      </c>
      <c r="D524">
        <v>25</v>
      </c>
      <c r="E524">
        <v>2933160359</v>
      </c>
      <c r="F524" s="1">
        <v>1.43580893116229E-5</v>
      </c>
      <c r="G524">
        <v>3.5005021741736E-3</v>
      </c>
      <c r="H524">
        <v>39354</v>
      </c>
      <c r="I524">
        <v>2785886</v>
      </c>
      <c r="J524" t="e">
        <f>--lzA9x1ofQ</f>
        <v>#NAME?</v>
      </c>
      <c r="K524">
        <v>1.7432321575060999E-3</v>
      </c>
      <c r="L524">
        <v>97849</v>
      </c>
      <c r="M524" s="1">
        <v>6.85598764629995E-5</v>
      </c>
      <c r="N524">
        <v>4.1017227235437999E-3</v>
      </c>
      <c r="O524">
        <v>25</v>
      </c>
      <c r="P524">
        <v>9752</v>
      </c>
      <c r="Q524">
        <v>-2</v>
      </c>
      <c r="R524">
        <v>1.9585726004922002E-2</v>
      </c>
      <c r="S524">
        <v>74532.712278294406</v>
      </c>
      <c r="T524">
        <v>25272</v>
      </c>
      <c r="U524">
        <v>40</v>
      </c>
      <c r="V524">
        <v>17</v>
      </c>
      <c r="W524" s="1">
        <v>6.1021879574397499E-6</v>
      </c>
      <c r="X524">
        <v>1052.86445999585</v>
      </c>
      <c r="Y524">
        <v>0.38588160810382999</v>
      </c>
      <c r="Z524" t="s">
        <v>1168</v>
      </c>
      <c r="AA524">
        <v>191</v>
      </c>
    </row>
    <row r="525" spans="1:27" x14ac:dyDescent="0.3">
      <c r="A525">
        <v>523</v>
      </c>
      <c r="B525">
        <v>0.24456364687183901</v>
      </c>
      <c r="C525" t="s">
        <v>1169</v>
      </c>
      <c r="D525">
        <v>10</v>
      </c>
      <c r="E525">
        <v>13541</v>
      </c>
      <c r="F525">
        <v>1.4285714285714199</v>
      </c>
      <c r="G525">
        <v>319.71428571428498</v>
      </c>
      <c r="H525">
        <v>5</v>
      </c>
      <c r="I525">
        <v>14</v>
      </c>
      <c r="J525" t="e">
        <f>--yH7WUd3Ug</f>
        <v>#NAME?</v>
      </c>
      <c r="K525">
        <v>4.4682752457550002E-4</v>
      </c>
      <c r="L525">
        <v>55368</v>
      </c>
      <c r="M525">
        <v>0</v>
      </c>
      <c r="N525">
        <v>4.4682752457551001E-3</v>
      </c>
      <c r="O525">
        <v>0</v>
      </c>
      <c r="P525">
        <v>4476</v>
      </c>
      <c r="Q525">
        <v>-2</v>
      </c>
      <c r="R525">
        <v>0</v>
      </c>
      <c r="S525">
        <v>2708.2</v>
      </c>
      <c r="T525">
        <v>34632</v>
      </c>
      <c r="U525">
        <v>20</v>
      </c>
      <c r="V525">
        <v>2</v>
      </c>
      <c r="W525">
        <v>0.14285714285714199</v>
      </c>
      <c r="X525">
        <v>967.21428571428498</v>
      </c>
      <c r="Y525">
        <v>0.12924462924462901</v>
      </c>
      <c r="Z525" t="s">
        <v>1170</v>
      </c>
      <c r="AA525">
        <v>0</v>
      </c>
    </row>
    <row r="526" spans="1:27" x14ac:dyDescent="0.3">
      <c r="A526">
        <v>524</v>
      </c>
      <c r="B526">
        <v>0.35446898778930402</v>
      </c>
      <c r="C526" t="s">
        <v>1171</v>
      </c>
      <c r="D526">
        <v>15</v>
      </c>
      <c r="E526">
        <v>33587</v>
      </c>
      <c r="F526">
        <v>3.4545454545454501</v>
      </c>
      <c r="G526">
        <v>2032.8181818181799</v>
      </c>
      <c r="H526">
        <v>5</v>
      </c>
      <c r="I526">
        <v>11</v>
      </c>
      <c r="J526" t="s">
        <v>1172</v>
      </c>
      <c r="K526">
        <v>3.5776575287330001E-4</v>
      </c>
      <c r="L526">
        <v>94753</v>
      </c>
      <c r="M526">
        <v>0.36363636363636298</v>
      </c>
      <c r="N526">
        <v>1.6993873261481999E-3</v>
      </c>
      <c r="O526">
        <v>0</v>
      </c>
      <c r="P526">
        <v>22361</v>
      </c>
      <c r="Q526">
        <v>-2</v>
      </c>
      <c r="R526">
        <v>1.788828764366E-4</v>
      </c>
      <c r="S526">
        <v>6717.4</v>
      </c>
      <c r="T526">
        <v>39552</v>
      </c>
      <c r="U526">
        <v>38</v>
      </c>
      <c r="V526">
        <v>8</v>
      </c>
      <c r="W526">
        <v>0.72727272727272696</v>
      </c>
      <c r="X526">
        <v>3053.3636363636301</v>
      </c>
      <c r="Y526">
        <v>0.56535699838187703</v>
      </c>
      <c r="Z526" t="s">
        <v>1173</v>
      </c>
      <c r="AA526">
        <v>4</v>
      </c>
    </row>
    <row r="527" spans="1:27" x14ac:dyDescent="0.3">
      <c r="A527">
        <v>525</v>
      </c>
      <c r="B527">
        <v>5.9071146779074803</v>
      </c>
      <c r="C527" t="s">
        <v>1174</v>
      </c>
      <c r="D527">
        <v>19</v>
      </c>
      <c r="E527">
        <v>437221</v>
      </c>
      <c r="F527">
        <v>2.8571428571428501E-2</v>
      </c>
      <c r="G527">
        <v>8.0142857142857107</v>
      </c>
      <c r="H527">
        <v>912</v>
      </c>
      <c r="I527">
        <v>420</v>
      </c>
      <c r="J527" t="e">
        <f>--W7YTIEnyM</f>
        <v>#NAME?</v>
      </c>
      <c r="K527">
        <v>5.9417706476529999E-4</v>
      </c>
      <c r="L527">
        <v>74016</v>
      </c>
      <c r="M527">
        <v>0</v>
      </c>
      <c r="N527">
        <v>3.5650623885918001E-3</v>
      </c>
      <c r="O527">
        <v>9</v>
      </c>
      <c r="P527">
        <v>3366</v>
      </c>
      <c r="Q527">
        <v>-2</v>
      </c>
      <c r="R527">
        <v>0</v>
      </c>
      <c r="S527">
        <v>479.40899122807002</v>
      </c>
      <c r="T527">
        <v>29568</v>
      </c>
      <c r="U527">
        <v>12</v>
      </c>
      <c r="V527">
        <v>2</v>
      </c>
      <c r="W527">
        <v>4.7619047619046999E-3</v>
      </c>
      <c r="X527">
        <v>1041.00238095238</v>
      </c>
      <c r="Y527">
        <v>0.113839285714285</v>
      </c>
      <c r="Z527" t="s">
        <v>1175</v>
      </c>
      <c r="AA527">
        <v>0</v>
      </c>
    </row>
    <row r="528" spans="1:27" x14ac:dyDescent="0.3">
      <c r="A528">
        <v>526</v>
      </c>
      <c r="B528">
        <v>17.127714099338299</v>
      </c>
      <c r="C528" t="s">
        <v>1176</v>
      </c>
      <c r="D528">
        <v>10</v>
      </c>
      <c r="E528">
        <v>1470380</v>
      </c>
      <c r="F528">
        <v>8.4198385236447501E-2</v>
      </c>
      <c r="G528">
        <v>48.535178777393298</v>
      </c>
      <c r="H528">
        <v>181</v>
      </c>
      <c r="I528">
        <v>867</v>
      </c>
      <c r="J528" t="e">
        <f>--U36_CbzE0</f>
        <v>#NAME?</v>
      </c>
      <c r="K528">
        <v>0</v>
      </c>
      <c r="L528">
        <v>85848</v>
      </c>
      <c r="M528">
        <v>2.8835063437139499E-2</v>
      </c>
      <c r="N528">
        <v>1.7347908745247E-3</v>
      </c>
      <c r="O528">
        <v>22</v>
      </c>
      <c r="P528">
        <v>42080</v>
      </c>
      <c r="Q528">
        <v>-2</v>
      </c>
      <c r="R528">
        <v>5.9410646387829998E-4</v>
      </c>
      <c r="S528">
        <v>8123.6464088397697</v>
      </c>
      <c r="T528">
        <v>69816</v>
      </c>
      <c r="U528">
        <v>73</v>
      </c>
      <c r="V528">
        <v>0</v>
      </c>
      <c r="W528">
        <v>0</v>
      </c>
      <c r="X528">
        <v>1695.9400230680501</v>
      </c>
      <c r="Y528">
        <v>0.60272716855734998</v>
      </c>
      <c r="Z528" t="s">
        <v>1177</v>
      </c>
      <c r="AA528">
        <v>25</v>
      </c>
    </row>
    <row r="529" spans="1:27" x14ac:dyDescent="0.3">
      <c r="A529">
        <v>527</v>
      </c>
      <c r="B529">
        <v>1557.5572028915799</v>
      </c>
      <c r="C529" t="s">
        <v>1178</v>
      </c>
      <c r="D529">
        <v>24</v>
      </c>
      <c r="E529">
        <v>152330652</v>
      </c>
      <c r="F529">
        <v>9.2802455695750003E-4</v>
      </c>
      <c r="G529">
        <v>0.36305391465743397</v>
      </c>
      <c r="H529">
        <v>6960</v>
      </c>
      <c r="I529">
        <v>56033</v>
      </c>
      <c r="J529" t="e">
        <f>--ORMiSJHnA</f>
        <v>#NAME?</v>
      </c>
      <c r="K529">
        <v>1.9662783266970001E-4</v>
      </c>
      <c r="L529">
        <v>97801</v>
      </c>
      <c r="M529" s="1">
        <v>1.7846626095336601E-5</v>
      </c>
      <c r="N529">
        <v>2.5561618247062E-3</v>
      </c>
      <c r="O529">
        <v>21</v>
      </c>
      <c r="P529">
        <v>20343</v>
      </c>
      <c r="Q529">
        <v>-2</v>
      </c>
      <c r="R529" s="1">
        <v>4.91569581674286E-5</v>
      </c>
      <c r="S529">
        <v>21886.587931034399</v>
      </c>
      <c r="T529">
        <v>21024</v>
      </c>
      <c r="U529">
        <v>52</v>
      </c>
      <c r="V529">
        <v>4</v>
      </c>
      <c r="W529" s="1">
        <v>7.1386504381346704E-5</v>
      </c>
      <c r="X529">
        <v>2718.5881891028498</v>
      </c>
      <c r="Y529">
        <v>0.96760844748858399</v>
      </c>
      <c r="Z529" t="s">
        <v>1179</v>
      </c>
      <c r="AA529">
        <v>1</v>
      </c>
    </row>
    <row r="530" spans="1:27" x14ac:dyDescent="0.3">
      <c r="A530">
        <v>528</v>
      </c>
      <c r="B530">
        <v>0.673563869992441</v>
      </c>
      <c r="C530" t="s">
        <v>1180</v>
      </c>
      <c r="D530">
        <v>22</v>
      </c>
      <c r="E530">
        <v>28516</v>
      </c>
      <c r="F530">
        <v>5.3333333333333304</v>
      </c>
      <c r="G530">
        <v>2276.1666666666601</v>
      </c>
      <c r="H530">
        <v>23</v>
      </c>
      <c r="I530">
        <v>12</v>
      </c>
      <c r="J530" t="e">
        <f>--qxIrd_bKY</f>
        <v>#NAME?</v>
      </c>
      <c r="K530" s="1">
        <v>3.6611261624075498E-5</v>
      </c>
      <c r="L530">
        <v>42336</v>
      </c>
      <c r="M530">
        <v>0.25</v>
      </c>
      <c r="N530">
        <v>2.3431207439408002E-3</v>
      </c>
      <c r="O530">
        <v>0</v>
      </c>
      <c r="P530">
        <v>27314</v>
      </c>
      <c r="Q530">
        <v>-2</v>
      </c>
      <c r="R530">
        <v>1.0983378487220001E-4</v>
      </c>
      <c r="S530">
        <v>1239.8260869565199</v>
      </c>
      <c r="T530">
        <v>37752</v>
      </c>
      <c r="U530">
        <v>64</v>
      </c>
      <c r="V530">
        <v>1</v>
      </c>
      <c r="W530">
        <v>8.3333333333333301E-2</v>
      </c>
      <c r="X530">
        <v>2376.3333333333298</v>
      </c>
      <c r="Y530">
        <v>0.7235113371477</v>
      </c>
      <c r="Z530" t="s">
        <v>1181</v>
      </c>
      <c r="AA530">
        <v>3</v>
      </c>
    </row>
    <row r="531" spans="1:27" x14ac:dyDescent="0.3">
      <c r="A531">
        <v>529</v>
      </c>
      <c r="B531">
        <v>7.0066239316239303</v>
      </c>
      <c r="C531" t="s">
        <v>1182</v>
      </c>
      <c r="D531">
        <v>10</v>
      </c>
      <c r="E531">
        <v>295119</v>
      </c>
      <c r="F531">
        <v>-1</v>
      </c>
      <c r="G531">
        <v>-1</v>
      </c>
      <c r="H531">
        <v>48</v>
      </c>
      <c r="I531">
        <v>0</v>
      </c>
      <c r="J531" t="e">
        <f>--Wnqzn9ShQ</f>
        <v>#NAME?</v>
      </c>
      <c r="K531">
        <v>1.7121821761830001E-4</v>
      </c>
      <c r="L531">
        <v>42120</v>
      </c>
      <c r="M531">
        <v>-1</v>
      </c>
      <c r="N531">
        <v>8.6465199897268995E-3</v>
      </c>
      <c r="O531">
        <v>55</v>
      </c>
      <c r="P531">
        <v>23362</v>
      </c>
      <c r="Q531">
        <v>-2</v>
      </c>
      <c r="R531">
        <v>8.5609108809169996E-4</v>
      </c>
      <c r="S531">
        <v>6148.3125</v>
      </c>
      <c r="T531">
        <v>30216</v>
      </c>
      <c r="U531">
        <v>202</v>
      </c>
      <c r="V531">
        <v>4</v>
      </c>
      <c r="W531">
        <v>-1</v>
      </c>
      <c r="X531">
        <v>-1</v>
      </c>
      <c r="Y531">
        <v>0.77316653428646998</v>
      </c>
      <c r="Z531" t="s">
        <v>1183</v>
      </c>
      <c r="AA531">
        <v>20</v>
      </c>
    </row>
    <row r="532" spans="1:27" x14ac:dyDescent="0.3">
      <c r="A532">
        <v>530</v>
      </c>
      <c r="B532">
        <v>2.10929951690821</v>
      </c>
      <c r="C532" t="s">
        <v>1184</v>
      </c>
      <c r="D532">
        <v>20</v>
      </c>
      <c r="E532">
        <v>157185</v>
      </c>
      <c r="F532">
        <v>0.1</v>
      </c>
      <c r="G532">
        <v>447.52</v>
      </c>
      <c r="H532">
        <v>21</v>
      </c>
      <c r="I532">
        <v>50</v>
      </c>
      <c r="J532" t="e">
        <f>--hsEhprExU</f>
        <v>#NAME?</v>
      </c>
      <c r="K532" s="1">
        <v>8.9381480157311403E-5</v>
      </c>
      <c r="L532">
        <v>74520</v>
      </c>
      <c r="M532">
        <v>0.02</v>
      </c>
      <c r="N532">
        <v>2.2345370039320001E-4</v>
      </c>
      <c r="O532">
        <v>0</v>
      </c>
      <c r="P532">
        <v>22376</v>
      </c>
      <c r="Q532">
        <v>-2</v>
      </c>
      <c r="R532" s="1">
        <v>4.4690740078655701E-5</v>
      </c>
      <c r="S532">
        <v>7485</v>
      </c>
      <c r="T532">
        <v>59208</v>
      </c>
      <c r="U532">
        <v>5</v>
      </c>
      <c r="V532">
        <v>2</v>
      </c>
      <c r="W532">
        <v>0.04</v>
      </c>
      <c r="X532">
        <v>3143.7</v>
      </c>
      <c r="Y532">
        <v>0.37792190244561502</v>
      </c>
      <c r="Z532" t="s">
        <v>1185</v>
      </c>
      <c r="AA532">
        <v>1</v>
      </c>
    </row>
    <row r="533" spans="1:27" x14ac:dyDescent="0.3">
      <c r="A533">
        <v>531</v>
      </c>
      <c r="B533">
        <v>1.80330021696928</v>
      </c>
      <c r="C533" t="s">
        <v>1186</v>
      </c>
      <c r="D533">
        <v>10</v>
      </c>
      <c r="E533">
        <v>126332</v>
      </c>
      <c r="F533">
        <v>5.1546391752576998E-3</v>
      </c>
      <c r="G533">
        <v>2.4587628865979299</v>
      </c>
      <c r="H533">
        <v>14</v>
      </c>
      <c r="I533">
        <v>582</v>
      </c>
      <c r="J533" t="s">
        <v>1187</v>
      </c>
      <c r="K533">
        <v>0</v>
      </c>
      <c r="L533">
        <v>70056</v>
      </c>
      <c r="M533">
        <v>1.7182130584191999E-3</v>
      </c>
      <c r="N533">
        <v>2.0964360587002002E-3</v>
      </c>
      <c r="O533">
        <v>78</v>
      </c>
      <c r="P533">
        <v>1431</v>
      </c>
      <c r="Q533">
        <v>-2</v>
      </c>
      <c r="R533">
        <v>6.9881201956669998E-4</v>
      </c>
      <c r="S533">
        <v>9023.7142857142808</v>
      </c>
      <c r="T533">
        <v>65736</v>
      </c>
      <c r="U533">
        <v>3</v>
      </c>
      <c r="V533">
        <v>0</v>
      </c>
      <c r="W533">
        <v>0</v>
      </c>
      <c r="X533">
        <v>217.06529209621999</v>
      </c>
      <c r="Y533">
        <v>2.17688937568455E-2</v>
      </c>
      <c r="Z533" t="s">
        <v>1188</v>
      </c>
      <c r="AA533">
        <v>1</v>
      </c>
    </row>
    <row r="534" spans="1:27" x14ac:dyDescent="0.3">
      <c r="A534">
        <v>532</v>
      </c>
      <c r="B534">
        <v>1.43360016420361</v>
      </c>
      <c r="C534" t="s">
        <v>1189</v>
      </c>
      <c r="D534">
        <v>17</v>
      </c>
      <c r="E534">
        <v>97783</v>
      </c>
      <c r="F534">
        <v>2.38888888888888</v>
      </c>
      <c r="G534">
        <v>384.18518518518499</v>
      </c>
      <c r="H534">
        <v>169</v>
      </c>
      <c r="I534">
        <v>54</v>
      </c>
      <c r="J534" t="e">
        <f>--ywS05r1MI</f>
        <v>#NAME?</v>
      </c>
      <c r="K534">
        <v>0</v>
      </c>
      <c r="L534">
        <v>68208</v>
      </c>
      <c r="M534">
        <v>0.64814814814814803</v>
      </c>
      <c r="N534">
        <v>6.2180661332304999E-3</v>
      </c>
      <c r="O534">
        <v>2</v>
      </c>
      <c r="P534">
        <v>20746</v>
      </c>
      <c r="Q534">
        <v>-2</v>
      </c>
      <c r="R534">
        <v>1.6870722066904E-3</v>
      </c>
      <c r="S534">
        <v>578.59763313609403</v>
      </c>
      <c r="T534">
        <v>63672</v>
      </c>
      <c r="U534">
        <v>129</v>
      </c>
      <c r="V534">
        <v>0</v>
      </c>
      <c r="W534">
        <v>0</v>
      </c>
      <c r="X534">
        <v>1810.7962962962899</v>
      </c>
      <c r="Y534">
        <v>0.32582610880763901</v>
      </c>
      <c r="Z534" t="s">
        <v>1190</v>
      </c>
      <c r="AA534">
        <v>35</v>
      </c>
    </row>
    <row r="535" spans="1:27" x14ac:dyDescent="0.3">
      <c r="A535">
        <v>533</v>
      </c>
      <c r="B535">
        <v>1.68736600306278</v>
      </c>
      <c r="C535" t="s">
        <v>1191</v>
      </c>
      <c r="D535">
        <v>1</v>
      </c>
      <c r="E535">
        <v>132222</v>
      </c>
      <c r="F535">
        <v>7.5435203094777498E-2</v>
      </c>
      <c r="G535">
        <v>7.11411992263056</v>
      </c>
      <c r="H535">
        <v>39</v>
      </c>
      <c r="I535">
        <v>517</v>
      </c>
      <c r="J535" t="e">
        <f>--GiOBm6zX4</f>
        <v>#NAME?</v>
      </c>
      <c r="K535">
        <v>0</v>
      </c>
      <c r="L535">
        <v>78360</v>
      </c>
      <c r="M535">
        <v>1.35396518375241E-2</v>
      </c>
      <c r="N535">
        <v>1.0603588907014599E-2</v>
      </c>
      <c r="O535">
        <v>16</v>
      </c>
      <c r="P535">
        <v>3678</v>
      </c>
      <c r="Q535">
        <v>-2</v>
      </c>
      <c r="R535">
        <v>1.9032082653616001E-3</v>
      </c>
      <c r="S535">
        <v>3390.3076923076901</v>
      </c>
      <c r="T535">
        <v>43296</v>
      </c>
      <c r="U535">
        <v>39</v>
      </c>
      <c r="V535">
        <v>0</v>
      </c>
      <c r="W535">
        <v>0</v>
      </c>
      <c r="X535">
        <v>255.74854932301699</v>
      </c>
      <c r="Y535">
        <v>8.4950110864744993E-2</v>
      </c>
      <c r="Z535" t="s">
        <v>1192</v>
      </c>
      <c r="AA535">
        <v>7</v>
      </c>
    </row>
    <row r="536" spans="1:27" x14ac:dyDescent="0.3">
      <c r="A536">
        <v>534</v>
      </c>
      <c r="B536">
        <v>7.4516088414738801</v>
      </c>
      <c r="C536" t="s">
        <v>1193</v>
      </c>
      <c r="D536">
        <v>20</v>
      </c>
      <c r="E536">
        <v>650980</v>
      </c>
      <c r="F536">
        <v>1.3531799729364E-3</v>
      </c>
      <c r="G536">
        <v>0.91204330175913395</v>
      </c>
      <c r="H536">
        <v>1128</v>
      </c>
      <c r="I536">
        <v>1478</v>
      </c>
      <c r="J536" t="e">
        <f>--YR-wdqqBM</f>
        <v>#NAME?</v>
      </c>
      <c r="K536">
        <v>7.4183976261119999E-4</v>
      </c>
      <c r="L536">
        <v>87361</v>
      </c>
      <c r="M536">
        <v>6.765899864682E-4</v>
      </c>
      <c r="N536">
        <v>1.4836795252224999E-3</v>
      </c>
      <c r="O536">
        <v>15</v>
      </c>
      <c r="P536">
        <v>1348</v>
      </c>
      <c r="Q536">
        <v>-2</v>
      </c>
      <c r="R536">
        <v>7.4183976261119999E-4</v>
      </c>
      <c r="S536">
        <v>577.10992907801403</v>
      </c>
      <c r="T536">
        <v>65208</v>
      </c>
      <c r="U536">
        <v>2</v>
      </c>
      <c r="V536">
        <v>1</v>
      </c>
      <c r="W536">
        <v>6.765899864682E-4</v>
      </c>
      <c r="X536">
        <v>440.44654939106903</v>
      </c>
      <c r="Y536">
        <v>2.0672310145994299E-2</v>
      </c>
      <c r="Z536" t="s">
        <v>1194</v>
      </c>
      <c r="AA536">
        <v>1</v>
      </c>
    </row>
    <row r="537" spans="1:27" x14ac:dyDescent="0.3">
      <c r="A537">
        <v>535</v>
      </c>
      <c r="B537">
        <v>0.27785937517254999</v>
      </c>
      <c r="C537" t="s">
        <v>1195</v>
      </c>
      <c r="D537">
        <v>10</v>
      </c>
      <c r="E537">
        <v>25161</v>
      </c>
      <c r="F537">
        <v>0.15384615384615299</v>
      </c>
      <c r="G537">
        <v>127.846153846153</v>
      </c>
      <c r="H537">
        <v>13</v>
      </c>
      <c r="I537">
        <v>13</v>
      </c>
      <c r="J537" t="e">
        <f>--SSOlGkb-o</f>
        <v>#NAME?</v>
      </c>
      <c r="K537">
        <v>0</v>
      </c>
      <c r="L537">
        <v>90553</v>
      </c>
      <c r="M537">
        <v>0.23076923076923</v>
      </c>
      <c r="N537">
        <v>1.2033694344162999E-3</v>
      </c>
      <c r="O537">
        <v>7</v>
      </c>
      <c r="P537">
        <v>1662</v>
      </c>
      <c r="Q537">
        <v>-2</v>
      </c>
      <c r="R537">
        <v>1.8050541516245E-3</v>
      </c>
      <c r="S537">
        <v>1935.4615384615299</v>
      </c>
      <c r="T537">
        <v>76536</v>
      </c>
      <c r="U537">
        <v>2</v>
      </c>
      <c r="V537">
        <v>0</v>
      </c>
      <c r="W537">
        <v>0</v>
      </c>
      <c r="X537">
        <v>1935.4615384615299</v>
      </c>
      <c r="Y537">
        <v>2.1715271244904299E-2</v>
      </c>
      <c r="Z537" t="s">
        <v>1196</v>
      </c>
      <c r="AA537">
        <v>3</v>
      </c>
    </row>
    <row r="538" spans="1:27" x14ac:dyDescent="0.3">
      <c r="A538">
        <v>536</v>
      </c>
      <c r="B538">
        <v>2.2681425079902202</v>
      </c>
      <c r="C538" t="s">
        <v>1197</v>
      </c>
      <c r="D538">
        <v>20</v>
      </c>
      <c r="E538">
        <v>193028</v>
      </c>
      <c r="F538">
        <v>7.5342465753424598E-2</v>
      </c>
      <c r="G538">
        <v>31.315068493150601</v>
      </c>
      <c r="H538">
        <v>80</v>
      </c>
      <c r="I538">
        <v>146</v>
      </c>
      <c r="J538" t="e">
        <f>--Kninr4PJs</f>
        <v>#NAME?</v>
      </c>
      <c r="K538">
        <v>0</v>
      </c>
      <c r="L538">
        <v>85104</v>
      </c>
      <c r="M538">
        <v>0.123287671232876</v>
      </c>
      <c r="N538">
        <v>2.4059492563429001E-3</v>
      </c>
      <c r="O538">
        <v>7</v>
      </c>
      <c r="P538">
        <v>4572</v>
      </c>
      <c r="Q538">
        <v>-2</v>
      </c>
      <c r="R538">
        <v>3.9370078740157003E-3</v>
      </c>
      <c r="S538">
        <v>2412.85</v>
      </c>
      <c r="T538">
        <v>77232</v>
      </c>
      <c r="U538">
        <v>11</v>
      </c>
      <c r="V538">
        <v>0</v>
      </c>
      <c r="W538">
        <v>0</v>
      </c>
      <c r="X538">
        <v>1322.10958904109</v>
      </c>
      <c r="Y538">
        <v>5.9198259788688597E-2</v>
      </c>
      <c r="Z538" t="s">
        <v>1198</v>
      </c>
      <c r="AA538">
        <v>18</v>
      </c>
    </row>
    <row r="539" spans="1:27" x14ac:dyDescent="0.3">
      <c r="A539">
        <v>537</v>
      </c>
      <c r="B539">
        <v>34.357437057663297</v>
      </c>
      <c r="C539" t="s">
        <v>1199</v>
      </c>
      <c r="D539">
        <v>2</v>
      </c>
      <c r="E539">
        <v>2369014</v>
      </c>
      <c r="F539">
        <v>1.9661952397378401E-2</v>
      </c>
      <c r="G539">
        <v>17.336150396688499</v>
      </c>
      <c r="H539">
        <v>162</v>
      </c>
      <c r="I539">
        <v>5798</v>
      </c>
      <c r="J539" t="e">
        <f>--a6yUi9a4g</f>
        <v>#NAME?</v>
      </c>
      <c r="K539">
        <v>1.094364025269E-4</v>
      </c>
      <c r="L539">
        <v>68952</v>
      </c>
      <c r="M539">
        <v>5.0017247326663997E-3</v>
      </c>
      <c r="N539">
        <v>1.1341590807342E-3</v>
      </c>
      <c r="O539">
        <v>17</v>
      </c>
      <c r="P539">
        <v>100515</v>
      </c>
      <c r="Q539">
        <v>-2</v>
      </c>
      <c r="R539">
        <v>2.8851415211649997E-4</v>
      </c>
      <c r="S539">
        <v>14623.5432098765</v>
      </c>
      <c r="T539">
        <v>64488</v>
      </c>
      <c r="U539">
        <v>114</v>
      </c>
      <c r="V539">
        <v>11</v>
      </c>
      <c r="W539">
        <v>1.8972059330803E-3</v>
      </c>
      <c r="X539">
        <v>408.591583304587</v>
      </c>
      <c r="Y539">
        <v>1.55866207666542</v>
      </c>
      <c r="Z539" t="s">
        <v>1200</v>
      </c>
      <c r="AA539">
        <v>29</v>
      </c>
    </row>
    <row r="540" spans="1:27" x14ac:dyDescent="0.3">
      <c r="A540">
        <v>538</v>
      </c>
      <c r="B540">
        <v>35.421860625574901</v>
      </c>
      <c r="C540" t="s">
        <v>1201</v>
      </c>
      <c r="D540">
        <v>10</v>
      </c>
      <c r="E540">
        <v>1848171</v>
      </c>
      <c r="F540">
        <v>1.6282987085906701E-2</v>
      </c>
      <c r="G540">
        <v>2.3975294778214402</v>
      </c>
      <c r="H540">
        <v>288</v>
      </c>
      <c r="I540">
        <v>1781</v>
      </c>
      <c r="J540" t="e">
        <f>--NqQT_cpsI</f>
        <v>#NAME?</v>
      </c>
      <c r="K540">
        <v>4.683840749414E-4</v>
      </c>
      <c r="L540">
        <v>52176</v>
      </c>
      <c r="M540">
        <v>2.8074115665355998E-3</v>
      </c>
      <c r="N540">
        <v>6.7915690866509996E-3</v>
      </c>
      <c r="O540">
        <v>2</v>
      </c>
      <c r="P540">
        <v>4270</v>
      </c>
      <c r="Q540">
        <v>-2</v>
      </c>
      <c r="R540">
        <v>1.1709601873536001E-3</v>
      </c>
      <c r="S540">
        <v>6417.2604166666597</v>
      </c>
      <c r="T540">
        <v>51960</v>
      </c>
      <c r="U540">
        <v>29</v>
      </c>
      <c r="V540">
        <v>2</v>
      </c>
      <c r="W540">
        <v>1.1229646266141999E-3</v>
      </c>
      <c r="X540">
        <v>1037.7153284671499</v>
      </c>
      <c r="Y540">
        <v>8.2178598922247797E-2</v>
      </c>
      <c r="Z540" t="s">
        <v>1202</v>
      </c>
      <c r="AA540">
        <v>5</v>
      </c>
    </row>
    <row r="541" spans="1:27" x14ac:dyDescent="0.3">
      <c r="A541">
        <v>539</v>
      </c>
      <c r="B541">
        <v>169.479400271831</v>
      </c>
      <c r="C541" t="s">
        <v>1203</v>
      </c>
      <c r="D541">
        <v>29</v>
      </c>
      <c r="E541">
        <v>7980446</v>
      </c>
      <c r="F541">
        <v>-1</v>
      </c>
      <c r="G541">
        <v>-1</v>
      </c>
      <c r="H541">
        <v>1746</v>
      </c>
      <c r="I541">
        <v>0</v>
      </c>
      <c r="J541" t="s">
        <v>1204</v>
      </c>
      <c r="K541">
        <v>3.982477100756E-4</v>
      </c>
      <c r="L541">
        <v>47088</v>
      </c>
      <c r="M541">
        <v>-1</v>
      </c>
      <c r="N541">
        <v>9.9561927518916002E-3</v>
      </c>
      <c r="O541">
        <v>0</v>
      </c>
      <c r="P541">
        <v>2511</v>
      </c>
      <c r="Q541">
        <v>-2</v>
      </c>
      <c r="R541">
        <v>1.5929908403025999E-3</v>
      </c>
      <c r="S541">
        <v>4570.7021764031997</v>
      </c>
      <c r="T541">
        <v>25368</v>
      </c>
      <c r="U541">
        <v>25</v>
      </c>
      <c r="V541">
        <v>1</v>
      </c>
      <c r="W541">
        <v>-1</v>
      </c>
      <c r="X541">
        <v>-1</v>
      </c>
      <c r="Y541">
        <v>9.8982970671712397E-2</v>
      </c>
      <c r="Z541" t="s">
        <v>1205</v>
      </c>
      <c r="AA541">
        <v>4</v>
      </c>
    </row>
    <row r="542" spans="1:27" x14ac:dyDescent="0.3">
      <c r="A542">
        <v>540</v>
      </c>
      <c r="B542">
        <v>0.17368728974696501</v>
      </c>
      <c r="C542" t="s">
        <v>1206</v>
      </c>
      <c r="D542">
        <v>17</v>
      </c>
      <c r="E542">
        <v>9500</v>
      </c>
      <c r="F542">
        <v>0</v>
      </c>
      <c r="G542">
        <v>1805</v>
      </c>
      <c r="H542">
        <v>6</v>
      </c>
      <c r="I542">
        <v>1</v>
      </c>
      <c r="J542" t="e">
        <f>--IwShPKfHg</f>
        <v>#NAME?</v>
      </c>
      <c r="K542">
        <v>5.5401662049860004E-4</v>
      </c>
      <c r="L542">
        <v>54696</v>
      </c>
      <c r="M542">
        <v>0</v>
      </c>
      <c r="N542">
        <v>0</v>
      </c>
      <c r="O542">
        <v>0</v>
      </c>
      <c r="P542">
        <v>1805</v>
      </c>
      <c r="Q542">
        <v>-2</v>
      </c>
      <c r="R542">
        <v>0</v>
      </c>
      <c r="S542">
        <v>1583.3333333333301</v>
      </c>
      <c r="T542">
        <v>44568</v>
      </c>
      <c r="U542">
        <v>0</v>
      </c>
      <c r="V542">
        <v>1</v>
      </c>
      <c r="W542">
        <v>1</v>
      </c>
      <c r="X542">
        <v>9500</v>
      </c>
      <c r="Y542">
        <v>4.0499910249506298E-2</v>
      </c>
      <c r="Z542" t="s">
        <v>1207</v>
      </c>
      <c r="AA542">
        <v>0</v>
      </c>
    </row>
    <row r="543" spans="1:27" x14ac:dyDescent="0.3">
      <c r="A543">
        <v>541</v>
      </c>
      <c r="B543">
        <v>12.3128879152975</v>
      </c>
      <c r="C543" t="s">
        <v>1208</v>
      </c>
      <c r="D543">
        <v>22</v>
      </c>
      <c r="E543">
        <v>539600</v>
      </c>
      <c r="F543">
        <v>2.6240875912408699</v>
      </c>
      <c r="G543">
        <v>972.48175182481702</v>
      </c>
      <c r="H543">
        <v>13</v>
      </c>
      <c r="I543">
        <v>274</v>
      </c>
      <c r="J543" t="e">
        <f>--CAdxZkDic</f>
        <v>#NAME?</v>
      </c>
      <c r="K543">
        <v>1.013285296104E-4</v>
      </c>
      <c r="L543">
        <v>43824</v>
      </c>
      <c r="M543">
        <v>0.40875912408759102</v>
      </c>
      <c r="N543">
        <v>2.6983412144410998E-3</v>
      </c>
      <c r="O543">
        <v>0</v>
      </c>
      <c r="P543">
        <v>266460</v>
      </c>
      <c r="Q543">
        <v>-2</v>
      </c>
      <c r="R543">
        <v>4.2032575245809999E-4</v>
      </c>
      <c r="S543">
        <v>41507.692307692298</v>
      </c>
      <c r="T543">
        <v>27288</v>
      </c>
      <c r="U543">
        <v>719</v>
      </c>
      <c r="V543">
        <v>27</v>
      </c>
      <c r="W543">
        <v>9.8540145985401395E-2</v>
      </c>
      <c r="X543">
        <v>1969.3430656934299</v>
      </c>
      <c r="Y543">
        <v>9.7647317502198696</v>
      </c>
      <c r="Z543" t="s">
        <v>1209</v>
      </c>
      <c r="AA543">
        <v>112</v>
      </c>
    </row>
    <row r="544" spans="1:27" x14ac:dyDescent="0.3">
      <c r="A544">
        <v>542</v>
      </c>
      <c r="B544">
        <v>61.106577143600397</v>
      </c>
      <c r="C544" t="s">
        <v>1210</v>
      </c>
      <c r="D544">
        <v>20</v>
      </c>
      <c r="E544">
        <v>6106808</v>
      </c>
      <c r="F544">
        <v>1.32267441860465E-2</v>
      </c>
      <c r="G544">
        <v>2.6063953488372</v>
      </c>
      <c r="H544">
        <v>986</v>
      </c>
      <c r="I544">
        <v>6880</v>
      </c>
      <c r="J544" t="e">
        <f>--xoQvml-UI</f>
        <v>#NAME?</v>
      </c>
      <c r="K544">
        <v>4.4612982377870001E-4</v>
      </c>
      <c r="L544">
        <v>99937</v>
      </c>
      <c r="M544">
        <v>7.5581395348837E-3</v>
      </c>
      <c r="N544">
        <v>5.0747267454829001E-3</v>
      </c>
      <c r="O544">
        <v>945</v>
      </c>
      <c r="P544">
        <v>17932</v>
      </c>
      <c r="Q544">
        <v>-2</v>
      </c>
      <c r="R544">
        <v>2.8998438545615999E-3</v>
      </c>
      <c r="S544">
        <v>6193.5172413793098</v>
      </c>
      <c r="T544">
        <v>74208</v>
      </c>
      <c r="U544">
        <v>91</v>
      </c>
      <c r="V544">
        <v>8</v>
      </c>
      <c r="W544">
        <v>1.1627906976743999E-3</v>
      </c>
      <c r="X544">
        <v>887.61744186046496</v>
      </c>
      <c r="Y544">
        <v>0.241645105648986</v>
      </c>
      <c r="Z544" t="s">
        <v>1211</v>
      </c>
      <c r="AA544">
        <v>52</v>
      </c>
    </row>
    <row r="545" spans="1:27" x14ac:dyDescent="0.3">
      <c r="A545">
        <v>543</v>
      </c>
      <c r="B545">
        <v>98030.518786977904</v>
      </c>
      <c r="C545" t="s">
        <v>1212</v>
      </c>
      <c r="D545">
        <v>24</v>
      </c>
      <c r="E545">
        <v>10156844021</v>
      </c>
      <c r="F545" s="1">
        <v>2.0128029362769201E-6</v>
      </c>
      <c r="G545">
        <v>1.6518822097657E-3</v>
      </c>
      <c r="H545">
        <v>69550</v>
      </c>
      <c r="I545">
        <v>7949114</v>
      </c>
      <c r="J545" t="s">
        <v>1213</v>
      </c>
      <c r="K545">
        <v>2.2085142030309002E-3</v>
      </c>
      <c r="L545">
        <v>103609</v>
      </c>
      <c r="M545" s="1">
        <v>1.50960220220769E-6</v>
      </c>
      <c r="N545">
        <v>1.2184905947757001E-3</v>
      </c>
      <c r="O545">
        <v>3394</v>
      </c>
      <c r="P545">
        <v>13131</v>
      </c>
      <c r="Q545">
        <v>-2</v>
      </c>
      <c r="R545">
        <v>9.1386794608170003E-4</v>
      </c>
      <c r="S545">
        <v>146036.57830337799</v>
      </c>
      <c r="T545">
        <v>28896</v>
      </c>
      <c r="U545">
        <v>16</v>
      </c>
      <c r="V545">
        <v>29</v>
      </c>
      <c r="W545" s="1">
        <v>3.6482053220019199E-6</v>
      </c>
      <c r="X545">
        <v>1277.73284179846</v>
      </c>
      <c r="Y545">
        <v>0.45442275747508298</v>
      </c>
      <c r="Z545" t="s">
        <v>1214</v>
      </c>
      <c r="AA545">
        <v>12</v>
      </c>
    </row>
    <row r="546" spans="1:27" x14ac:dyDescent="0.3">
      <c r="A546">
        <v>544</v>
      </c>
      <c r="B546">
        <v>3.8236438021359098</v>
      </c>
      <c r="C546" t="s">
        <v>1215</v>
      </c>
      <c r="D546">
        <v>24</v>
      </c>
      <c r="E546">
        <v>359824</v>
      </c>
      <c r="F546">
        <v>1.727115716753E-3</v>
      </c>
      <c r="G546">
        <v>2.9689119170984402</v>
      </c>
      <c r="H546">
        <v>304</v>
      </c>
      <c r="I546">
        <v>579</v>
      </c>
      <c r="J546" t="s">
        <v>1216</v>
      </c>
      <c r="K546">
        <v>0</v>
      </c>
      <c r="L546">
        <v>94105</v>
      </c>
      <c r="M546">
        <v>1.727115716753E-3</v>
      </c>
      <c r="N546">
        <v>5.8173356602669998E-4</v>
      </c>
      <c r="O546">
        <v>7</v>
      </c>
      <c r="P546">
        <v>1719</v>
      </c>
      <c r="Q546">
        <v>-2</v>
      </c>
      <c r="R546">
        <v>5.8173356602669998E-4</v>
      </c>
      <c r="S546">
        <v>1183.6315789473599</v>
      </c>
      <c r="T546">
        <v>86929</v>
      </c>
      <c r="U546">
        <v>1</v>
      </c>
      <c r="V546">
        <v>0</v>
      </c>
      <c r="W546">
        <v>0</v>
      </c>
      <c r="X546">
        <v>621.45768566493905</v>
      </c>
      <c r="Y546">
        <v>1.9774758711132E-2</v>
      </c>
      <c r="Z546" t="s">
        <v>1217</v>
      </c>
      <c r="AA546">
        <v>1</v>
      </c>
    </row>
    <row r="547" spans="1:27" x14ac:dyDescent="0.3">
      <c r="A547">
        <v>545</v>
      </c>
      <c r="B547">
        <v>1.46337096382617</v>
      </c>
      <c r="C547" t="s">
        <v>1218</v>
      </c>
      <c r="D547">
        <v>10</v>
      </c>
      <c r="E547">
        <v>96442</v>
      </c>
      <c r="F547">
        <v>4.9586776859504099E-2</v>
      </c>
      <c r="G547">
        <v>15</v>
      </c>
      <c r="H547">
        <v>55</v>
      </c>
      <c r="I547">
        <v>121</v>
      </c>
      <c r="J547" t="e">
        <f>--FkG9lIjzw</f>
        <v>#NAME?</v>
      </c>
      <c r="K547">
        <v>0</v>
      </c>
      <c r="L547">
        <v>65904</v>
      </c>
      <c r="M547">
        <v>0</v>
      </c>
      <c r="N547">
        <v>3.3057851239669E-3</v>
      </c>
      <c r="O547">
        <v>0</v>
      </c>
      <c r="P547">
        <v>1815</v>
      </c>
      <c r="Q547">
        <v>-2</v>
      </c>
      <c r="R547">
        <v>0</v>
      </c>
      <c r="S547">
        <v>1753.4909090909</v>
      </c>
      <c r="T547">
        <v>52152</v>
      </c>
      <c r="U547">
        <v>6</v>
      </c>
      <c r="V547">
        <v>0</v>
      </c>
      <c r="W547">
        <v>0</v>
      </c>
      <c r="X547">
        <v>797.04132231404901</v>
      </c>
      <c r="Y547">
        <v>3.4802116889093397E-2</v>
      </c>
      <c r="Z547" t="s">
        <v>1219</v>
      </c>
      <c r="AA547">
        <v>0</v>
      </c>
    </row>
    <row r="548" spans="1:27" x14ac:dyDescent="0.3">
      <c r="A548">
        <v>546</v>
      </c>
      <c r="B548">
        <v>112.63132494004699</v>
      </c>
      <c r="C548" t="s">
        <v>1220</v>
      </c>
      <c r="D548">
        <v>10</v>
      </c>
      <c r="E548">
        <v>7514762</v>
      </c>
      <c r="F548">
        <v>8.1573360151972005E-3</v>
      </c>
      <c r="G548">
        <v>2.6971728684769198</v>
      </c>
      <c r="H548">
        <v>2550</v>
      </c>
      <c r="I548">
        <v>8949</v>
      </c>
      <c r="J548" t="s">
        <v>1221</v>
      </c>
      <c r="K548">
        <v>2.0715084724689999E-4</v>
      </c>
      <c r="L548">
        <v>66720</v>
      </c>
      <c r="M548">
        <v>2.7936082243826001E-3</v>
      </c>
      <c r="N548">
        <v>3.0244023698056E-3</v>
      </c>
      <c r="O548">
        <v>113</v>
      </c>
      <c r="P548">
        <v>24137</v>
      </c>
      <c r="Q548">
        <v>-2</v>
      </c>
      <c r="R548">
        <v>1.0357542362348E-3</v>
      </c>
      <c r="S548">
        <v>2946.9654901960698</v>
      </c>
      <c r="T548">
        <v>52032</v>
      </c>
      <c r="U548">
        <v>73</v>
      </c>
      <c r="V548">
        <v>5</v>
      </c>
      <c r="W548">
        <v>5.5872164487650005E-4</v>
      </c>
      <c r="X548">
        <v>839.73203709911695</v>
      </c>
      <c r="Y548">
        <v>0.463887607626076</v>
      </c>
      <c r="Z548" t="s">
        <v>1222</v>
      </c>
      <c r="AA548">
        <v>25</v>
      </c>
    </row>
    <row r="549" spans="1:27" x14ac:dyDescent="0.3">
      <c r="A549">
        <v>547</v>
      </c>
      <c r="B549">
        <v>0.85384918060680803</v>
      </c>
      <c r="C549" t="s">
        <v>1223</v>
      </c>
      <c r="D549">
        <v>10</v>
      </c>
      <c r="E549">
        <v>80290</v>
      </c>
      <c r="F549">
        <v>4.0983606557376998E-2</v>
      </c>
      <c r="G549">
        <v>3.8907103825136602</v>
      </c>
      <c r="H549">
        <v>87</v>
      </c>
      <c r="I549">
        <v>366</v>
      </c>
      <c r="J549" t="e">
        <f>--JGKz_IzaQ</f>
        <v>#NAME?</v>
      </c>
      <c r="K549">
        <v>0</v>
      </c>
      <c r="L549">
        <v>94033</v>
      </c>
      <c r="M549">
        <v>3.0054644808743099E-2</v>
      </c>
      <c r="N549">
        <v>1.0533707865168499E-2</v>
      </c>
      <c r="O549">
        <v>6</v>
      </c>
      <c r="P549">
        <v>1424</v>
      </c>
      <c r="Q549">
        <v>-2</v>
      </c>
      <c r="R549">
        <v>7.7247191011234999E-3</v>
      </c>
      <c r="S549">
        <v>922.87356321839002</v>
      </c>
      <c r="T549">
        <v>30408</v>
      </c>
      <c r="U549">
        <v>15</v>
      </c>
      <c r="V549">
        <v>0</v>
      </c>
      <c r="W549">
        <v>0</v>
      </c>
      <c r="X549">
        <v>219.371584699453</v>
      </c>
      <c r="Y549">
        <v>4.6829781636411397E-2</v>
      </c>
      <c r="Z549" t="s">
        <v>1224</v>
      </c>
      <c r="AA549">
        <v>11</v>
      </c>
    </row>
    <row r="550" spans="1:27" x14ac:dyDescent="0.3">
      <c r="A550">
        <v>548</v>
      </c>
      <c r="B550">
        <v>87.569021279168098</v>
      </c>
      <c r="C550" t="s">
        <v>1225</v>
      </c>
      <c r="D550">
        <v>10</v>
      </c>
      <c r="E550">
        <v>5794267</v>
      </c>
      <c r="F550">
        <v>5.5419252417376198E-2</v>
      </c>
      <c r="G550">
        <v>5.9493433395872399</v>
      </c>
      <c r="H550">
        <v>64</v>
      </c>
      <c r="I550">
        <v>6929</v>
      </c>
      <c r="J550" t="e">
        <f>--qUFkyzgUE</f>
        <v>#NAME?</v>
      </c>
      <c r="K550">
        <v>6.3071586250390001E-4</v>
      </c>
      <c r="L550">
        <v>66168</v>
      </c>
      <c r="M550">
        <v>8.6592581902149995E-3</v>
      </c>
      <c r="N550">
        <v>9.3151881231350996E-3</v>
      </c>
      <c r="O550">
        <v>618</v>
      </c>
      <c r="P550">
        <v>41223</v>
      </c>
      <c r="Q550">
        <v>-2</v>
      </c>
      <c r="R550">
        <v>1.4554981442398E-3</v>
      </c>
      <c r="S550">
        <v>90535.421875</v>
      </c>
      <c r="T550">
        <v>26400</v>
      </c>
      <c r="U550">
        <v>384</v>
      </c>
      <c r="V550">
        <v>26</v>
      </c>
      <c r="W550">
        <v>3.7523452157598E-3</v>
      </c>
      <c r="X550">
        <v>836.23423293404505</v>
      </c>
      <c r="Y550">
        <v>1.5614772727272701</v>
      </c>
      <c r="Z550" t="s">
        <v>1226</v>
      </c>
      <c r="AA550">
        <v>60</v>
      </c>
    </row>
    <row r="551" spans="1:27" x14ac:dyDescent="0.3">
      <c r="A551">
        <v>549</v>
      </c>
      <c r="B551">
        <v>103.513964051024</v>
      </c>
      <c r="C551" t="s">
        <v>1227</v>
      </c>
      <c r="D551">
        <v>2</v>
      </c>
      <c r="E551">
        <v>6426975</v>
      </c>
      <c r="F551">
        <v>5.7563694267515897E-2</v>
      </c>
      <c r="G551">
        <v>13.4474522292993</v>
      </c>
      <c r="H551">
        <v>494</v>
      </c>
      <c r="I551">
        <v>12560</v>
      </c>
      <c r="J551" t="e">
        <f>--m_2nwU4R8</f>
        <v>#NAME?</v>
      </c>
      <c r="K551">
        <v>8.4665482534040004E-4</v>
      </c>
      <c r="L551">
        <v>62088</v>
      </c>
      <c r="M551">
        <v>-1</v>
      </c>
      <c r="N551">
        <v>4.2806394316163001E-3</v>
      </c>
      <c r="O551">
        <v>351</v>
      </c>
      <c r="P551">
        <v>168900</v>
      </c>
      <c r="Q551">
        <v>-2</v>
      </c>
      <c r="R551">
        <v>-1</v>
      </c>
      <c r="S551">
        <v>13010.070850202401</v>
      </c>
      <c r="T551">
        <v>41064</v>
      </c>
      <c r="U551">
        <v>723</v>
      </c>
      <c r="V551">
        <v>143</v>
      </c>
      <c r="W551">
        <v>1.13853503184713E-2</v>
      </c>
      <c r="X551">
        <v>511.70183121019102</v>
      </c>
      <c r="Y551">
        <v>4.1130917592051404</v>
      </c>
      <c r="Z551" t="s">
        <v>1228</v>
      </c>
      <c r="AA551">
        <v>-1</v>
      </c>
    </row>
    <row r="552" spans="1:27" x14ac:dyDescent="0.3">
      <c r="A552">
        <v>550</v>
      </c>
      <c r="B552">
        <v>6569.5210586845697</v>
      </c>
      <c r="C552" t="s">
        <v>1229</v>
      </c>
      <c r="D552">
        <v>28</v>
      </c>
      <c r="E552">
        <v>422709263</v>
      </c>
      <c r="F552">
        <v>2.0589140974805E-3</v>
      </c>
      <c r="G552">
        <v>0.55182261769320495</v>
      </c>
      <c r="H552">
        <v>1604</v>
      </c>
      <c r="I552">
        <v>1159349</v>
      </c>
      <c r="J552" t="e">
        <f>--D7d_y_qgo</f>
        <v>#NAME?</v>
      </c>
      <c r="K552">
        <v>2.8448390399439999E-4</v>
      </c>
      <c r="L552">
        <v>64344</v>
      </c>
      <c r="M552">
        <v>6.0464967839709996E-4</v>
      </c>
      <c r="N552">
        <v>3.7311158177738999E-3</v>
      </c>
      <c r="O552">
        <v>802</v>
      </c>
      <c r="P552">
        <v>639755</v>
      </c>
      <c r="Q552">
        <v>13.115384615384601</v>
      </c>
      <c r="R552">
        <v>1.0957319598908001E-3</v>
      </c>
      <c r="S552">
        <v>263534.45324189501</v>
      </c>
      <c r="T552">
        <v>43632</v>
      </c>
      <c r="U552">
        <v>2387</v>
      </c>
      <c r="V552">
        <v>182</v>
      </c>
      <c r="W552">
        <v>1.569846525938E-4</v>
      </c>
      <c r="X552">
        <v>364.60915824311701</v>
      </c>
      <c r="Y552">
        <v>14.6625183351668</v>
      </c>
      <c r="Z552" t="s">
        <v>1230</v>
      </c>
      <c r="AA552">
        <v>701</v>
      </c>
    </row>
    <row r="553" spans="1:27" x14ac:dyDescent="0.3">
      <c r="A553">
        <v>551</v>
      </c>
      <c r="B553">
        <v>22.582135097137002</v>
      </c>
      <c r="C553" t="s">
        <v>1231</v>
      </c>
      <c r="D553">
        <v>24</v>
      </c>
      <c r="E553">
        <v>1413461</v>
      </c>
      <c r="F553">
        <v>6.8587105624141999E-3</v>
      </c>
      <c r="G553">
        <v>1.1681755829903899</v>
      </c>
      <c r="H553">
        <v>152</v>
      </c>
      <c r="I553">
        <v>3645</v>
      </c>
      <c r="J553" t="s">
        <v>1232</v>
      </c>
      <c r="K553">
        <v>0</v>
      </c>
      <c r="L553">
        <v>62592</v>
      </c>
      <c r="M553">
        <v>2.7434842249650002E-4</v>
      </c>
      <c r="N553">
        <v>5.8713010803192996E-3</v>
      </c>
      <c r="O553">
        <v>29</v>
      </c>
      <c r="P553">
        <v>4258</v>
      </c>
      <c r="Q553">
        <v>-2</v>
      </c>
      <c r="R553">
        <v>2.3485204321269999E-4</v>
      </c>
      <c r="S553">
        <v>9299.08552631579</v>
      </c>
      <c r="T553">
        <v>55440</v>
      </c>
      <c r="U553">
        <v>25</v>
      </c>
      <c r="V553">
        <v>0</v>
      </c>
      <c r="W553">
        <v>0</v>
      </c>
      <c r="X553">
        <v>387.780795610425</v>
      </c>
      <c r="Y553">
        <v>7.6803751803751805E-2</v>
      </c>
      <c r="Z553" t="s">
        <v>1233</v>
      </c>
      <c r="AA553">
        <v>1</v>
      </c>
    </row>
    <row r="554" spans="1:27" x14ac:dyDescent="0.3">
      <c r="A554">
        <v>552</v>
      </c>
      <c r="B554">
        <v>955.15420116329096</v>
      </c>
      <c r="C554" t="s">
        <v>1234</v>
      </c>
      <c r="D554">
        <v>20</v>
      </c>
      <c r="E554">
        <v>95409398</v>
      </c>
      <c r="F554" s="1">
        <v>5.9400059400059402E-5</v>
      </c>
      <c r="G554">
        <v>0.14558954558954501</v>
      </c>
      <c r="H554">
        <v>14612</v>
      </c>
      <c r="I554">
        <v>33670</v>
      </c>
      <c r="J554" t="e">
        <f>--lA0IbgZrU</f>
        <v>#NAME?</v>
      </c>
      <c r="K554">
        <v>0</v>
      </c>
      <c r="L554">
        <v>99889</v>
      </c>
      <c r="M554" s="1">
        <v>5.9400059400059402E-5</v>
      </c>
      <c r="N554">
        <v>4.0799673602609997E-4</v>
      </c>
      <c r="O554">
        <v>225</v>
      </c>
      <c r="P554">
        <v>4902</v>
      </c>
      <c r="Q554">
        <v>-2</v>
      </c>
      <c r="R554">
        <v>4.0799673602609997E-4</v>
      </c>
      <c r="S554">
        <v>6529.5235422940004</v>
      </c>
      <c r="T554">
        <v>62424</v>
      </c>
      <c r="U554">
        <v>2</v>
      </c>
      <c r="V554">
        <v>0</v>
      </c>
      <c r="W554">
        <v>0</v>
      </c>
      <c r="X554">
        <v>2833.6619542619501</v>
      </c>
      <c r="Y554">
        <v>7.8527489427143396E-2</v>
      </c>
      <c r="Z554" t="s">
        <v>1235</v>
      </c>
      <c r="AA554">
        <v>2</v>
      </c>
    </row>
    <row r="555" spans="1:27" x14ac:dyDescent="0.3">
      <c r="A555">
        <v>553</v>
      </c>
      <c r="B555">
        <v>206.90752992904501</v>
      </c>
      <c r="C555" t="s">
        <v>1236</v>
      </c>
      <c r="D555">
        <v>2</v>
      </c>
      <c r="E555">
        <v>19858364</v>
      </c>
      <c r="F555">
        <v>1.5672445881085E-3</v>
      </c>
      <c r="G555">
        <v>0.12332255852679</v>
      </c>
      <c r="H555">
        <v>9653</v>
      </c>
      <c r="I555">
        <v>10209</v>
      </c>
      <c r="J555" t="e">
        <f>--pBqTZTbeQ</f>
        <v>#NAME?</v>
      </c>
      <c r="K555">
        <v>0</v>
      </c>
      <c r="L555">
        <v>95977</v>
      </c>
      <c r="M555">
        <v>1.3713390145949E-3</v>
      </c>
      <c r="N555">
        <v>1.27084988085782E-2</v>
      </c>
      <c r="O555">
        <v>1057</v>
      </c>
      <c r="P555">
        <v>1259</v>
      </c>
      <c r="Q555">
        <v>-2</v>
      </c>
      <c r="R555">
        <v>1.11199364575059E-2</v>
      </c>
      <c r="S555">
        <v>2057.2220035222199</v>
      </c>
      <c r="T555">
        <v>59400</v>
      </c>
      <c r="U555">
        <v>16</v>
      </c>
      <c r="V555">
        <v>0</v>
      </c>
      <c r="W555">
        <v>0</v>
      </c>
      <c r="X555">
        <v>1945.1820942305801</v>
      </c>
      <c r="Y555">
        <v>2.11952861952861E-2</v>
      </c>
      <c r="Z555" t="s">
        <v>1237</v>
      </c>
      <c r="AA555">
        <v>14</v>
      </c>
    </row>
    <row r="556" spans="1:27" x14ac:dyDescent="0.3">
      <c r="A556">
        <v>554</v>
      </c>
      <c r="B556">
        <v>8.4273569629362992</v>
      </c>
      <c r="C556" t="s">
        <v>1238</v>
      </c>
      <c r="D556">
        <v>10</v>
      </c>
      <c r="E556">
        <v>562071</v>
      </c>
      <c r="F556">
        <v>0.65</v>
      </c>
      <c r="G556">
        <v>341.2</v>
      </c>
      <c r="H556">
        <v>240</v>
      </c>
      <c r="I556">
        <v>100</v>
      </c>
      <c r="J556" t="e">
        <f>--oB1DZ7uVQ</f>
        <v>#NAME?</v>
      </c>
      <c r="K556">
        <v>3.810082063305E-4</v>
      </c>
      <c r="L556">
        <v>66696</v>
      </c>
      <c r="M556">
        <v>0.48</v>
      </c>
      <c r="N556">
        <v>1.9050410316529E-3</v>
      </c>
      <c r="O556">
        <v>45</v>
      </c>
      <c r="P556">
        <v>34120</v>
      </c>
      <c r="Q556">
        <v>-2</v>
      </c>
      <c r="R556">
        <v>1.4067995310667999E-3</v>
      </c>
      <c r="S556">
        <v>2341.9625000000001</v>
      </c>
      <c r="T556">
        <v>59976</v>
      </c>
      <c r="U556">
        <v>65</v>
      </c>
      <c r="V556">
        <v>13</v>
      </c>
      <c r="W556">
        <v>0.13</v>
      </c>
      <c r="X556">
        <v>5620.71</v>
      </c>
      <c r="Y556">
        <v>0.56889422435640902</v>
      </c>
      <c r="Z556" t="s">
        <v>1239</v>
      </c>
      <c r="AA556">
        <v>48</v>
      </c>
    </row>
    <row r="557" spans="1:27" x14ac:dyDescent="0.3">
      <c r="A557">
        <v>555</v>
      </c>
      <c r="B557">
        <v>266.323151875522</v>
      </c>
      <c r="C557" t="s">
        <v>1240</v>
      </c>
      <c r="D557">
        <v>24</v>
      </c>
      <c r="E557">
        <v>24544608</v>
      </c>
      <c r="F557">
        <v>-1</v>
      </c>
      <c r="G557">
        <v>-1</v>
      </c>
      <c r="H557">
        <v>3387</v>
      </c>
      <c r="I557">
        <v>0</v>
      </c>
      <c r="J557" t="e">
        <f>--MLhcOJKv4</f>
        <v>#NAME?</v>
      </c>
      <c r="K557">
        <v>0</v>
      </c>
      <c r="L557">
        <v>92161</v>
      </c>
      <c r="M557">
        <v>-1</v>
      </c>
      <c r="N557">
        <v>1.7570281124497E-3</v>
      </c>
      <c r="O557">
        <v>236</v>
      </c>
      <c r="P557">
        <v>3984</v>
      </c>
      <c r="Q557">
        <v>-2</v>
      </c>
      <c r="R557">
        <v>2.5100401606419998E-4</v>
      </c>
      <c r="S557">
        <v>7246.71036315323</v>
      </c>
      <c r="T557">
        <v>59184</v>
      </c>
      <c r="U557">
        <v>7</v>
      </c>
      <c r="V557">
        <v>0</v>
      </c>
      <c r="W557">
        <v>-1</v>
      </c>
      <c r="X557">
        <v>-1</v>
      </c>
      <c r="Y557">
        <v>6.7315490673154899E-2</v>
      </c>
      <c r="Z557" t="s">
        <v>1241</v>
      </c>
      <c r="AA557">
        <v>1</v>
      </c>
    </row>
    <row r="558" spans="1:27" x14ac:dyDescent="0.3">
      <c r="A558">
        <v>556</v>
      </c>
      <c r="B558">
        <v>0.28693664965986299</v>
      </c>
      <c r="C558" t="s">
        <v>1242</v>
      </c>
      <c r="D558">
        <v>23</v>
      </c>
      <c r="E558">
        <v>16197</v>
      </c>
      <c r="F558">
        <v>0.5</v>
      </c>
      <c r="G558">
        <v>134.741379310344</v>
      </c>
      <c r="H558">
        <v>17</v>
      </c>
      <c r="I558">
        <v>58</v>
      </c>
      <c r="J558" t="e">
        <f>---RRleNj9o</f>
        <v>#NAME?</v>
      </c>
      <c r="K558">
        <v>7.6775431861799998E-4</v>
      </c>
      <c r="L558">
        <v>56448</v>
      </c>
      <c r="M558">
        <v>0.82758620689655105</v>
      </c>
      <c r="N558">
        <v>3.7108125399871999E-3</v>
      </c>
      <c r="O558">
        <v>6</v>
      </c>
      <c r="P558">
        <v>7815</v>
      </c>
      <c r="Q558">
        <v>-2</v>
      </c>
      <c r="R558">
        <v>6.1420345489442999E-3</v>
      </c>
      <c r="S558">
        <v>952.76470588235202</v>
      </c>
      <c r="T558">
        <v>50856</v>
      </c>
      <c r="U558">
        <v>29</v>
      </c>
      <c r="V558">
        <v>6</v>
      </c>
      <c r="W558">
        <v>0.10344827586206801</v>
      </c>
      <c r="X558">
        <v>279.258620689655</v>
      </c>
      <c r="Y558">
        <v>0.153669183577159</v>
      </c>
      <c r="Z558" t="s">
        <v>1243</v>
      </c>
      <c r="AA558">
        <v>48</v>
      </c>
    </row>
    <row r="559" spans="1:27" x14ac:dyDescent="0.3">
      <c r="A559">
        <v>557</v>
      </c>
      <c r="B559">
        <v>20.834572960938999</v>
      </c>
      <c r="C559" t="s">
        <v>1244</v>
      </c>
      <c r="D559">
        <v>24</v>
      </c>
      <c r="E559">
        <v>823549</v>
      </c>
      <c r="F559">
        <v>1.70979667282809E-2</v>
      </c>
      <c r="G559">
        <v>1.0928835489833599</v>
      </c>
      <c r="H559">
        <v>57</v>
      </c>
      <c r="I559">
        <v>2164</v>
      </c>
      <c r="J559" t="e">
        <f>--G10ttQxug</f>
        <v>#NAME?</v>
      </c>
      <c r="K559">
        <v>8.45665961945E-4</v>
      </c>
      <c r="L559">
        <v>39528</v>
      </c>
      <c r="M559">
        <v>1.3863216266173E-3</v>
      </c>
      <c r="N559">
        <v>1.5644820295982999E-2</v>
      </c>
      <c r="O559">
        <v>0</v>
      </c>
      <c r="P559">
        <v>2365</v>
      </c>
      <c r="Q559">
        <v>-2</v>
      </c>
      <c r="R559">
        <v>1.2684989429175E-3</v>
      </c>
      <c r="S559">
        <v>14448.228070175401</v>
      </c>
      <c r="T559">
        <v>32472</v>
      </c>
      <c r="U559">
        <v>37</v>
      </c>
      <c r="V559">
        <v>2</v>
      </c>
      <c r="W559">
        <v>9.242144177449E-4</v>
      </c>
      <c r="X559">
        <v>380.56792975970399</v>
      </c>
      <c r="Y559">
        <v>7.2831978319783094E-2</v>
      </c>
      <c r="Z559" t="s">
        <v>1245</v>
      </c>
      <c r="AA559">
        <v>3</v>
      </c>
    </row>
    <row r="560" spans="1:27" x14ac:dyDescent="0.3">
      <c r="A560">
        <v>558</v>
      </c>
      <c r="B560">
        <v>543.78768709130497</v>
      </c>
      <c r="C560" t="s">
        <v>1246</v>
      </c>
      <c r="D560">
        <v>24</v>
      </c>
      <c r="E560">
        <v>56132484</v>
      </c>
      <c r="F560" s="1">
        <v>1.6200103680663499E-5</v>
      </c>
      <c r="G560">
        <v>1.8443818040435399E-2</v>
      </c>
      <c r="H560">
        <v>1929</v>
      </c>
      <c r="I560">
        <v>123456</v>
      </c>
      <c r="J560" t="e">
        <f>--N6ihfjf3A</f>
        <v>#NAME?</v>
      </c>
      <c r="K560">
        <v>0</v>
      </c>
      <c r="L560">
        <v>103225</v>
      </c>
      <c r="M560">
        <v>0</v>
      </c>
      <c r="N560">
        <v>8.7834870443559995E-4</v>
      </c>
      <c r="O560">
        <v>871</v>
      </c>
      <c r="P560">
        <v>2277</v>
      </c>
      <c r="Q560">
        <v>-2</v>
      </c>
      <c r="R560">
        <v>0</v>
      </c>
      <c r="S560">
        <v>29099.265940902002</v>
      </c>
      <c r="T560">
        <v>49848</v>
      </c>
      <c r="U560">
        <v>2</v>
      </c>
      <c r="V560">
        <v>0</v>
      </c>
      <c r="W560">
        <v>0</v>
      </c>
      <c r="X560">
        <v>454.676030326594</v>
      </c>
      <c r="Y560">
        <v>4.5678863745787099E-2</v>
      </c>
      <c r="Z560" t="s">
        <v>1247</v>
      </c>
      <c r="AA560">
        <v>0</v>
      </c>
    </row>
    <row r="561" spans="1:27" x14ac:dyDescent="0.3">
      <c r="A561">
        <v>559</v>
      </c>
      <c r="B561">
        <v>3.8120987049733301</v>
      </c>
      <c r="C561" t="s">
        <v>1248</v>
      </c>
      <c r="D561">
        <v>2</v>
      </c>
      <c r="E561">
        <v>280235</v>
      </c>
      <c r="F561">
        <v>0.29378531073446301</v>
      </c>
      <c r="G561">
        <v>206.97740112994299</v>
      </c>
      <c r="H561">
        <v>53</v>
      </c>
      <c r="I561">
        <v>177</v>
      </c>
      <c r="J561" t="e">
        <f>--PcKjyLcf0</f>
        <v>#NAME?</v>
      </c>
      <c r="K561">
        <v>2.7296301351160002E-4</v>
      </c>
      <c r="L561">
        <v>73512</v>
      </c>
      <c r="M561">
        <v>0.15819209039547999</v>
      </c>
      <c r="N561">
        <v>1.4194076702606E-3</v>
      </c>
      <c r="O561">
        <v>6</v>
      </c>
      <c r="P561">
        <v>36635</v>
      </c>
      <c r="Q561">
        <v>-2</v>
      </c>
      <c r="R561">
        <v>7.6429643783259996E-4</v>
      </c>
      <c r="S561">
        <v>5287.4528301886703</v>
      </c>
      <c r="T561">
        <v>68208</v>
      </c>
      <c r="U561">
        <v>52</v>
      </c>
      <c r="V561">
        <v>10</v>
      </c>
      <c r="W561">
        <v>5.6497175141242903E-2</v>
      </c>
      <c r="X561">
        <v>1583.24858757062</v>
      </c>
      <c r="Y561">
        <v>0.53710708421299502</v>
      </c>
      <c r="Z561" t="s">
        <v>1249</v>
      </c>
      <c r="AA561">
        <v>28</v>
      </c>
    </row>
    <row r="562" spans="1:27" x14ac:dyDescent="0.3">
      <c r="A562">
        <v>560</v>
      </c>
      <c r="B562">
        <v>136.11955772261601</v>
      </c>
      <c r="C562" t="s">
        <v>1250</v>
      </c>
      <c r="D562">
        <v>24</v>
      </c>
      <c r="E562">
        <v>5527543</v>
      </c>
      <c r="F562">
        <v>1.8434782608695599</v>
      </c>
      <c r="G562">
        <v>276.21185770750901</v>
      </c>
      <c r="H562">
        <v>70</v>
      </c>
      <c r="I562">
        <v>1265</v>
      </c>
      <c r="J562" t="e">
        <f>--tFqSFgF-k</f>
        <v>#NAME?</v>
      </c>
      <c r="K562">
        <v>2.4326861434190001E-4</v>
      </c>
      <c r="L562">
        <v>40608</v>
      </c>
      <c r="M562">
        <v>0.167588932806324</v>
      </c>
      <c r="N562">
        <v>6.6741459840643997E-3</v>
      </c>
      <c r="O562">
        <v>0</v>
      </c>
      <c r="P562">
        <v>349408</v>
      </c>
      <c r="Q562">
        <v>27.435294117647</v>
      </c>
      <c r="R562">
        <v>6.0674054400579997E-4</v>
      </c>
      <c r="S562">
        <v>78964.899999999994</v>
      </c>
      <c r="T562">
        <v>30792</v>
      </c>
      <c r="U562">
        <v>2332</v>
      </c>
      <c r="V562">
        <v>85</v>
      </c>
      <c r="W562">
        <v>6.7193675889327995E-2</v>
      </c>
      <c r="X562">
        <v>4369.5992094861604</v>
      </c>
      <c r="Y562">
        <v>11.347362951415899</v>
      </c>
      <c r="Z562" t="s">
        <v>1251</v>
      </c>
      <c r="AA562">
        <v>212</v>
      </c>
    </row>
    <row r="563" spans="1:27" x14ac:dyDescent="0.3">
      <c r="A563">
        <v>561</v>
      </c>
      <c r="B563">
        <v>0.122571444708008</v>
      </c>
      <c r="C563" t="s">
        <v>1252</v>
      </c>
      <c r="D563">
        <v>24</v>
      </c>
      <c r="E563">
        <v>8681</v>
      </c>
      <c r="F563">
        <v>0.17647058823529399</v>
      </c>
      <c r="G563">
        <v>69.529411764705799</v>
      </c>
      <c r="H563">
        <v>19</v>
      </c>
      <c r="I563">
        <v>17</v>
      </c>
      <c r="J563" t="e">
        <f>---MEkJc7fY</f>
        <v>#NAME?</v>
      </c>
      <c r="K563">
        <v>8.4602368866320003E-4</v>
      </c>
      <c r="L563">
        <v>70824</v>
      </c>
      <c r="M563">
        <v>0.29411764705882298</v>
      </c>
      <c r="N563">
        <v>2.5380710659897998E-3</v>
      </c>
      <c r="O563">
        <v>1</v>
      </c>
      <c r="P563">
        <v>1182</v>
      </c>
      <c r="Q563">
        <v>-2</v>
      </c>
      <c r="R563">
        <v>4.2301184433163998E-3</v>
      </c>
      <c r="S563">
        <v>456.89473684210498</v>
      </c>
      <c r="T563">
        <v>61488</v>
      </c>
      <c r="U563">
        <v>3</v>
      </c>
      <c r="V563">
        <v>1</v>
      </c>
      <c r="W563">
        <v>5.8823529411764698E-2</v>
      </c>
      <c r="X563">
        <v>510.64705882352899</v>
      </c>
      <c r="Y563">
        <v>1.9223263075721999E-2</v>
      </c>
      <c r="Z563" t="s">
        <v>1253</v>
      </c>
      <c r="AA563">
        <v>5</v>
      </c>
    </row>
    <row r="564" spans="1:27" x14ac:dyDescent="0.3">
      <c r="A564">
        <v>562</v>
      </c>
      <c r="B564">
        <v>9.5069631626235399E-2</v>
      </c>
      <c r="C564" t="s">
        <v>1254</v>
      </c>
      <c r="D564">
        <v>22</v>
      </c>
      <c r="E564">
        <v>3386</v>
      </c>
      <c r="F564">
        <v>1.6666666666666601</v>
      </c>
      <c r="G564">
        <v>735</v>
      </c>
      <c r="H564">
        <v>9</v>
      </c>
      <c r="I564">
        <v>3</v>
      </c>
      <c r="J564" t="e">
        <f>--efQC1oWe8</f>
        <v>#NAME?</v>
      </c>
      <c r="K564">
        <v>4.5351473922899998E-4</v>
      </c>
      <c r="L564">
        <v>35616</v>
      </c>
      <c r="M564">
        <v>1</v>
      </c>
      <c r="N564">
        <v>2.2675736961451001E-3</v>
      </c>
      <c r="O564">
        <v>0</v>
      </c>
      <c r="P564">
        <v>2205</v>
      </c>
      <c r="Q564">
        <v>-2</v>
      </c>
      <c r="R564">
        <v>1.3605442176869999E-3</v>
      </c>
      <c r="S564">
        <v>376.222222222222</v>
      </c>
      <c r="T564">
        <v>27528</v>
      </c>
      <c r="U564">
        <v>5</v>
      </c>
      <c r="V564">
        <v>1</v>
      </c>
      <c r="W564">
        <v>0.33333333333333298</v>
      </c>
      <c r="X564">
        <v>1128.6666666666599</v>
      </c>
      <c r="Y564">
        <v>8.0100261551874399E-2</v>
      </c>
      <c r="Z564" t="s">
        <v>1255</v>
      </c>
      <c r="AA564">
        <v>3</v>
      </c>
    </row>
    <row r="565" spans="1:27" x14ac:dyDescent="0.3">
      <c r="A565">
        <v>563</v>
      </c>
      <c r="B565">
        <v>7.1783843103936498</v>
      </c>
      <c r="C565" t="s">
        <v>1256</v>
      </c>
      <c r="D565">
        <v>22</v>
      </c>
      <c r="E565">
        <v>202775</v>
      </c>
      <c r="F565">
        <v>0.1</v>
      </c>
      <c r="G565">
        <v>7.0972789115646204</v>
      </c>
      <c r="H565">
        <v>13</v>
      </c>
      <c r="I565">
        <v>1470</v>
      </c>
      <c r="J565" t="e">
        <f>--RTN8nfUdo</f>
        <v>#NAME?</v>
      </c>
      <c r="K565">
        <v>4.1215374293108002E-3</v>
      </c>
      <c r="L565">
        <v>28248</v>
      </c>
      <c r="M565">
        <v>1.6326530612244899E-2</v>
      </c>
      <c r="N565">
        <v>1.4089907025783501E-2</v>
      </c>
      <c r="O565">
        <v>0</v>
      </c>
      <c r="P565">
        <v>10433</v>
      </c>
      <c r="Q565">
        <v>-2</v>
      </c>
      <c r="R565">
        <v>2.3003929838013E-3</v>
      </c>
      <c r="S565">
        <v>15598.0769230769</v>
      </c>
      <c r="T565">
        <v>24672</v>
      </c>
      <c r="U565">
        <v>147</v>
      </c>
      <c r="V565">
        <v>43</v>
      </c>
      <c r="W565">
        <v>2.9251700680272101E-2</v>
      </c>
      <c r="X565">
        <v>137.942176870748</v>
      </c>
      <c r="Y565">
        <v>0.42286802853437</v>
      </c>
      <c r="Z565" t="s">
        <v>1257</v>
      </c>
      <c r="AA565">
        <v>24</v>
      </c>
    </row>
    <row r="566" spans="1:27" x14ac:dyDescent="0.3">
      <c r="A566">
        <v>564</v>
      </c>
      <c r="B566">
        <v>2.1918896321070198</v>
      </c>
      <c r="C566" t="s">
        <v>1258</v>
      </c>
      <c r="D566">
        <v>2</v>
      </c>
      <c r="E566">
        <v>188748</v>
      </c>
      <c r="F566">
        <v>0.233502538071066</v>
      </c>
      <c r="G566">
        <v>259.685279187817</v>
      </c>
      <c r="H566">
        <v>9</v>
      </c>
      <c r="I566">
        <v>197</v>
      </c>
      <c r="J566" t="e">
        <f>--f45AIxqcw</f>
        <v>#NAME?</v>
      </c>
      <c r="K566">
        <v>1.1728370929269999E-4</v>
      </c>
      <c r="L566">
        <v>86112</v>
      </c>
      <c r="M566">
        <v>3.5532994923857801E-2</v>
      </c>
      <c r="N566">
        <v>8.9917510457790005E-4</v>
      </c>
      <c r="O566">
        <v>0</v>
      </c>
      <c r="P566">
        <v>51158</v>
      </c>
      <c r="Q566">
        <v>-2</v>
      </c>
      <c r="R566">
        <v>1.3683099417490001E-4</v>
      </c>
      <c r="S566">
        <v>20972</v>
      </c>
      <c r="T566">
        <v>50400</v>
      </c>
      <c r="U566">
        <v>46</v>
      </c>
      <c r="V566">
        <v>6</v>
      </c>
      <c r="W566">
        <v>3.0456852791878101E-2</v>
      </c>
      <c r="X566">
        <v>958.11167512690304</v>
      </c>
      <c r="Y566">
        <v>1.0150396825396799</v>
      </c>
      <c r="Z566" t="s">
        <v>1259</v>
      </c>
      <c r="AA566">
        <v>7</v>
      </c>
    </row>
    <row r="567" spans="1:27" x14ac:dyDescent="0.3">
      <c r="A567">
        <v>565</v>
      </c>
      <c r="B567">
        <v>3.4445152441329201</v>
      </c>
      <c r="C567" t="s">
        <v>1260</v>
      </c>
      <c r="D567">
        <v>23</v>
      </c>
      <c r="E567">
        <v>318938</v>
      </c>
      <c r="F567">
        <v>0.72727272727272696</v>
      </c>
      <c r="G567">
        <v>440.72727272727201</v>
      </c>
      <c r="H567">
        <v>13</v>
      </c>
      <c r="I567">
        <v>11</v>
      </c>
      <c r="J567" t="e">
        <f>--qJnjgMU1k</f>
        <v>#NAME?</v>
      </c>
      <c r="K567">
        <v>1.2376237623761999E-3</v>
      </c>
      <c r="L567">
        <v>92593</v>
      </c>
      <c r="M567">
        <v>0.18181818181818099</v>
      </c>
      <c r="N567">
        <v>1.6501650165016001E-3</v>
      </c>
      <c r="O567">
        <v>3</v>
      </c>
      <c r="P567">
        <v>4848</v>
      </c>
      <c r="Q567">
        <v>-2</v>
      </c>
      <c r="R567">
        <v>4.1254125412540002E-4</v>
      </c>
      <c r="S567">
        <v>24533.692307692301</v>
      </c>
      <c r="T567">
        <v>91969</v>
      </c>
      <c r="U567">
        <v>8</v>
      </c>
      <c r="V567">
        <v>6</v>
      </c>
      <c r="W567">
        <v>0.54545454545454497</v>
      </c>
      <c r="X567">
        <v>28994.3636363636</v>
      </c>
      <c r="Y567">
        <v>5.2713414302645402E-2</v>
      </c>
      <c r="Z567" t="s">
        <v>1261</v>
      </c>
      <c r="AA567">
        <v>2</v>
      </c>
    </row>
    <row r="568" spans="1:27" x14ac:dyDescent="0.3">
      <c r="A568">
        <v>566</v>
      </c>
      <c r="B568">
        <v>155.04853806130501</v>
      </c>
      <c r="C568" t="s">
        <v>1262</v>
      </c>
      <c r="D568">
        <v>22</v>
      </c>
      <c r="E568">
        <v>10966273</v>
      </c>
      <c r="F568">
        <v>6.9077013521457002E-3</v>
      </c>
      <c r="G568">
        <v>0.36360964138741902</v>
      </c>
      <c r="H568">
        <v>871</v>
      </c>
      <c r="I568">
        <v>13608</v>
      </c>
      <c r="J568" t="s">
        <v>1263</v>
      </c>
      <c r="K568">
        <v>2.0210185933710001E-4</v>
      </c>
      <c r="L568">
        <v>70728</v>
      </c>
      <c r="M568">
        <v>1.3962375073486E-3</v>
      </c>
      <c r="N568">
        <v>1.89975747776879E-2</v>
      </c>
      <c r="O568">
        <v>32</v>
      </c>
      <c r="P568">
        <v>4948</v>
      </c>
      <c r="Q568">
        <v>-2</v>
      </c>
      <c r="R568">
        <v>3.8399353274049999E-3</v>
      </c>
      <c r="S568">
        <v>12590.4397244546</v>
      </c>
      <c r="T568">
        <v>30696</v>
      </c>
      <c r="U568">
        <v>94</v>
      </c>
      <c r="V568">
        <v>1</v>
      </c>
      <c r="W568" s="1">
        <v>7.3486184597295695E-5</v>
      </c>
      <c r="X568">
        <v>805.86956202233898</v>
      </c>
      <c r="Y568">
        <v>0.161193640865259</v>
      </c>
      <c r="Z568" t="s">
        <v>1264</v>
      </c>
      <c r="AA568">
        <v>19</v>
      </c>
    </row>
    <row r="569" spans="1:27" x14ac:dyDescent="0.3">
      <c r="A569">
        <v>567</v>
      </c>
      <c r="B569">
        <v>3.1234152525843499</v>
      </c>
      <c r="C569" t="s">
        <v>1265</v>
      </c>
      <c r="D569">
        <v>24</v>
      </c>
      <c r="E569">
        <v>128110</v>
      </c>
      <c r="F569">
        <v>0.26898222940226102</v>
      </c>
      <c r="G569">
        <v>10.4426494345718</v>
      </c>
      <c r="H569">
        <v>23</v>
      </c>
      <c r="I569">
        <v>1238</v>
      </c>
      <c r="J569" t="e">
        <f>--kCzefbKA4</f>
        <v>#NAME?</v>
      </c>
      <c r="K569">
        <v>1.54702970297E-4</v>
      </c>
      <c r="L569">
        <v>41016</v>
      </c>
      <c r="M569">
        <v>2.5848142164781901E-2</v>
      </c>
      <c r="N569">
        <v>2.5758044554455399E-2</v>
      </c>
      <c r="O569">
        <v>2</v>
      </c>
      <c r="P569">
        <v>12928</v>
      </c>
      <c r="Q569">
        <v>-2</v>
      </c>
      <c r="R569">
        <v>2.4752475247523998E-3</v>
      </c>
      <c r="S569">
        <v>5570</v>
      </c>
      <c r="T569">
        <v>30840</v>
      </c>
      <c r="U569">
        <v>333</v>
      </c>
      <c r="V569">
        <v>2</v>
      </c>
      <c r="W569">
        <v>1.6155088852988001E-3</v>
      </c>
      <c r="X569">
        <v>103.481421647819</v>
      </c>
      <c r="Y569">
        <v>0.419195849546044</v>
      </c>
      <c r="Z569" t="s">
        <v>1266</v>
      </c>
      <c r="AA569">
        <v>32</v>
      </c>
    </row>
    <row r="570" spans="1:27" x14ac:dyDescent="0.3">
      <c r="A570">
        <v>568</v>
      </c>
      <c r="B570">
        <v>0.36692111959287499</v>
      </c>
      <c r="C570" t="s">
        <v>1267</v>
      </c>
      <c r="D570">
        <v>20</v>
      </c>
      <c r="E570">
        <v>23072</v>
      </c>
      <c r="F570">
        <v>0.112359550561797</v>
      </c>
      <c r="G570">
        <v>28.9325842696629</v>
      </c>
      <c r="H570">
        <v>18</v>
      </c>
      <c r="I570">
        <v>89</v>
      </c>
      <c r="J570" t="e">
        <f>--wl91ADNUE</f>
        <v>#NAME?</v>
      </c>
      <c r="K570">
        <v>4.6601941747572003E-3</v>
      </c>
      <c r="L570">
        <v>62880</v>
      </c>
      <c r="M570">
        <v>0.123595505617977</v>
      </c>
      <c r="N570">
        <v>3.8834951456310001E-3</v>
      </c>
      <c r="O570">
        <v>10</v>
      </c>
      <c r="P570">
        <v>2575</v>
      </c>
      <c r="Q570">
        <v>-2</v>
      </c>
      <c r="R570">
        <v>4.2718446601941002E-3</v>
      </c>
      <c r="S570">
        <v>1281.7777777777701</v>
      </c>
      <c r="T570">
        <v>39168</v>
      </c>
      <c r="U570">
        <v>10</v>
      </c>
      <c r="V570">
        <v>12</v>
      </c>
      <c r="W570">
        <v>0.13483146067415699</v>
      </c>
      <c r="X570">
        <v>259.23595505617902</v>
      </c>
      <c r="Y570">
        <v>6.5742442810457505E-2</v>
      </c>
      <c r="Z570" t="s">
        <v>1268</v>
      </c>
      <c r="AA570">
        <v>11</v>
      </c>
    </row>
    <row r="571" spans="1:27" x14ac:dyDescent="0.3">
      <c r="A571">
        <v>569</v>
      </c>
      <c r="B571">
        <v>1.42849644702842</v>
      </c>
      <c r="C571" t="s">
        <v>1269</v>
      </c>
      <c r="D571">
        <v>22</v>
      </c>
      <c r="E571">
        <v>70762</v>
      </c>
      <c r="F571">
        <v>7.7868852459016397E-2</v>
      </c>
      <c r="G571">
        <v>53.131147540983598</v>
      </c>
      <c r="H571">
        <v>8</v>
      </c>
      <c r="I571">
        <v>244</v>
      </c>
      <c r="J571" t="e">
        <f>--Ud65CC63Q</f>
        <v>#NAME?</v>
      </c>
      <c r="K571">
        <v>0</v>
      </c>
      <c r="L571">
        <v>49536</v>
      </c>
      <c r="M571">
        <v>4.0983606557376999E-3</v>
      </c>
      <c r="N571">
        <v>1.4655970379512E-3</v>
      </c>
      <c r="O571">
        <v>0</v>
      </c>
      <c r="P571">
        <v>12964</v>
      </c>
      <c r="Q571">
        <v>-2</v>
      </c>
      <c r="R571" s="1">
        <v>7.7136686207960505E-5</v>
      </c>
      <c r="S571">
        <v>8845.25</v>
      </c>
      <c r="T571">
        <v>42840</v>
      </c>
      <c r="U571">
        <v>19</v>
      </c>
      <c r="V571">
        <v>0</v>
      </c>
      <c r="W571">
        <v>0</v>
      </c>
      <c r="X571">
        <v>290.00819672131098</v>
      </c>
      <c r="Y571">
        <v>0.30261437908496702</v>
      </c>
      <c r="Z571" t="s">
        <v>1270</v>
      </c>
      <c r="AA571">
        <v>1</v>
      </c>
    </row>
    <row r="572" spans="1:27" x14ac:dyDescent="0.3">
      <c r="A572">
        <v>570</v>
      </c>
      <c r="B572">
        <v>7.6605679546006097E-2</v>
      </c>
      <c r="C572" t="s">
        <v>1271</v>
      </c>
      <c r="D572">
        <v>10</v>
      </c>
      <c r="E572">
        <v>6628</v>
      </c>
      <c r="F572">
        <v>0.5</v>
      </c>
      <c r="G572">
        <v>578</v>
      </c>
      <c r="H572">
        <v>4</v>
      </c>
      <c r="I572">
        <v>2</v>
      </c>
      <c r="J572" t="e">
        <f>--dFrqKyBlE</f>
        <v>#NAME?</v>
      </c>
      <c r="K572">
        <v>8.6505190311410003E-4</v>
      </c>
      <c r="L572">
        <v>86521</v>
      </c>
      <c r="M572">
        <v>0</v>
      </c>
      <c r="N572">
        <v>8.6505190311410003E-4</v>
      </c>
      <c r="O572">
        <v>0</v>
      </c>
      <c r="P572">
        <v>1156</v>
      </c>
      <c r="Q572">
        <v>-2</v>
      </c>
      <c r="R572">
        <v>0</v>
      </c>
      <c r="S572">
        <v>1657</v>
      </c>
      <c r="T572">
        <v>36216</v>
      </c>
      <c r="U572">
        <v>1</v>
      </c>
      <c r="V572">
        <v>1</v>
      </c>
      <c r="W572">
        <v>0.5</v>
      </c>
      <c r="X572">
        <v>3314</v>
      </c>
      <c r="Y572">
        <v>3.1919593549812199E-2</v>
      </c>
      <c r="Z572" t="s">
        <v>1272</v>
      </c>
      <c r="AA572">
        <v>0</v>
      </c>
    </row>
    <row r="573" spans="1:27" x14ac:dyDescent="0.3">
      <c r="A573">
        <v>571</v>
      </c>
      <c r="B573">
        <v>17.358145601898801</v>
      </c>
      <c r="C573" t="s">
        <v>1273</v>
      </c>
      <c r="D573">
        <v>28</v>
      </c>
      <c r="E573">
        <v>1623490</v>
      </c>
      <c r="F573">
        <v>4.7281323877068002E-3</v>
      </c>
      <c r="G573">
        <v>1.56028368794326</v>
      </c>
      <c r="H573">
        <v>322</v>
      </c>
      <c r="I573">
        <v>1269</v>
      </c>
      <c r="J573" t="s">
        <v>1274</v>
      </c>
      <c r="K573">
        <v>0</v>
      </c>
      <c r="L573">
        <v>93529</v>
      </c>
      <c r="M573">
        <v>7.8802206461780003E-4</v>
      </c>
      <c r="N573">
        <v>3.0303030303029999E-3</v>
      </c>
      <c r="O573">
        <v>32</v>
      </c>
      <c r="P573">
        <v>1980</v>
      </c>
      <c r="Q573">
        <v>-2</v>
      </c>
      <c r="R573">
        <v>5.0505050505049995E-4</v>
      </c>
      <c r="S573">
        <v>5041.8944099378796</v>
      </c>
      <c r="T573">
        <v>57144</v>
      </c>
      <c r="U573">
        <v>6</v>
      </c>
      <c r="V573">
        <v>0</v>
      </c>
      <c r="W573">
        <v>0</v>
      </c>
      <c r="X573">
        <v>1279.34594168636</v>
      </c>
      <c r="Y573">
        <v>3.4649307013859702E-2</v>
      </c>
      <c r="Z573" t="s">
        <v>1275</v>
      </c>
      <c r="AA573">
        <v>1</v>
      </c>
    </row>
    <row r="574" spans="1:27" x14ac:dyDescent="0.3">
      <c r="A574">
        <v>572</v>
      </c>
      <c r="B574">
        <v>2.43293680765357</v>
      </c>
      <c r="C574" t="s">
        <v>1276</v>
      </c>
      <c r="D574">
        <v>26</v>
      </c>
      <c r="E574">
        <v>154618</v>
      </c>
      <c r="F574">
        <v>6.9651741293532299E-2</v>
      </c>
      <c r="G574">
        <v>34.343283582089498</v>
      </c>
      <c r="H574">
        <v>48</v>
      </c>
      <c r="I574">
        <v>402</v>
      </c>
      <c r="J574" t="e">
        <f>--Tq5s_BjXY</f>
        <v>#NAME?</v>
      </c>
      <c r="K574" s="1">
        <v>7.2432275822106298E-5</v>
      </c>
      <c r="L574">
        <v>63552</v>
      </c>
      <c r="M574">
        <v>7.4626865671641E-3</v>
      </c>
      <c r="N574">
        <v>2.0281037230188998E-3</v>
      </c>
      <c r="O574">
        <v>1</v>
      </c>
      <c r="P574">
        <v>13806</v>
      </c>
      <c r="Q574">
        <v>-2</v>
      </c>
      <c r="R574">
        <v>2.172968274663E-4</v>
      </c>
      <c r="S574">
        <v>3221.2083333333298</v>
      </c>
      <c r="T574">
        <v>52416</v>
      </c>
      <c r="U574">
        <v>28</v>
      </c>
      <c r="V574">
        <v>1</v>
      </c>
      <c r="W574">
        <v>2.4875621890546999E-3</v>
      </c>
      <c r="X574">
        <v>384.62189054726298</v>
      </c>
      <c r="Y574">
        <v>0.26339285714285698</v>
      </c>
      <c r="Z574" t="s">
        <v>1277</v>
      </c>
      <c r="AA574">
        <v>3</v>
      </c>
    </row>
    <row r="575" spans="1:27" x14ac:dyDescent="0.3">
      <c r="A575">
        <v>573</v>
      </c>
      <c r="B575">
        <v>133.11090296699899</v>
      </c>
      <c r="C575" t="s">
        <v>1278</v>
      </c>
      <c r="D575">
        <v>2</v>
      </c>
      <c r="E575">
        <v>7034645</v>
      </c>
      <c r="F575">
        <v>3.0619596541786001E-3</v>
      </c>
      <c r="G575">
        <v>2.8366354466858699</v>
      </c>
      <c r="H575">
        <v>468</v>
      </c>
      <c r="I575">
        <v>5552</v>
      </c>
      <c r="J575" t="e">
        <f>--vKF0E36n0</f>
        <v>#NAME?</v>
      </c>
      <c r="K575">
        <v>1.904882849704E-4</v>
      </c>
      <c r="L575">
        <v>52848</v>
      </c>
      <c r="M575">
        <v>0</v>
      </c>
      <c r="N575">
        <v>1.0794336148326001E-3</v>
      </c>
      <c r="O575">
        <v>19</v>
      </c>
      <c r="P575">
        <v>15749</v>
      </c>
      <c r="Q575">
        <v>-2</v>
      </c>
      <c r="R575">
        <v>0</v>
      </c>
      <c r="S575">
        <v>15031.2927350427</v>
      </c>
      <c r="T575">
        <v>34632</v>
      </c>
      <c r="U575">
        <v>17</v>
      </c>
      <c r="V575">
        <v>3</v>
      </c>
      <c r="W575">
        <v>5.403458213256E-4</v>
      </c>
      <c r="X575">
        <v>1267.04701008645</v>
      </c>
      <c r="Y575">
        <v>0.45475282975282899</v>
      </c>
      <c r="Z575" t="s">
        <v>1279</v>
      </c>
      <c r="AA575">
        <v>0</v>
      </c>
    </row>
    <row r="576" spans="1:27" x14ac:dyDescent="0.3">
      <c r="A576">
        <v>574</v>
      </c>
      <c r="B576">
        <v>152.873739384288</v>
      </c>
      <c r="C576" t="s">
        <v>1280</v>
      </c>
      <c r="D576">
        <v>2</v>
      </c>
      <c r="E576">
        <v>6912339</v>
      </c>
      <c r="F576">
        <v>4.1227112889535003E-3</v>
      </c>
      <c r="G576">
        <v>1.17351764277919</v>
      </c>
      <c r="H576">
        <v>491</v>
      </c>
      <c r="I576">
        <v>8247</v>
      </c>
      <c r="J576" t="e">
        <f>--xJy5GhjP0</f>
        <v>#NAME?</v>
      </c>
      <c r="K576">
        <v>8.2661706964240001E-4</v>
      </c>
      <c r="L576">
        <v>45216</v>
      </c>
      <c r="M576">
        <v>4.850248575239E-4</v>
      </c>
      <c r="N576">
        <v>3.5131225459805E-3</v>
      </c>
      <c r="O576">
        <v>3</v>
      </c>
      <c r="P576">
        <v>9678</v>
      </c>
      <c r="Q576">
        <v>-2</v>
      </c>
      <c r="R576">
        <v>4.133085348212E-4</v>
      </c>
      <c r="S576">
        <v>14078.083503054901</v>
      </c>
      <c r="T576">
        <v>21192</v>
      </c>
      <c r="U576">
        <v>34</v>
      </c>
      <c r="V576">
        <v>8</v>
      </c>
      <c r="W576">
        <v>9.7004971504780001E-4</v>
      </c>
      <c r="X576">
        <v>838.164059658057</v>
      </c>
      <c r="Y576">
        <v>0.45668176670441601</v>
      </c>
      <c r="Z576" t="s">
        <v>1281</v>
      </c>
      <c r="AA576">
        <v>4</v>
      </c>
    </row>
    <row r="577" spans="1:27" x14ac:dyDescent="0.3">
      <c r="A577">
        <v>575</v>
      </c>
      <c r="B577">
        <v>0.79307670614777204</v>
      </c>
      <c r="C577" t="s">
        <v>1282</v>
      </c>
      <c r="D577">
        <v>28</v>
      </c>
      <c r="E577">
        <v>33747</v>
      </c>
      <c r="F577">
        <v>1.6875</v>
      </c>
      <c r="G577">
        <v>968.0625</v>
      </c>
      <c r="H577">
        <v>8</v>
      </c>
      <c r="I577">
        <v>32</v>
      </c>
      <c r="J577" t="e">
        <f>--yn3OCPwks</f>
        <v>#NAME?</v>
      </c>
      <c r="K577">
        <v>3.8737168312989999E-4</v>
      </c>
      <c r="L577">
        <v>42552</v>
      </c>
      <c r="M577">
        <v>0.875</v>
      </c>
      <c r="N577">
        <v>1.7431725740848E-3</v>
      </c>
      <c r="O577">
        <v>1</v>
      </c>
      <c r="P577">
        <v>30978</v>
      </c>
      <c r="Q577">
        <v>-2</v>
      </c>
      <c r="R577">
        <v>9.0386726063650005E-4</v>
      </c>
      <c r="S577">
        <v>4218.375</v>
      </c>
      <c r="T577">
        <v>42216</v>
      </c>
      <c r="U577">
        <v>54</v>
      </c>
      <c r="V577">
        <v>12</v>
      </c>
      <c r="W577">
        <v>0.375</v>
      </c>
      <c r="X577">
        <v>1054.59375</v>
      </c>
      <c r="Y577">
        <v>0.73379761227970397</v>
      </c>
      <c r="Z577" t="s">
        <v>1283</v>
      </c>
      <c r="AA577">
        <v>28</v>
      </c>
    </row>
    <row r="578" spans="1:27" x14ac:dyDescent="0.3">
      <c r="A578">
        <v>576</v>
      </c>
      <c r="B578">
        <v>206.22713484432199</v>
      </c>
      <c r="C578" t="s">
        <v>1284</v>
      </c>
      <c r="D578">
        <v>1</v>
      </c>
      <c r="E578">
        <v>7206401</v>
      </c>
      <c r="F578">
        <v>2.2066583517221E-3</v>
      </c>
      <c r="G578">
        <v>0.90031660750263798</v>
      </c>
      <c r="H578">
        <v>3633</v>
      </c>
      <c r="I578">
        <v>10423</v>
      </c>
      <c r="J578" t="s">
        <v>1285</v>
      </c>
      <c r="K578">
        <v>1.065643648763E-4</v>
      </c>
      <c r="L578">
        <v>34944</v>
      </c>
      <c r="M578" s="1">
        <v>9.5941667466180506E-5</v>
      </c>
      <c r="N578">
        <v>2.4509803921567998E-3</v>
      </c>
      <c r="O578">
        <v>0</v>
      </c>
      <c r="P578">
        <v>9384</v>
      </c>
      <c r="Q578">
        <v>-2</v>
      </c>
      <c r="R578">
        <v>1.065643648763E-4</v>
      </c>
      <c r="S578">
        <v>1983.59510046793</v>
      </c>
      <c r="T578">
        <v>33312</v>
      </c>
      <c r="U578">
        <v>23</v>
      </c>
      <c r="V578">
        <v>1</v>
      </c>
      <c r="W578" s="1">
        <v>9.5941667466180506E-5</v>
      </c>
      <c r="X578">
        <v>691.39412836995098</v>
      </c>
      <c r="Y578">
        <v>0.28170028818443799</v>
      </c>
      <c r="Z578" t="s">
        <v>1286</v>
      </c>
      <c r="AA578">
        <v>1</v>
      </c>
    </row>
    <row r="579" spans="1:27" x14ac:dyDescent="0.3">
      <c r="A579">
        <v>577</v>
      </c>
      <c r="B579">
        <v>13.6846027382492</v>
      </c>
      <c r="C579" t="s">
        <v>1287</v>
      </c>
      <c r="D579">
        <v>10</v>
      </c>
      <c r="E579">
        <v>1015507</v>
      </c>
      <c r="F579">
        <v>1.45631067961165E-2</v>
      </c>
      <c r="G579">
        <v>0.85167206040992405</v>
      </c>
      <c r="H579">
        <v>115</v>
      </c>
      <c r="I579">
        <v>1854</v>
      </c>
      <c r="J579" t="e">
        <f>--LwHM_PegI</f>
        <v>#NAME?</v>
      </c>
      <c r="K579">
        <v>1.8999366687777E-3</v>
      </c>
      <c r="L579">
        <v>74208</v>
      </c>
      <c r="M579">
        <v>8.0906148867313007E-3</v>
      </c>
      <c r="N579">
        <v>1.7099430018999301E-2</v>
      </c>
      <c r="O579">
        <v>2</v>
      </c>
      <c r="P579">
        <v>1579</v>
      </c>
      <c r="Q579">
        <v>-2</v>
      </c>
      <c r="R579">
        <v>9.4996833438884994E-3</v>
      </c>
      <c r="S579">
        <v>8830.4956521739095</v>
      </c>
      <c r="T579">
        <v>37896</v>
      </c>
      <c r="U579">
        <v>27</v>
      </c>
      <c r="V579">
        <v>3</v>
      </c>
      <c r="W579">
        <v>1.6181229773461999E-3</v>
      </c>
      <c r="X579">
        <v>547.73840345199505</v>
      </c>
      <c r="Y579">
        <v>4.1666666666666602E-2</v>
      </c>
      <c r="Z579" t="s">
        <v>1288</v>
      </c>
      <c r="AA579">
        <v>15</v>
      </c>
    </row>
    <row r="580" spans="1:27" x14ac:dyDescent="0.3">
      <c r="A580">
        <v>578</v>
      </c>
      <c r="B580">
        <v>4.3735767196825002</v>
      </c>
      <c r="C580" t="s">
        <v>1289</v>
      </c>
      <c r="D580">
        <v>24</v>
      </c>
      <c r="E580">
        <v>437502</v>
      </c>
      <c r="F580">
        <v>0.33653846153846101</v>
      </c>
      <c r="G580">
        <v>92.461538461538396</v>
      </c>
      <c r="H580">
        <v>359</v>
      </c>
      <c r="I580">
        <v>104</v>
      </c>
      <c r="J580" t="e">
        <f>--hgoVTQIZA</f>
        <v>#NAME?</v>
      </c>
      <c r="K580">
        <v>2.0798668885190001E-4</v>
      </c>
      <c r="L580">
        <v>100033</v>
      </c>
      <c r="M580">
        <v>2.8846153846153799E-2</v>
      </c>
      <c r="N580">
        <v>3.6397670549083998E-3</v>
      </c>
      <c r="O580">
        <v>1</v>
      </c>
      <c r="P580">
        <v>9616</v>
      </c>
      <c r="Q580">
        <v>-2</v>
      </c>
      <c r="R580">
        <v>3.1198003327780001E-4</v>
      </c>
      <c r="S580">
        <v>1218.6685236768801</v>
      </c>
      <c r="T580">
        <v>62952</v>
      </c>
      <c r="U580">
        <v>35</v>
      </c>
      <c r="V580">
        <v>2</v>
      </c>
      <c r="W580">
        <v>1.9230769230769201E-2</v>
      </c>
      <c r="X580">
        <v>4206.75</v>
      </c>
      <c r="Y580">
        <v>0.15275130257974301</v>
      </c>
      <c r="Z580" t="s">
        <v>1290</v>
      </c>
      <c r="AA580">
        <v>3</v>
      </c>
    </row>
    <row r="581" spans="1:27" x14ac:dyDescent="0.3">
      <c r="A581">
        <v>579</v>
      </c>
      <c r="B581">
        <v>13.8013348303393</v>
      </c>
      <c r="C581" t="s">
        <v>1291</v>
      </c>
      <c r="D581">
        <v>26</v>
      </c>
      <c r="E581">
        <v>442526</v>
      </c>
      <c r="F581">
        <v>1.2755102040816301E-2</v>
      </c>
      <c r="G581">
        <v>1.6772959183673399</v>
      </c>
      <c r="H581">
        <v>115</v>
      </c>
      <c r="I581">
        <v>3136</v>
      </c>
      <c r="J581" t="s">
        <v>1292</v>
      </c>
      <c r="K581">
        <v>0</v>
      </c>
      <c r="L581">
        <v>32064</v>
      </c>
      <c r="M581">
        <v>1.2755102040816E-3</v>
      </c>
      <c r="N581">
        <v>7.6045627376424996E-3</v>
      </c>
      <c r="O581">
        <v>0</v>
      </c>
      <c r="P581">
        <v>5260</v>
      </c>
      <c r="Q581">
        <v>-2</v>
      </c>
      <c r="R581">
        <v>7.6045627376419996E-4</v>
      </c>
      <c r="S581">
        <v>3848.05217391304</v>
      </c>
      <c r="T581">
        <v>19032</v>
      </c>
      <c r="U581">
        <v>40</v>
      </c>
      <c r="V581">
        <v>0</v>
      </c>
      <c r="W581">
        <v>0</v>
      </c>
      <c r="X581">
        <v>141.111607142857</v>
      </c>
      <c r="Y581">
        <v>0.27637662883564501</v>
      </c>
      <c r="Z581" t="s">
        <v>1293</v>
      </c>
      <c r="AA581">
        <v>4</v>
      </c>
    </row>
    <row r="582" spans="1:27" x14ac:dyDescent="0.3">
      <c r="A582">
        <v>580</v>
      </c>
      <c r="B582">
        <v>10.547948409516099</v>
      </c>
      <c r="C582" t="s">
        <v>1294</v>
      </c>
      <c r="D582">
        <v>26</v>
      </c>
      <c r="E582">
        <v>315679</v>
      </c>
      <c r="F582">
        <v>8.5106382978723007E-3</v>
      </c>
      <c r="G582">
        <v>1.2090425531914799</v>
      </c>
      <c r="H582">
        <v>97</v>
      </c>
      <c r="I582">
        <v>1880</v>
      </c>
      <c r="J582" t="s">
        <v>1295</v>
      </c>
      <c r="K582">
        <v>1.3198416190057E-3</v>
      </c>
      <c r="L582">
        <v>29928</v>
      </c>
      <c r="M582">
        <v>1.595744680851E-3</v>
      </c>
      <c r="N582">
        <v>7.0391553013638003E-3</v>
      </c>
      <c r="O582">
        <v>0</v>
      </c>
      <c r="P582">
        <v>2273</v>
      </c>
      <c r="Q582">
        <v>-2</v>
      </c>
      <c r="R582">
        <v>1.3198416190057E-3</v>
      </c>
      <c r="S582">
        <v>3254.42268041237</v>
      </c>
      <c r="T582">
        <v>18984</v>
      </c>
      <c r="U582">
        <v>16</v>
      </c>
      <c r="V582">
        <v>3</v>
      </c>
      <c r="W582">
        <v>1.595744680851E-3</v>
      </c>
      <c r="X582">
        <v>167.914361702127</v>
      </c>
      <c r="Y582">
        <v>0.119732406236831</v>
      </c>
      <c r="Z582" t="s">
        <v>1296</v>
      </c>
      <c r="AA582">
        <v>3</v>
      </c>
    </row>
    <row r="583" spans="1:27" x14ac:dyDescent="0.3">
      <c r="A583">
        <v>581</v>
      </c>
      <c r="B583">
        <v>0.33043659621802002</v>
      </c>
      <c r="C583" t="s">
        <v>1297</v>
      </c>
      <c r="D583">
        <v>17</v>
      </c>
      <c r="E583">
        <v>14259</v>
      </c>
      <c r="F583">
        <v>2.5263157894736801</v>
      </c>
      <c r="G583">
        <v>624.52631578947296</v>
      </c>
      <c r="H583">
        <v>8</v>
      </c>
      <c r="I583">
        <v>19</v>
      </c>
      <c r="J583" t="s">
        <v>1298</v>
      </c>
      <c r="K583" s="1">
        <v>8.4274397438058294E-5</v>
      </c>
      <c r="L583">
        <v>43152</v>
      </c>
      <c r="M583">
        <v>5.2631578947368397E-2</v>
      </c>
      <c r="N583">
        <v>4.0451710770267003E-3</v>
      </c>
      <c r="O583">
        <v>0</v>
      </c>
      <c r="P583">
        <v>11866</v>
      </c>
      <c r="Q583">
        <v>-2</v>
      </c>
      <c r="R583" s="1">
        <v>8.4274397438058294E-5</v>
      </c>
      <c r="S583">
        <v>1782.375</v>
      </c>
      <c r="T583">
        <v>35856</v>
      </c>
      <c r="U583">
        <v>48</v>
      </c>
      <c r="V583">
        <v>1</v>
      </c>
      <c r="W583">
        <v>5.2631578947368397E-2</v>
      </c>
      <c r="X583">
        <v>750.47368421052602</v>
      </c>
      <c r="Y583">
        <v>0.33093485051316301</v>
      </c>
      <c r="Z583" t="s">
        <v>1299</v>
      </c>
      <c r="AA583">
        <v>1</v>
      </c>
    </row>
    <row r="584" spans="1:27" x14ac:dyDescent="0.3">
      <c r="A584">
        <v>582</v>
      </c>
      <c r="B584">
        <v>14.9615280777537</v>
      </c>
      <c r="C584" t="s">
        <v>1300</v>
      </c>
      <c r="D584">
        <v>19</v>
      </c>
      <c r="E584">
        <v>997515</v>
      </c>
      <c r="F584">
        <v>6.3051702395963997E-3</v>
      </c>
      <c r="G584">
        <v>4.0630517023959598</v>
      </c>
      <c r="H584">
        <v>356</v>
      </c>
      <c r="I584">
        <v>793</v>
      </c>
      <c r="J584" t="e">
        <f>--gD3RcrLfk</f>
        <v>#NAME?</v>
      </c>
      <c r="K584">
        <v>0</v>
      </c>
      <c r="L584">
        <v>66672</v>
      </c>
      <c r="M584">
        <v>2.5220680958385E-3</v>
      </c>
      <c r="N584">
        <v>1.5518311607696999E-3</v>
      </c>
      <c r="O584">
        <v>3</v>
      </c>
      <c r="P584">
        <v>3222</v>
      </c>
      <c r="Q584">
        <v>-2</v>
      </c>
      <c r="R584">
        <v>6.2073246430780003E-4</v>
      </c>
      <c r="S584">
        <v>2802.0084269662898</v>
      </c>
      <c r="T584">
        <v>47592</v>
      </c>
      <c r="U584">
        <v>5</v>
      </c>
      <c r="V584">
        <v>0</v>
      </c>
      <c r="W584">
        <v>0</v>
      </c>
      <c r="X584">
        <v>1257.90037831021</v>
      </c>
      <c r="Y584">
        <v>6.7700453857791207E-2</v>
      </c>
      <c r="Z584" t="s">
        <v>1301</v>
      </c>
      <c r="AA584">
        <v>2</v>
      </c>
    </row>
    <row r="585" spans="1:27" x14ac:dyDescent="0.3">
      <c r="A585">
        <v>583</v>
      </c>
      <c r="B585">
        <v>0.34757262996941801</v>
      </c>
      <c r="C585" t="s">
        <v>1302</v>
      </c>
      <c r="D585">
        <v>20</v>
      </c>
      <c r="E585">
        <v>14548</v>
      </c>
      <c r="F585">
        <v>0.80952380952380898</v>
      </c>
      <c r="G585">
        <v>94.476190476190396</v>
      </c>
      <c r="H585">
        <v>5</v>
      </c>
      <c r="I585">
        <v>21</v>
      </c>
      <c r="J585" t="e">
        <f>--o9KPm_A2s</f>
        <v>#NAME?</v>
      </c>
      <c r="K585">
        <v>5.0403225806449996E-4</v>
      </c>
      <c r="L585">
        <v>41856</v>
      </c>
      <c r="M585">
        <v>0.19047619047618999</v>
      </c>
      <c r="N585">
        <v>8.5685483870967007E-3</v>
      </c>
      <c r="O585">
        <v>0</v>
      </c>
      <c r="P585">
        <v>1984</v>
      </c>
      <c r="Q585">
        <v>-2</v>
      </c>
      <c r="R585">
        <v>2.0161290322579998E-3</v>
      </c>
      <c r="S585">
        <v>2909.6</v>
      </c>
      <c r="T585">
        <v>41808</v>
      </c>
      <c r="U585">
        <v>17</v>
      </c>
      <c r="V585">
        <v>1</v>
      </c>
      <c r="W585">
        <v>4.7619047619047603E-2</v>
      </c>
      <c r="X585">
        <v>692.76190476190402</v>
      </c>
      <c r="Y585">
        <v>4.7455032529659297E-2</v>
      </c>
      <c r="Z585" t="s">
        <v>1303</v>
      </c>
      <c r="AA585">
        <v>4</v>
      </c>
    </row>
    <row r="586" spans="1:27" x14ac:dyDescent="0.3">
      <c r="A586">
        <v>584</v>
      </c>
      <c r="B586">
        <v>0.38519607843137199</v>
      </c>
      <c r="C586" t="s">
        <v>1304</v>
      </c>
      <c r="D586">
        <v>17</v>
      </c>
      <c r="E586">
        <v>19645</v>
      </c>
      <c r="F586">
        <v>0.11764705882352899</v>
      </c>
      <c r="G586">
        <v>162.29411764705799</v>
      </c>
      <c r="H586">
        <v>28</v>
      </c>
      <c r="I586">
        <v>17</v>
      </c>
      <c r="J586" t="e">
        <f>--_eBQxgSKA</f>
        <v>#NAME?</v>
      </c>
      <c r="K586">
        <v>0</v>
      </c>
      <c r="L586">
        <v>51000</v>
      </c>
      <c r="M586">
        <v>0</v>
      </c>
      <c r="N586">
        <v>7.2490032620510004E-4</v>
      </c>
      <c r="O586">
        <v>1</v>
      </c>
      <c r="P586">
        <v>2759</v>
      </c>
      <c r="Q586">
        <v>-2</v>
      </c>
      <c r="R586">
        <v>0</v>
      </c>
      <c r="S586">
        <v>701.60714285714198</v>
      </c>
      <c r="T586">
        <v>50616</v>
      </c>
      <c r="U586">
        <v>2</v>
      </c>
      <c r="V586">
        <v>0</v>
      </c>
      <c r="W586">
        <v>0</v>
      </c>
      <c r="X586">
        <v>1155.5882352941101</v>
      </c>
      <c r="Y586">
        <v>5.4508455824245301E-2</v>
      </c>
      <c r="Z586" t="s">
        <v>1305</v>
      </c>
      <c r="AA586">
        <v>0</v>
      </c>
    </row>
    <row r="587" spans="1:27" x14ac:dyDescent="0.3">
      <c r="A587">
        <v>585</v>
      </c>
      <c r="B587">
        <v>356.24616734630598</v>
      </c>
      <c r="C587" t="s">
        <v>1306</v>
      </c>
      <c r="D587">
        <v>15</v>
      </c>
      <c r="E587">
        <v>34507785</v>
      </c>
      <c r="F587">
        <v>2.4156457179453701E-2</v>
      </c>
      <c r="G587">
        <v>0.665498060889263</v>
      </c>
      <c r="H587">
        <v>295</v>
      </c>
      <c r="I587">
        <v>421585</v>
      </c>
      <c r="J587" t="e">
        <f>--Ka_eW749Q</f>
        <v>#NAME?</v>
      </c>
      <c r="K587">
        <v>1.31877218745E-4</v>
      </c>
      <c r="L587">
        <v>96865</v>
      </c>
      <c r="M587">
        <v>1.1575364398637999E-3</v>
      </c>
      <c r="N587">
        <v>3.6298313397299699E-2</v>
      </c>
      <c r="O587">
        <v>1731</v>
      </c>
      <c r="P587">
        <v>280564</v>
      </c>
      <c r="Q587">
        <v>275.243243243243</v>
      </c>
      <c r="R587">
        <v>1.7393535877731001E-3</v>
      </c>
      <c r="S587">
        <v>116975.542372881</v>
      </c>
      <c r="T587">
        <v>24600</v>
      </c>
      <c r="U587">
        <v>10184</v>
      </c>
      <c r="V587">
        <v>37</v>
      </c>
      <c r="W587" s="1">
        <v>8.7764033350332595E-5</v>
      </c>
      <c r="X587">
        <v>81.852497123948893</v>
      </c>
      <c r="Y587">
        <v>11.4050406504065</v>
      </c>
      <c r="Z587" t="s">
        <v>1307</v>
      </c>
      <c r="AA587">
        <v>488</v>
      </c>
    </row>
    <row r="588" spans="1:27" x14ac:dyDescent="0.3">
      <c r="A588">
        <v>586</v>
      </c>
      <c r="B588">
        <v>97.037192916822505</v>
      </c>
      <c r="C588" t="s">
        <v>1308</v>
      </c>
      <c r="D588">
        <v>20</v>
      </c>
      <c r="E588">
        <v>6225130</v>
      </c>
      <c r="F588">
        <v>8.2731648616119998E-4</v>
      </c>
      <c r="G588">
        <v>0.192313477737665</v>
      </c>
      <c r="H588">
        <v>721</v>
      </c>
      <c r="I588">
        <v>13296</v>
      </c>
      <c r="J588" t="e">
        <f>--rzaAytmDg</f>
        <v>#NAME?</v>
      </c>
      <c r="K588">
        <v>7.8216660148610001E-4</v>
      </c>
      <c r="L588">
        <v>64152</v>
      </c>
      <c r="M588">
        <v>6.768953068592E-4</v>
      </c>
      <c r="N588">
        <v>4.3019163081735997E-3</v>
      </c>
      <c r="O588">
        <v>412</v>
      </c>
      <c r="P588">
        <v>2557</v>
      </c>
      <c r="Q588">
        <v>-2</v>
      </c>
      <c r="R588">
        <v>3.5197497066875002E-3</v>
      </c>
      <c r="S588">
        <v>8634.0221914008307</v>
      </c>
      <c r="T588">
        <v>64128</v>
      </c>
      <c r="U588">
        <v>11</v>
      </c>
      <c r="V588">
        <v>2</v>
      </c>
      <c r="W588">
        <v>1.5042117930200001E-4</v>
      </c>
      <c r="X588">
        <v>468.19569795427202</v>
      </c>
      <c r="Y588">
        <v>3.9873378243512898E-2</v>
      </c>
      <c r="Z588" t="s">
        <v>1309</v>
      </c>
      <c r="AA588">
        <v>9</v>
      </c>
    </row>
    <row r="589" spans="1:27" x14ac:dyDescent="0.3">
      <c r="A589">
        <v>587</v>
      </c>
      <c r="B589">
        <v>1.7418290157162</v>
      </c>
      <c r="C589" t="s">
        <v>1310</v>
      </c>
      <c r="D589">
        <v>10</v>
      </c>
      <c r="E589">
        <v>157268</v>
      </c>
      <c r="F589">
        <v>0.16666666666666599</v>
      </c>
      <c r="G589">
        <v>1808.5</v>
      </c>
      <c r="H589">
        <v>98</v>
      </c>
      <c r="I589">
        <v>12</v>
      </c>
      <c r="J589" t="e">
        <f>--xUtgQDRng</f>
        <v>#NAME?</v>
      </c>
      <c r="K589">
        <v>0</v>
      </c>
      <c r="L589">
        <v>90289</v>
      </c>
      <c r="M589">
        <v>0</v>
      </c>
      <c r="N589" s="1">
        <v>9.2157404847479493E-5</v>
      </c>
      <c r="O589">
        <v>1</v>
      </c>
      <c r="P589">
        <v>21702</v>
      </c>
      <c r="Q589">
        <v>-2</v>
      </c>
      <c r="R589">
        <v>0</v>
      </c>
      <c r="S589">
        <v>1604.7755102040801</v>
      </c>
      <c r="T589">
        <v>67248</v>
      </c>
      <c r="U589">
        <v>2</v>
      </c>
      <c r="V589">
        <v>0</v>
      </c>
      <c r="W589">
        <v>0</v>
      </c>
      <c r="X589">
        <v>13105.666666666601</v>
      </c>
      <c r="Y589">
        <v>0.32271591720199799</v>
      </c>
      <c r="Z589" t="s">
        <v>1311</v>
      </c>
      <c r="AA589">
        <v>0</v>
      </c>
    </row>
    <row r="590" spans="1:27" x14ac:dyDescent="0.3">
      <c r="A590">
        <v>588</v>
      </c>
      <c r="B590">
        <v>0.34199381285601699</v>
      </c>
      <c r="C590" t="s">
        <v>1312</v>
      </c>
      <c r="D590">
        <v>10</v>
      </c>
      <c r="E590">
        <v>29959</v>
      </c>
      <c r="F590">
        <v>7.25</v>
      </c>
      <c r="G590">
        <v>3987.5</v>
      </c>
      <c r="H590">
        <v>2</v>
      </c>
      <c r="I590">
        <v>4</v>
      </c>
      <c r="J590" t="e">
        <f>--CMdx-hVIo</f>
        <v>#NAME?</v>
      </c>
      <c r="K590">
        <v>1.2539184952970001E-4</v>
      </c>
      <c r="L590">
        <v>87601</v>
      </c>
      <c r="M590">
        <v>0</v>
      </c>
      <c r="N590">
        <v>1.8181818181818E-3</v>
      </c>
      <c r="O590">
        <v>0</v>
      </c>
      <c r="P590">
        <v>15950</v>
      </c>
      <c r="Q590">
        <v>-2</v>
      </c>
      <c r="R590">
        <v>0</v>
      </c>
      <c r="S590">
        <v>14979.5</v>
      </c>
      <c r="T590">
        <v>85416</v>
      </c>
      <c r="U590">
        <v>29</v>
      </c>
      <c r="V590">
        <v>2</v>
      </c>
      <c r="W590">
        <v>0.5</v>
      </c>
      <c r="X590">
        <v>7489.75</v>
      </c>
      <c r="Y590">
        <v>0.186733164746651</v>
      </c>
      <c r="Z590" t="s">
        <v>1313</v>
      </c>
      <c r="AA590">
        <v>0</v>
      </c>
    </row>
    <row r="591" spans="1:27" x14ac:dyDescent="0.3">
      <c r="A591">
        <v>589</v>
      </c>
      <c r="B591">
        <v>344.544553875014</v>
      </c>
      <c r="C591" t="s">
        <v>1314</v>
      </c>
      <c r="D591">
        <v>27</v>
      </c>
      <c r="E591">
        <v>23508964</v>
      </c>
      <c r="F591">
        <v>2.634679703452E-4</v>
      </c>
      <c r="G591">
        <v>0.42593988539143202</v>
      </c>
      <c r="H591">
        <v>1410</v>
      </c>
      <c r="I591">
        <v>136639</v>
      </c>
      <c r="J591" t="e">
        <f>--KbOMHfTmA</f>
        <v>#NAME?</v>
      </c>
      <c r="K591">
        <v>2.7491408934699998E-4</v>
      </c>
      <c r="L591">
        <v>68232</v>
      </c>
      <c r="M591" s="1">
        <v>7.3185547318115605E-5</v>
      </c>
      <c r="N591">
        <v>6.1855670103090003E-4</v>
      </c>
      <c r="O591">
        <v>135</v>
      </c>
      <c r="P591">
        <v>58200</v>
      </c>
      <c r="Q591">
        <v>-2</v>
      </c>
      <c r="R591">
        <v>1.7182130584189999E-4</v>
      </c>
      <c r="S591">
        <v>16673.024113475101</v>
      </c>
      <c r="T591">
        <v>34992</v>
      </c>
      <c r="U591">
        <v>36</v>
      </c>
      <c r="V591">
        <v>16</v>
      </c>
      <c r="W591">
        <v>1.170968757089E-4</v>
      </c>
      <c r="X591">
        <v>172.05163972218699</v>
      </c>
      <c r="Y591">
        <v>1.6632373113854499</v>
      </c>
      <c r="Z591" t="s">
        <v>1315</v>
      </c>
      <c r="AA591">
        <v>10</v>
      </c>
    </row>
    <row r="592" spans="1:27" x14ac:dyDescent="0.3">
      <c r="A592">
        <v>590</v>
      </c>
      <c r="B592">
        <v>4.9431680440771304</v>
      </c>
      <c r="C592" t="s">
        <v>1316</v>
      </c>
      <c r="D592">
        <v>24</v>
      </c>
      <c r="E592">
        <v>358874</v>
      </c>
      <c r="F592">
        <v>1.47299509001636E-2</v>
      </c>
      <c r="G592">
        <v>2.5040916530278201</v>
      </c>
      <c r="H592">
        <v>189</v>
      </c>
      <c r="I592">
        <v>611</v>
      </c>
      <c r="J592" t="e">
        <f>--NAvJ29WvY</f>
        <v>#NAME?</v>
      </c>
      <c r="K592">
        <v>0</v>
      </c>
      <c r="L592">
        <v>72600</v>
      </c>
      <c r="M592">
        <v>8.1833060556464002E-3</v>
      </c>
      <c r="N592">
        <v>5.8823529411764003E-3</v>
      </c>
      <c r="O592">
        <v>7</v>
      </c>
      <c r="P592">
        <v>1530</v>
      </c>
      <c r="Q592">
        <v>-2</v>
      </c>
      <c r="R592">
        <v>3.2679738562091001E-3</v>
      </c>
      <c r="S592">
        <v>1898.80423280423</v>
      </c>
      <c r="T592">
        <v>52200</v>
      </c>
      <c r="U592">
        <v>9</v>
      </c>
      <c r="V592">
        <v>0</v>
      </c>
      <c r="W592">
        <v>0</v>
      </c>
      <c r="X592">
        <v>587.35515548281501</v>
      </c>
      <c r="Y592">
        <v>2.93103448275862E-2</v>
      </c>
      <c r="Z592" t="s">
        <v>1317</v>
      </c>
      <c r="AA592">
        <v>5</v>
      </c>
    </row>
    <row r="593" spans="1:27" x14ac:dyDescent="0.3">
      <c r="A593">
        <v>591</v>
      </c>
      <c r="B593">
        <v>12.378757816257799</v>
      </c>
      <c r="C593" t="s">
        <v>1318</v>
      </c>
      <c r="D593">
        <v>22</v>
      </c>
      <c r="E593">
        <v>411767</v>
      </c>
      <c r="F593">
        <v>1.00502512562814E-2</v>
      </c>
      <c r="G593">
        <v>1.0221105527638099</v>
      </c>
      <c r="H593">
        <v>67</v>
      </c>
      <c r="I593">
        <v>1990</v>
      </c>
      <c r="J593" t="e">
        <f>---kG6vmG_g</f>
        <v>#NAME?</v>
      </c>
      <c r="K593">
        <v>4.9164208456243001E-3</v>
      </c>
      <c r="L593">
        <v>33264</v>
      </c>
      <c r="M593">
        <v>3.0150753768843999E-3</v>
      </c>
      <c r="N593">
        <v>9.8328416912487008E-3</v>
      </c>
      <c r="O593">
        <v>0</v>
      </c>
      <c r="P593">
        <v>2034</v>
      </c>
      <c r="Q593">
        <v>-2</v>
      </c>
      <c r="R593">
        <v>2.9498525073746E-3</v>
      </c>
      <c r="S593">
        <v>6145.7761194029799</v>
      </c>
      <c r="T593">
        <v>33240</v>
      </c>
      <c r="U593">
        <v>20</v>
      </c>
      <c r="V593">
        <v>10</v>
      </c>
      <c r="W593">
        <v>5.0251256281407001E-3</v>
      </c>
      <c r="X593">
        <v>206.918090452261</v>
      </c>
      <c r="Y593">
        <v>6.1191335740072197E-2</v>
      </c>
      <c r="Z593" t="s">
        <v>1319</v>
      </c>
      <c r="AA593">
        <v>6</v>
      </c>
    </row>
    <row r="594" spans="1:27" x14ac:dyDescent="0.3">
      <c r="A594">
        <v>592</v>
      </c>
      <c r="B594">
        <v>2.55575234953562</v>
      </c>
      <c r="C594" t="s">
        <v>1320</v>
      </c>
      <c r="D594">
        <v>22</v>
      </c>
      <c r="E594">
        <v>230879</v>
      </c>
      <c r="F594">
        <v>0.66666666666666596</v>
      </c>
      <c r="G594">
        <v>1171.6111111111099</v>
      </c>
      <c r="H594">
        <v>10</v>
      </c>
      <c r="I594">
        <v>18</v>
      </c>
      <c r="J594" t="e">
        <f>--U-FgfTwe4</f>
        <v>#NAME?</v>
      </c>
      <c r="K594">
        <v>2.3709042628849999E-4</v>
      </c>
      <c r="L594">
        <v>90337</v>
      </c>
      <c r="M594">
        <v>0.22222222222222199</v>
      </c>
      <c r="N594">
        <v>5.6901702309259999E-4</v>
      </c>
      <c r="O594">
        <v>4</v>
      </c>
      <c r="P594">
        <v>21089</v>
      </c>
      <c r="Q594">
        <v>-2</v>
      </c>
      <c r="R594">
        <v>1.896723410308E-4</v>
      </c>
      <c r="S594">
        <v>23087.9</v>
      </c>
      <c r="T594">
        <v>88945</v>
      </c>
      <c r="U594">
        <v>12</v>
      </c>
      <c r="V594">
        <v>5</v>
      </c>
      <c r="W594">
        <v>0.27777777777777701</v>
      </c>
      <c r="X594">
        <v>12826.6111111111</v>
      </c>
      <c r="Y594">
        <v>0.23710157962785899</v>
      </c>
      <c r="Z594" t="s">
        <v>1321</v>
      </c>
      <c r="AA594">
        <v>4</v>
      </c>
    </row>
    <row r="595" spans="1:27" x14ac:dyDescent="0.3">
      <c r="A595">
        <v>593</v>
      </c>
      <c r="B595">
        <v>6.2003087117674198</v>
      </c>
      <c r="C595" t="s">
        <v>1322</v>
      </c>
      <c r="D595">
        <v>25</v>
      </c>
      <c r="E595">
        <v>630652</v>
      </c>
      <c r="F595">
        <v>0.10084033613445301</v>
      </c>
      <c r="G595">
        <v>234.67647058823499</v>
      </c>
      <c r="H595">
        <v>128</v>
      </c>
      <c r="I595">
        <v>238</v>
      </c>
      <c r="J595" t="e">
        <f>--J_Gt_RY2s</f>
        <v>#NAME?</v>
      </c>
      <c r="K595">
        <v>1.074248473671E-4</v>
      </c>
      <c r="L595">
        <v>101713</v>
      </c>
      <c r="M595">
        <v>0.11344537815126</v>
      </c>
      <c r="N595">
        <v>4.2969938946869999E-4</v>
      </c>
      <c r="O595">
        <v>13</v>
      </c>
      <c r="P595">
        <v>55853</v>
      </c>
      <c r="Q595">
        <v>-2</v>
      </c>
      <c r="R595">
        <v>4.8341181315229999E-4</v>
      </c>
      <c r="S595">
        <v>4926.96875</v>
      </c>
      <c r="T595">
        <v>101617</v>
      </c>
      <c r="U595">
        <v>24</v>
      </c>
      <c r="V595">
        <v>6</v>
      </c>
      <c r="W595">
        <v>2.5210084033613401E-2</v>
      </c>
      <c r="X595">
        <v>2649.79831932773</v>
      </c>
      <c r="Y595">
        <v>0.54964228426345896</v>
      </c>
      <c r="Z595" t="s">
        <v>1323</v>
      </c>
      <c r="AA595">
        <v>27</v>
      </c>
    </row>
    <row r="596" spans="1:27" x14ac:dyDescent="0.3">
      <c r="A596">
        <v>594</v>
      </c>
      <c r="B596">
        <v>2.0053689160364501</v>
      </c>
      <c r="C596" t="s">
        <v>1324</v>
      </c>
      <c r="D596">
        <v>17</v>
      </c>
      <c r="E596">
        <v>165467</v>
      </c>
      <c r="F596">
        <v>0.14285714285714199</v>
      </c>
      <c r="G596">
        <v>94.809523809523796</v>
      </c>
      <c r="H596">
        <v>11</v>
      </c>
      <c r="I596">
        <v>21</v>
      </c>
      <c r="J596" t="e">
        <f>--LMeuz5AiM</f>
        <v>#NAME?</v>
      </c>
      <c r="K596">
        <v>0</v>
      </c>
      <c r="L596">
        <v>82512</v>
      </c>
      <c r="M596">
        <v>0</v>
      </c>
      <c r="N596">
        <v>1.5067805123053001E-3</v>
      </c>
      <c r="O596">
        <v>2</v>
      </c>
      <c r="P596">
        <v>1991</v>
      </c>
      <c r="Q596">
        <v>-2</v>
      </c>
      <c r="R596">
        <v>0</v>
      </c>
      <c r="S596">
        <v>15042.4545454545</v>
      </c>
      <c r="T596">
        <v>78120</v>
      </c>
      <c r="U596">
        <v>3</v>
      </c>
      <c r="V596">
        <v>0</v>
      </c>
      <c r="W596">
        <v>0</v>
      </c>
      <c r="X596">
        <v>7879.3809523809496</v>
      </c>
      <c r="Y596">
        <v>2.5486431131592401E-2</v>
      </c>
      <c r="Z596" t="s">
        <v>1325</v>
      </c>
      <c r="AA596">
        <v>0</v>
      </c>
    </row>
    <row r="597" spans="1:27" x14ac:dyDescent="0.3">
      <c r="A597">
        <v>595</v>
      </c>
      <c r="B597">
        <v>4.0336602951039504</v>
      </c>
      <c r="C597" t="s">
        <v>1326</v>
      </c>
      <c r="D597">
        <v>22</v>
      </c>
      <c r="E597">
        <v>96227</v>
      </c>
      <c r="F597">
        <v>4.1474654377880102E-2</v>
      </c>
      <c r="G597">
        <v>6.4930875576036797</v>
      </c>
      <c r="H597">
        <v>27</v>
      </c>
      <c r="I597">
        <v>217</v>
      </c>
      <c r="J597" t="s">
        <v>1327</v>
      </c>
      <c r="K597">
        <v>0</v>
      </c>
      <c r="L597">
        <v>23856</v>
      </c>
      <c r="M597">
        <v>0</v>
      </c>
      <c r="N597">
        <v>6.3875088715400997E-3</v>
      </c>
      <c r="O597">
        <v>0</v>
      </c>
      <c r="P597">
        <v>1409</v>
      </c>
      <c r="Q597">
        <v>-2</v>
      </c>
      <c r="R597">
        <v>0</v>
      </c>
      <c r="S597">
        <v>3563.9629629629599</v>
      </c>
      <c r="T597">
        <v>22728</v>
      </c>
      <c r="U597">
        <v>9</v>
      </c>
      <c r="V597">
        <v>0</v>
      </c>
      <c r="W597">
        <v>0</v>
      </c>
      <c r="X597">
        <v>443.44239631336399</v>
      </c>
      <c r="Y597">
        <v>6.1994016191481802E-2</v>
      </c>
      <c r="Z597" t="s">
        <v>1328</v>
      </c>
      <c r="AA597">
        <v>0</v>
      </c>
    </row>
    <row r="598" spans="1:27" x14ac:dyDescent="0.3">
      <c r="A598">
        <v>596</v>
      </c>
      <c r="B598">
        <v>7.3523158041687697</v>
      </c>
      <c r="C598" t="s">
        <v>1329</v>
      </c>
      <c r="D598">
        <v>20</v>
      </c>
      <c r="E598">
        <v>684655</v>
      </c>
      <c r="F598">
        <v>0.113130002163097</v>
      </c>
      <c r="G598">
        <v>32.952087389141198</v>
      </c>
      <c r="H598">
        <v>24</v>
      </c>
      <c r="I598">
        <v>9246</v>
      </c>
      <c r="J598" t="e">
        <f>--KAq8V4phY</f>
        <v>#NAME?</v>
      </c>
      <c r="K598">
        <v>2.166242717649E-4</v>
      </c>
      <c r="L598">
        <v>93121</v>
      </c>
      <c r="M598">
        <v>2.3253298723772398E-2</v>
      </c>
      <c r="N598">
        <v>3.4331664888815E-3</v>
      </c>
      <c r="O598">
        <v>5</v>
      </c>
      <c r="P598">
        <v>304675</v>
      </c>
      <c r="Q598">
        <v>15.8484848484848</v>
      </c>
      <c r="R598">
        <v>7.056699762041E-4</v>
      </c>
      <c r="S598">
        <v>28527.291666666599</v>
      </c>
      <c r="T598">
        <v>77232</v>
      </c>
      <c r="U598">
        <v>1046</v>
      </c>
      <c r="V598">
        <v>66</v>
      </c>
      <c r="W598">
        <v>7.1382219338092003E-3</v>
      </c>
      <c r="X598">
        <v>74.048777849881006</v>
      </c>
      <c r="Y598">
        <v>3.94493215247565</v>
      </c>
      <c r="Z598" t="s">
        <v>1330</v>
      </c>
      <c r="AA598">
        <v>215</v>
      </c>
    </row>
    <row r="599" spans="1:27" x14ac:dyDescent="0.3">
      <c r="A599">
        <v>597</v>
      </c>
      <c r="B599">
        <v>3.1711743273542599</v>
      </c>
      <c r="C599" t="s">
        <v>1331</v>
      </c>
      <c r="D599">
        <v>2</v>
      </c>
      <c r="E599">
        <v>271554</v>
      </c>
      <c r="F599">
        <v>8.6206896551723998E-3</v>
      </c>
      <c r="G599">
        <v>18.172413793103399</v>
      </c>
      <c r="H599">
        <v>20</v>
      </c>
      <c r="I599">
        <v>116</v>
      </c>
      <c r="J599" t="e">
        <f>--KrLBQxJ0c</f>
        <v>#NAME?</v>
      </c>
      <c r="K599">
        <v>0</v>
      </c>
      <c r="L599">
        <v>85632</v>
      </c>
      <c r="M599">
        <v>8.6206896551723998E-3</v>
      </c>
      <c r="N599">
        <v>4.7438330170769999E-4</v>
      </c>
      <c r="O599">
        <v>0</v>
      </c>
      <c r="P599">
        <v>2108</v>
      </c>
      <c r="Q599">
        <v>-2</v>
      </c>
      <c r="R599">
        <v>4.7438330170769999E-4</v>
      </c>
      <c r="S599">
        <v>13577.7</v>
      </c>
      <c r="T599">
        <v>78984</v>
      </c>
      <c r="U599">
        <v>1</v>
      </c>
      <c r="V599">
        <v>0</v>
      </c>
      <c r="W599">
        <v>0</v>
      </c>
      <c r="X599">
        <v>2340.9827586206802</v>
      </c>
      <c r="Y599">
        <v>2.66889496606907E-2</v>
      </c>
      <c r="Z599" t="s">
        <v>1332</v>
      </c>
      <c r="AA599">
        <v>1</v>
      </c>
    </row>
    <row r="600" spans="1:27" x14ac:dyDescent="0.3">
      <c r="A600">
        <v>598</v>
      </c>
      <c r="B600">
        <v>7.5306740389678701</v>
      </c>
      <c r="C600" t="s">
        <v>1333</v>
      </c>
      <c r="D600">
        <v>2</v>
      </c>
      <c r="E600">
        <v>228812</v>
      </c>
      <c r="F600">
        <v>0.2</v>
      </c>
      <c r="G600">
        <v>39.535353535353501</v>
      </c>
      <c r="H600">
        <v>97</v>
      </c>
      <c r="I600">
        <v>495</v>
      </c>
      <c r="J600" t="e">
        <f>--nZr-DigPQ</f>
        <v>#NAME?</v>
      </c>
      <c r="K600">
        <v>2.0439448134899999E-4</v>
      </c>
      <c r="L600">
        <v>30384</v>
      </c>
      <c r="M600">
        <v>1.01010101010101E-2</v>
      </c>
      <c r="N600">
        <v>5.0587634133877997E-3</v>
      </c>
      <c r="O600">
        <v>0</v>
      </c>
      <c r="P600">
        <v>19570</v>
      </c>
      <c r="Q600">
        <v>-2</v>
      </c>
      <c r="R600">
        <v>2.5549310168620002E-4</v>
      </c>
      <c r="S600">
        <v>2358.8865979381399</v>
      </c>
      <c r="T600">
        <v>26808</v>
      </c>
      <c r="U600">
        <v>99</v>
      </c>
      <c r="V600">
        <v>4</v>
      </c>
      <c r="W600">
        <v>8.0808080808079993E-3</v>
      </c>
      <c r="X600">
        <v>462.24646464646401</v>
      </c>
      <c r="Y600">
        <v>0.73000596836765097</v>
      </c>
      <c r="Z600" t="s">
        <v>1334</v>
      </c>
      <c r="AA600">
        <v>5</v>
      </c>
    </row>
    <row r="601" spans="1:27" x14ac:dyDescent="0.3">
      <c r="A601">
        <v>599</v>
      </c>
      <c r="B601">
        <v>21.001471782379198</v>
      </c>
      <c r="C601" t="s">
        <v>1335</v>
      </c>
      <c r="D601">
        <v>17</v>
      </c>
      <c r="E601">
        <v>1655252</v>
      </c>
      <c r="F601">
        <v>3.47985347985348E-2</v>
      </c>
      <c r="G601">
        <v>27.8095238095238</v>
      </c>
      <c r="H601">
        <v>76</v>
      </c>
      <c r="I601">
        <v>546</v>
      </c>
      <c r="J601" t="e">
        <f>--d1iNR7EsE</f>
        <v>#NAME?</v>
      </c>
      <c r="K601">
        <v>1.9757639620649999E-4</v>
      </c>
      <c r="L601">
        <v>78816</v>
      </c>
      <c r="M601">
        <v>1.09890109890109E-2</v>
      </c>
      <c r="N601">
        <v>1.2513171759746999E-3</v>
      </c>
      <c r="O601">
        <v>753</v>
      </c>
      <c r="P601">
        <v>15184</v>
      </c>
      <c r="Q601">
        <v>-2</v>
      </c>
      <c r="R601">
        <v>3.9515279241299998E-4</v>
      </c>
      <c r="S601">
        <v>21779.631578947301</v>
      </c>
      <c r="T601">
        <v>66168</v>
      </c>
      <c r="U601">
        <v>19</v>
      </c>
      <c r="V601">
        <v>3</v>
      </c>
      <c r="W601">
        <v>5.4945054945054004E-3</v>
      </c>
      <c r="X601">
        <v>3031.59706959706</v>
      </c>
      <c r="Y601">
        <v>0.22947648410107599</v>
      </c>
      <c r="Z601" t="s">
        <v>1336</v>
      </c>
      <c r="AA601">
        <v>6</v>
      </c>
    </row>
    <row r="602" spans="1:27" x14ac:dyDescent="0.3">
      <c r="A602">
        <v>600</v>
      </c>
      <c r="B602">
        <v>163.10352303523001</v>
      </c>
      <c r="C602" t="s">
        <v>1337</v>
      </c>
      <c r="D602">
        <v>24</v>
      </c>
      <c r="E602">
        <v>4814816</v>
      </c>
      <c r="F602">
        <v>1.9348395955560999E-3</v>
      </c>
      <c r="G602">
        <v>0.19735363874672299</v>
      </c>
      <c r="H602">
        <v>476</v>
      </c>
      <c r="I602">
        <v>16022</v>
      </c>
      <c r="J602" t="e">
        <f>--GgVqx-pmk</f>
        <v>#NAME?</v>
      </c>
      <c r="K602">
        <v>9.4876660341550005E-4</v>
      </c>
      <c r="L602">
        <v>29520</v>
      </c>
      <c r="M602">
        <v>3.12070902509E-4</v>
      </c>
      <c r="N602">
        <v>9.8039215686274005E-3</v>
      </c>
      <c r="O602">
        <v>0</v>
      </c>
      <c r="P602">
        <v>3162</v>
      </c>
      <c r="Q602">
        <v>-2</v>
      </c>
      <c r="R602">
        <v>1.5812776723592001E-3</v>
      </c>
      <c r="S602">
        <v>10115.159663865499</v>
      </c>
      <c r="T602">
        <v>21048</v>
      </c>
      <c r="U602">
        <v>31</v>
      </c>
      <c r="V602">
        <v>3</v>
      </c>
      <c r="W602">
        <v>1.8724254150539999E-4</v>
      </c>
      <c r="X602">
        <v>300.51279490700199</v>
      </c>
      <c r="Y602">
        <v>0.15022805017103699</v>
      </c>
      <c r="Z602" t="s">
        <v>1338</v>
      </c>
      <c r="AA602">
        <v>5</v>
      </c>
    </row>
    <row r="603" spans="1:27" x14ac:dyDescent="0.3">
      <c r="A603">
        <v>601</v>
      </c>
      <c r="B603">
        <v>8.3628144654087994E-2</v>
      </c>
      <c r="C603" t="s">
        <v>1339</v>
      </c>
      <c r="D603">
        <v>10</v>
      </c>
      <c r="E603">
        <v>5106</v>
      </c>
      <c r="F603">
        <v>1.125</v>
      </c>
      <c r="G603">
        <v>392.25</v>
      </c>
      <c r="H603">
        <v>6</v>
      </c>
      <c r="I603">
        <v>8</v>
      </c>
      <c r="J603" t="e">
        <f>--eIJIQitsA</f>
        <v>#NAME?</v>
      </c>
      <c r="K603">
        <v>0</v>
      </c>
      <c r="L603">
        <v>61056</v>
      </c>
      <c r="M603">
        <v>0.125</v>
      </c>
      <c r="N603">
        <v>2.868068833652E-3</v>
      </c>
      <c r="O603">
        <v>3</v>
      </c>
      <c r="P603">
        <v>3138</v>
      </c>
      <c r="Q603">
        <v>-2</v>
      </c>
      <c r="R603">
        <v>3.1867431485020002E-4</v>
      </c>
      <c r="S603">
        <v>851</v>
      </c>
      <c r="T603">
        <v>61032</v>
      </c>
      <c r="U603">
        <v>9</v>
      </c>
      <c r="V603">
        <v>0</v>
      </c>
      <c r="W603">
        <v>0</v>
      </c>
      <c r="X603">
        <v>638.25</v>
      </c>
      <c r="Y603">
        <v>5.1415650806134403E-2</v>
      </c>
      <c r="Z603" t="s">
        <v>1340</v>
      </c>
      <c r="AA603">
        <v>1</v>
      </c>
    </row>
    <row r="604" spans="1:27" x14ac:dyDescent="0.3">
      <c r="A604">
        <v>602</v>
      </c>
      <c r="B604">
        <v>7.5905288405288402</v>
      </c>
      <c r="C604" t="s">
        <v>1341</v>
      </c>
      <c r="D604">
        <v>10</v>
      </c>
      <c r="E604">
        <v>519010</v>
      </c>
      <c r="F604">
        <v>2.5641025641025599E-2</v>
      </c>
      <c r="G604">
        <v>16.269230769230699</v>
      </c>
      <c r="H604">
        <v>72</v>
      </c>
      <c r="I604">
        <v>234</v>
      </c>
      <c r="J604" t="e">
        <f>--mOy61P3D8</f>
        <v>#NAME?</v>
      </c>
      <c r="K604">
        <v>2.6267402153920002E-4</v>
      </c>
      <c r="L604">
        <v>68376</v>
      </c>
      <c r="M604">
        <v>4.2735042735042002E-3</v>
      </c>
      <c r="N604">
        <v>1.5760441292356001E-3</v>
      </c>
      <c r="O604">
        <v>77</v>
      </c>
      <c r="P604">
        <v>3807</v>
      </c>
      <c r="Q604">
        <v>-2</v>
      </c>
      <c r="R604">
        <v>2.6267402153920002E-4</v>
      </c>
      <c r="S604">
        <v>7208.4722222222199</v>
      </c>
      <c r="T604">
        <v>68352</v>
      </c>
      <c r="U604">
        <v>6</v>
      </c>
      <c r="V604">
        <v>1</v>
      </c>
      <c r="W604">
        <v>4.2735042735042002E-3</v>
      </c>
      <c r="X604">
        <v>2217.9914529914499</v>
      </c>
      <c r="Y604">
        <v>5.5696980337078601E-2</v>
      </c>
      <c r="Z604" t="s">
        <v>1342</v>
      </c>
      <c r="AA604">
        <v>1</v>
      </c>
    </row>
    <row r="605" spans="1:27" x14ac:dyDescent="0.3">
      <c r="A605">
        <v>603</v>
      </c>
      <c r="B605">
        <v>6.0508528111181299</v>
      </c>
      <c r="C605" t="s">
        <v>1343</v>
      </c>
      <c r="D605">
        <v>17</v>
      </c>
      <c r="E605">
        <v>229884</v>
      </c>
      <c r="F605">
        <v>0.389221556886227</v>
      </c>
      <c r="G605">
        <v>42.296407185628702</v>
      </c>
      <c r="H605">
        <v>11</v>
      </c>
      <c r="I605">
        <v>334</v>
      </c>
      <c r="J605" t="e">
        <f>--WkuXSbzt8</f>
        <v>#NAME?</v>
      </c>
      <c r="K605" s="1">
        <v>7.0786437318609707E-5</v>
      </c>
      <c r="L605">
        <v>37992</v>
      </c>
      <c r="M605">
        <v>4.1916167664670601E-2</v>
      </c>
      <c r="N605">
        <v>9.2022368514191998E-3</v>
      </c>
      <c r="O605">
        <v>0</v>
      </c>
      <c r="P605">
        <v>14127</v>
      </c>
      <c r="Q605">
        <v>-2</v>
      </c>
      <c r="R605">
        <v>9.9101012246049992E-4</v>
      </c>
      <c r="S605">
        <v>20898.545454545401</v>
      </c>
      <c r="T605">
        <v>23544</v>
      </c>
      <c r="U605">
        <v>130</v>
      </c>
      <c r="V605">
        <v>1</v>
      </c>
      <c r="W605">
        <v>2.9940119760479E-3</v>
      </c>
      <c r="X605">
        <v>688.27544910179597</v>
      </c>
      <c r="Y605">
        <v>0.60002548419979596</v>
      </c>
      <c r="Z605" t="s">
        <v>1344</v>
      </c>
      <c r="AA605">
        <v>14</v>
      </c>
    </row>
    <row r="606" spans="1:27" x14ac:dyDescent="0.3">
      <c r="A606">
        <v>604</v>
      </c>
      <c r="B606">
        <v>1.3651294233289599</v>
      </c>
      <c r="C606" t="s">
        <v>1345</v>
      </c>
      <c r="D606">
        <v>20</v>
      </c>
      <c r="E606">
        <v>99993</v>
      </c>
      <c r="F606">
        <v>0.98</v>
      </c>
      <c r="G606">
        <v>277.88</v>
      </c>
      <c r="H606">
        <v>40</v>
      </c>
      <c r="I606">
        <v>50</v>
      </c>
      <c r="J606" t="e">
        <f>--A5-Li6guA</f>
        <v>#NAME?</v>
      </c>
      <c r="K606">
        <v>3.8145962285878001E-3</v>
      </c>
      <c r="L606">
        <v>73248</v>
      </c>
      <c r="M606">
        <v>3.24</v>
      </c>
      <c r="N606">
        <v>3.5267021736001001E-3</v>
      </c>
      <c r="O606">
        <v>18</v>
      </c>
      <c r="P606">
        <v>13894</v>
      </c>
      <c r="Q606">
        <v>-2</v>
      </c>
      <c r="R606">
        <v>1.16597092270044E-2</v>
      </c>
      <c r="S606">
        <v>2499.8249999999998</v>
      </c>
      <c r="T606">
        <v>70704</v>
      </c>
      <c r="U606">
        <v>49</v>
      </c>
      <c r="V606">
        <v>53</v>
      </c>
      <c r="W606">
        <v>1.06</v>
      </c>
      <c r="X606">
        <v>1999.86</v>
      </c>
      <c r="Y606">
        <v>0.19650939126499201</v>
      </c>
      <c r="Z606" t="s">
        <v>1346</v>
      </c>
      <c r="AA606">
        <v>162</v>
      </c>
    </row>
    <row r="607" spans="1:27" x14ac:dyDescent="0.3">
      <c r="A607">
        <v>605</v>
      </c>
      <c r="B607">
        <v>1.5496529758509201</v>
      </c>
      <c r="C607" t="s">
        <v>1347</v>
      </c>
      <c r="D607">
        <v>19</v>
      </c>
      <c r="E607">
        <v>65197</v>
      </c>
      <c r="F607">
        <v>4.8267326732673199E-2</v>
      </c>
      <c r="G607">
        <v>2.3762376237623699</v>
      </c>
      <c r="H607">
        <v>72</v>
      </c>
      <c r="I607">
        <v>808</v>
      </c>
      <c r="J607" t="e">
        <f>--VK5pDZnI0</f>
        <v>#NAME?</v>
      </c>
      <c r="K607">
        <v>0</v>
      </c>
      <c r="L607">
        <v>42072</v>
      </c>
      <c r="M607">
        <v>6.1881188118810999E-3</v>
      </c>
      <c r="N607">
        <v>2.0312500000000001E-2</v>
      </c>
      <c r="O607">
        <v>0</v>
      </c>
      <c r="P607">
        <v>1920</v>
      </c>
      <c r="Q607">
        <v>-2</v>
      </c>
      <c r="R607">
        <v>2.6041666666666002E-3</v>
      </c>
      <c r="S607">
        <v>905.513888888888</v>
      </c>
      <c r="T607">
        <v>33600</v>
      </c>
      <c r="U607">
        <v>39</v>
      </c>
      <c r="V607">
        <v>0</v>
      </c>
      <c r="W607">
        <v>0</v>
      </c>
      <c r="X607">
        <v>80.689356435643504</v>
      </c>
      <c r="Y607">
        <v>5.7142857142857099E-2</v>
      </c>
      <c r="Z607" t="s">
        <v>1348</v>
      </c>
      <c r="AA607">
        <v>5</v>
      </c>
    </row>
    <row r="608" spans="1:27" x14ac:dyDescent="0.3">
      <c r="A608">
        <v>606</v>
      </c>
      <c r="B608">
        <v>0.76971030436376897</v>
      </c>
      <c r="C608" t="s">
        <v>1349</v>
      </c>
      <c r="D608">
        <v>20</v>
      </c>
      <c r="E608">
        <v>50376</v>
      </c>
      <c r="F608">
        <v>0.157894736842105</v>
      </c>
      <c r="G608">
        <v>289.57894736842098</v>
      </c>
      <c r="H608">
        <v>20</v>
      </c>
      <c r="I608">
        <v>19</v>
      </c>
      <c r="J608" t="e">
        <f>--daTP0M9xg</f>
        <v>#NAME?</v>
      </c>
      <c r="K608">
        <v>1.81752090149E-4</v>
      </c>
      <c r="L608">
        <v>65448</v>
      </c>
      <c r="M608">
        <v>0</v>
      </c>
      <c r="N608">
        <v>5.4525627044709998E-4</v>
      </c>
      <c r="O608">
        <v>21</v>
      </c>
      <c r="P608">
        <v>5502</v>
      </c>
      <c r="Q608">
        <v>-2</v>
      </c>
      <c r="R608">
        <v>0</v>
      </c>
      <c r="S608">
        <v>2518.8000000000002</v>
      </c>
      <c r="T608">
        <v>64488</v>
      </c>
      <c r="U608">
        <v>3</v>
      </c>
      <c r="V608">
        <v>1</v>
      </c>
      <c r="W608">
        <v>5.2631578947368397E-2</v>
      </c>
      <c r="X608">
        <v>2651.3684210526299</v>
      </c>
      <c r="Y608">
        <v>8.5318198734648298E-2</v>
      </c>
      <c r="Z608" t="s">
        <v>1350</v>
      </c>
      <c r="AA608">
        <v>0</v>
      </c>
    </row>
    <row r="609" spans="1:27" x14ac:dyDescent="0.3">
      <c r="A609">
        <v>607</v>
      </c>
      <c r="B609">
        <v>0.335030549898167</v>
      </c>
      <c r="C609" t="s">
        <v>1351</v>
      </c>
      <c r="D609">
        <v>22</v>
      </c>
      <c r="E609">
        <v>11844</v>
      </c>
      <c r="F609">
        <v>6.0606060606060601E-2</v>
      </c>
      <c r="G609">
        <v>58.393939393939299</v>
      </c>
      <c r="H609">
        <v>21</v>
      </c>
      <c r="I609">
        <v>33</v>
      </c>
      <c r="J609" t="e">
        <f>--F4qaB9Ok0</f>
        <v>#NAME?</v>
      </c>
      <c r="K609">
        <v>0</v>
      </c>
      <c r="L609">
        <v>35352</v>
      </c>
      <c r="M609">
        <v>0</v>
      </c>
      <c r="N609">
        <v>1.0378827192527001E-3</v>
      </c>
      <c r="O609">
        <v>0</v>
      </c>
      <c r="P609">
        <v>1927</v>
      </c>
      <c r="Q609">
        <v>-2</v>
      </c>
      <c r="R609">
        <v>0</v>
      </c>
      <c r="S609">
        <v>564</v>
      </c>
      <c r="T609">
        <v>35304</v>
      </c>
      <c r="U609">
        <v>2</v>
      </c>
      <c r="V609">
        <v>0</v>
      </c>
      <c r="W609">
        <v>0</v>
      </c>
      <c r="X609">
        <v>358.90909090909003</v>
      </c>
      <c r="Y609">
        <v>5.45830500793111E-2</v>
      </c>
      <c r="Z609" t="s">
        <v>1352</v>
      </c>
      <c r="AA609">
        <v>0</v>
      </c>
    </row>
    <row r="610" spans="1:27" x14ac:dyDescent="0.3">
      <c r="A610">
        <v>608</v>
      </c>
      <c r="B610">
        <v>1.58549825513765</v>
      </c>
      <c r="C610" t="s">
        <v>1353</v>
      </c>
      <c r="D610">
        <v>22</v>
      </c>
      <c r="E610">
        <v>98136</v>
      </c>
      <c r="F610">
        <v>0.12</v>
      </c>
      <c r="G610">
        <v>35.159999999999997</v>
      </c>
      <c r="H610">
        <v>41</v>
      </c>
      <c r="I610">
        <v>100</v>
      </c>
      <c r="J610" t="e">
        <f>--b-Wufcwsw</f>
        <v>#NAME?</v>
      </c>
      <c r="K610">
        <v>0</v>
      </c>
      <c r="L610">
        <v>61896</v>
      </c>
      <c r="M610">
        <v>7.0000000000000007E-2</v>
      </c>
      <c r="N610">
        <v>3.4129692832763998E-3</v>
      </c>
      <c r="O610">
        <v>2</v>
      </c>
      <c r="P610">
        <v>3516</v>
      </c>
      <c r="Q610">
        <v>-2</v>
      </c>
      <c r="R610">
        <v>1.9908987485778998E-3</v>
      </c>
      <c r="S610">
        <v>2393.5609756097501</v>
      </c>
      <c r="T610">
        <v>42672</v>
      </c>
      <c r="U610">
        <v>12</v>
      </c>
      <c r="V610">
        <v>0</v>
      </c>
      <c r="W610">
        <v>0</v>
      </c>
      <c r="X610">
        <v>981.36</v>
      </c>
      <c r="Y610">
        <v>8.2395950506186699E-2</v>
      </c>
      <c r="Z610" t="s">
        <v>1354</v>
      </c>
      <c r="AA610">
        <v>7</v>
      </c>
    </row>
    <row r="611" spans="1:27" x14ac:dyDescent="0.3">
      <c r="A611">
        <v>609</v>
      </c>
      <c r="B611">
        <v>346.26918483129202</v>
      </c>
      <c r="C611" t="s">
        <v>1355</v>
      </c>
      <c r="D611">
        <v>10</v>
      </c>
      <c r="E611">
        <v>27831732</v>
      </c>
      <c r="F611">
        <v>9.0940353826754004E-3</v>
      </c>
      <c r="G611">
        <v>2.77303121776011</v>
      </c>
      <c r="H611">
        <v>151</v>
      </c>
      <c r="I611">
        <v>26171</v>
      </c>
      <c r="J611" t="e">
        <f>--k9xIxee_w</f>
        <v>#NAME?</v>
      </c>
      <c r="K611">
        <v>1.9290920865879999E-4</v>
      </c>
      <c r="L611">
        <v>80376</v>
      </c>
      <c r="M611">
        <v>5.7315349050469997E-4</v>
      </c>
      <c r="N611">
        <v>3.2794565472007002E-3</v>
      </c>
      <c r="O611">
        <v>8</v>
      </c>
      <c r="P611">
        <v>72573</v>
      </c>
      <c r="Q611">
        <v>-2</v>
      </c>
      <c r="R611">
        <v>2.0668843784869999E-4</v>
      </c>
      <c r="S611">
        <v>184316.10596026399</v>
      </c>
      <c r="T611">
        <v>50664</v>
      </c>
      <c r="U611">
        <v>238</v>
      </c>
      <c r="V611">
        <v>14</v>
      </c>
      <c r="W611">
        <v>5.3494325780439997E-4</v>
      </c>
      <c r="X611">
        <v>1063.4569561728599</v>
      </c>
      <c r="Y611">
        <v>1.4324372335386</v>
      </c>
      <c r="Z611" t="s">
        <v>1356</v>
      </c>
      <c r="AA611">
        <v>15</v>
      </c>
    </row>
    <row r="612" spans="1:27" x14ac:dyDescent="0.3">
      <c r="A612">
        <v>610</v>
      </c>
      <c r="B612">
        <v>10.341618795109699</v>
      </c>
      <c r="C612" t="s">
        <v>1357</v>
      </c>
      <c r="D612">
        <v>22</v>
      </c>
      <c r="E612">
        <v>561674</v>
      </c>
      <c r="F612">
        <v>3.4855350296270001E-4</v>
      </c>
      <c r="G612">
        <v>0.56674799581735802</v>
      </c>
      <c r="H612">
        <v>91</v>
      </c>
      <c r="I612">
        <v>2869</v>
      </c>
      <c r="J612" t="e">
        <f>--SFAmj5_hE</f>
        <v>#NAME?</v>
      </c>
      <c r="K612">
        <v>0</v>
      </c>
      <c r="L612">
        <v>54312</v>
      </c>
      <c r="M612">
        <v>3.4855350296270001E-4</v>
      </c>
      <c r="N612">
        <v>6.1500615006149998E-4</v>
      </c>
      <c r="O612">
        <v>3</v>
      </c>
      <c r="P612">
        <v>1626</v>
      </c>
      <c r="Q612">
        <v>-2</v>
      </c>
      <c r="R612">
        <v>6.1500615006149998E-4</v>
      </c>
      <c r="S612">
        <v>6172.2417582417502</v>
      </c>
      <c r="T612">
        <v>52272</v>
      </c>
      <c r="U612">
        <v>1</v>
      </c>
      <c r="V612">
        <v>0</v>
      </c>
      <c r="W612">
        <v>0</v>
      </c>
      <c r="X612">
        <v>195.773440223074</v>
      </c>
      <c r="Y612">
        <v>3.1106519742883299E-2</v>
      </c>
      <c r="Z612" t="s">
        <v>1358</v>
      </c>
      <c r="AA612">
        <v>1</v>
      </c>
    </row>
    <row r="613" spans="1:27" x14ac:dyDescent="0.3">
      <c r="A613">
        <v>611</v>
      </c>
      <c r="B613">
        <v>9.5266813807320396</v>
      </c>
      <c r="C613" t="s">
        <v>1359</v>
      </c>
      <c r="D613">
        <v>27</v>
      </c>
      <c r="E613">
        <v>850323</v>
      </c>
      <c r="F613">
        <v>7.1942446043165003E-3</v>
      </c>
      <c r="G613">
        <v>2.7086330935251799</v>
      </c>
      <c r="H613">
        <v>49</v>
      </c>
      <c r="I613">
        <v>1112</v>
      </c>
      <c r="J613" t="e">
        <f>--fuZe5IkTY</f>
        <v>#NAME?</v>
      </c>
      <c r="K613">
        <v>6.6401062416990004E-4</v>
      </c>
      <c r="L613">
        <v>89257</v>
      </c>
      <c r="M613">
        <v>0</v>
      </c>
      <c r="N613">
        <v>2.6560424966798999E-3</v>
      </c>
      <c r="O613">
        <v>0</v>
      </c>
      <c r="P613">
        <v>3012</v>
      </c>
      <c r="Q613">
        <v>-2</v>
      </c>
      <c r="R613">
        <v>0</v>
      </c>
      <c r="S613">
        <v>17353.530612244798</v>
      </c>
      <c r="T613">
        <v>72624</v>
      </c>
      <c r="U613">
        <v>8</v>
      </c>
      <c r="V613">
        <v>2</v>
      </c>
      <c r="W613">
        <v>1.7985611510790999E-3</v>
      </c>
      <c r="X613">
        <v>764.67895683453196</v>
      </c>
      <c r="Y613">
        <v>4.1473892927957702E-2</v>
      </c>
      <c r="Z613" t="s">
        <v>1360</v>
      </c>
      <c r="AA613">
        <v>0</v>
      </c>
    </row>
    <row r="614" spans="1:27" x14ac:dyDescent="0.3">
      <c r="A614">
        <v>612</v>
      </c>
      <c r="B614">
        <v>106.316889044943</v>
      </c>
      <c r="C614" t="s">
        <v>1361</v>
      </c>
      <c r="D614">
        <v>26</v>
      </c>
      <c r="E614">
        <v>3633486</v>
      </c>
      <c r="F614">
        <v>8.3198136361740005E-4</v>
      </c>
      <c r="G614">
        <v>0.203793835018095</v>
      </c>
      <c r="H614">
        <v>232</v>
      </c>
      <c r="I614">
        <v>24039</v>
      </c>
      <c r="J614" t="s">
        <v>1362</v>
      </c>
      <c r="K614">
        <v>8.1649316186969999E-4</v>
      </c>
      <c r="L614">
        <v>34176</v>
      </c>
      <c r="M614">
        <v>0</v>
      </c>
      <c r="N614">
        <v>4.0824658093488002E-3</v>
      </c>
      <c r="O614">
        <v>0</v>
      </c>
      <c r="P614">
        <v>4899</v>
      </c>
      <c r="Q614">
        <v>-2</v>
      </c>
      <c r="R614">
        <v>0</v>
      </c>
      <c r="S614">
        <v>15661.5775862068</v>
      </c>
      <c r="T614">
        <v>28776</v>
      </c>
      <c r="U614">
        <v>20</v>
      </c>
      <c r="V614">
        <v>4</v>
      </c>
      <c r="W614">
        <v>1.6639627272340001E-4</v>
      </c>
      <c r="X614">
        <v>151.149631848246</v>
      </c>
      <c r="Y614">
        <v>0.170246038365304</v>
      </c>
      <c r="Z614" t="s">
        <v>1363</v>
      </c>
      <c r="AA614">
        <v>0</v>
      </c>
    </row>
    <row r="615" spans="1:27" x14ac:dyDescent="0.3">
      <c r="A615">
        <v>613</v>
      </c>
      <c r="B615">
        <v>269.912692173305</v>
      </c>
      <c r="C615" t="s">
        <v>1364</v>
      </c>
      <c r="D615">
        <v>20</v>
      </c>
      <c r="E615">
        <v>6179921</v>
      </c>
      <c r="F615">
        <v>7.6346501779430004E-3</v>
      </c>
      <c r="G615">
        <v>0.40728075233115202</v>
      </c>
      <c r="H615">
        <v>1433</v>
      </c>
      <c r="I615">
        <v>50297</v>
      </c>
      <c r="J615" t="e">
        <f>--MN0LBo59c</f>
        <v>#NAME?</v>
      </c>
      <c r="K615">
        <v>1.4644862094209999E-4</v>
      </c>
      <c r="L615">
        <v>22896</v>
      </c>
      <c r="M615">
        <v>7.3563035568719999E-4</v>
      </c>
      <c r="N615">
        <v>1.8745423480595502E-2</v>
      </c>
      <c r="O615">
        <v>0</v>
      </c>
      <c r="P615">
        <v>20485</v>
      </c>
      <c r="Q615">
        <v>-2</v>
      </c>
      <c r="R615">
        <v>1.8061996582865E-3</v>
      </c>
      <c r="S615">
        <v>4312.57571528262</v>
      </c>
      <c r="T615">
        <v>18528</v>
      </c>
      <c r="U615">
        <v>384</v>
      </c>
      <c r="V615">
        <v>3</v>
      </c>
      <c r="W615" s="1">
        <v>5.9645704515179799E-5</v>
      </c>
      <c r="X615">
        <v>122.868580631051</v>
      </c>
      <c r="Y615">
        <v>1.1056239205526699</v>
      </c>
      <c r="Z615" t="s">
        <v>1365</v>
      </c>
      <c r="AA615">
        <v>37</v>
      </c>
    </row>
    <row r="616" spans="1:27" x14ac:dyDescent="0.3">
      <c r="A616">
        <v>614</v>
      </c>
      <c r="B616">
        <v>0.73449383687385195</v>
      </c>
      <c r="C616" t="s">
        <v>1366</v>
      </c>
      <c r="D616">
        <v>10</v>
      </c>
      <c r="E616">
        <v>44810</v>
      </c>
      <c r="F616">
        <v>0.29850746268656703</v>
      </c>
      <c r="G616">
        <v>101.701492537313</v>
      </c>
      <c r="H616">
        <v>11</v>
      </c>
      <c r="I616">
        <v>67</v>
      </c>
      <c r="J616" t="e">
        <f>--fG9gtFqJ0</f>
        <v>#NAME?</v>
      </c>
      <c r="K616">
        <v>0</v>
      </c>
      <c r="L616">
        <v>61008</v>
      </c>
      <c r="M616">
        <v>8.9552238805970102E-2</v>
      </c>
      <c r="N616">
        <v>2.9351335485763999E-3</v>
      </c>
      <c r="O616">
        <v>4</v>
      </c>
      <c r="P616">
        <v>6814</v>
      </c>
      <c r="Q616">
        <v>-2</v>
      </c>
      <c r="R616">
        <v>8.8054006457289995E-4</v>
      </c>
      <c r="S616">
        <v>4073.6363636363599</v>
      </c>
      <c r="T616">
        <v>48024</v>
      </c>
      <c r="U616">
        <v>20</v>
      </c>
      <c r="V616">
        <v>0</v>
      </c>
      <c r="W616">
        <v>0</v>
      </c>
      <c r="X616">
        <v>668.80597014925297</v>
      </c>
      <c r="Y616">
        <v>0.14188738963851399</v>
      </c>
      <c r="Z616" t="s">
        <v>1367</v>
      </c>
      <c r="AA616">
        <v>6</v>
      </c>
    </row>
    <row r="617" spans="1:27" x14ac:dyDescent="0.3">
      <c r="A617">
        <v>615</v>
      </c>
      <c r="B617">
        <v>1.7743685777393601</v>
      </c>
      <c r="C617" t="s">
        <v>1368</v>
      </c>
      <c r="D617">
        <v>24</v>
      </c>
      <c r="E617">
        <v>147812</v>
      </c>
      <c r="F617">
        <v>0.78947368421052599</v>
      </c>
      <c r="G617">
        <v>489.5</v>
      </c>
      <c r="H617">
        <v>6</v>
      </c>
      <c r="I617">
        <v>38</v>
      </c>
      <c r="J617" t="e">
        <f>--cUyllMcwM</f>
        <v>#NAME?</v>
      </c>
      <c r="K617">
        <v>8.0640825762050001E-4</v>
      </c>
      <c r="L617">
        <v>83304</v>
      </c>
      <c r="M617">
        <v>0.42105263157894701</v>
      </c>
      <c r="N617">
        <v>1.6128165152411E-3</v>
      </c>
      <c r="O617">
        <v>2</v>
      </c>
      <c r="P617">
        <v>18601</v>
      </c>
      <c r="Q617">
        <v>-2</v>
      </c>
      <c r="R617">
        <v>8.6016880812850001E-4</v>
      </c>
      <c r="S617">
        <v>24635.333333333299</v>
      </c>
      <c r="T617">
        <v>83256</v>
      </c>
      <c r="U617">
        <v>30</v>
      </c>
      <c r="V617">
        <v>15</v>
      </c>
      <c r="W617">
        <v>0.394736842105263</v>
      </c>
      <c r="X617">
        <v>3889.7894736841999</v>
      </c>
      <c r="Y617">
        <v>0.223419333141155</v>
      </c>
      <c r="Z617" t="s">
        <v>1369</v>
      </c>
      <c r="AA617">
        <v>16</v>
      </c>
    </row>
    <row r="618" spans="1:27" x14ac:dyDescent="0.3">
      <c r="A618">
        <v>616</v>
      </c>
      <c r="B618">
        <v>79.158130013368904</v>
      </c>
      <c r="C618" t="s">
        <v>1370</v>
      </c>
      <c r="D618">
        <v>17</v>
      </c>
      <c r="E618">
        <v>5684187</v>
      </c>
      <c r="F618">
        <v>7.4783128926110001E-4</v>
      </c>
      <c r="G618">
        <v>0.69982052049057697</v>
      </c>
      <c r="H618">
        <v>3121</v>
      </c>
      <c r="I618">
        <v>6686</v>
      </c>
      <c r="J618" t="e">
        <f>--fMe-rXcx4</f>
        <v>#NAME?</v>
      </c>
      <c r="K618">
        <v>0</v>
      </c>
      <c r="L618">
        <v>71808</v>
      </c>
      <c r="M618">
        <v>1.495662578522E-4</v>
      </c>
      <c r="N618">
        <v>1.0686044026501E-3</v>
      </c>
      <c r="O618">
        <v>49</v>
      </c>
      <c r="P618">
        <v>4679</v>
      </c>
      <c r="Q618">
        <v>-2</v>
      </c>
      <c r="R618">
        <v>2.1372088052999999E-4</v>
      </c>
      <c r="S618">
        <v>1821.2710669657099</v>
      </c>
      <c r="T618">
        <v>43080</v>
      </c>
      <c r="U618">
        <v>5</v>
      </c>
      <c r="V618">
        <v>0</v>
      </c>
      <c r="W618">
        <v>0</v>
      </c>
      <c r="X618">
        <v>850.162578522285</v>
      </c>
      <c r="Y618">
        <v>0.10861188486536601</v>
      </c>
      <c r="Z618" t="s">
        <v>1371</v>
      </c>
      <c r="AA618">
        <v>1</v>
      </c>
    </row>
    <row r="619" spans="1:27" x14ac:dyDescent="0.3">
      <c r="A619">
        <v>617</v>
      </c>
      <c r="B619">
        <v>10.1608125518081</v>
      </c>
      <c r="C619" t="s">
        <v>1372</v>
      </c>
      <c r="D619">
        <v>17</v>
      </c>
      <c r="E619">
        <v>1017392</v>
      </c>
      <c r="F619">
        <v>1.5822784810126001E-3</v>
      </c>
      <c r="G619">
        <v>0.399327531645569</v>
      </c>
      <c r="H619">
        <v>228</v>
      </c>
      <c r="I619">
        <v>5056</v>
      </c>
      <c r="J619" t="e">
        <f>--WrvrK3d50</f>
        <v>#NAME?</v>
      </c>
      <c r="K619">
        <v>0</v>
      </c>
      <c r="L619">
        <v>100129</v>
      </c>
      <c r="M619">
        <v>1.9778481012650001E-4</v>
      </c>
      <c r="N619">
        <v>3.9623576027735998E-3</v>
      </c>
      <c r="O619">
        <v>23</v>
      </c>
      <c r="P619">
        <v>2019</v>
      </c>
      <c r="Q619">
        <v>-2</v>
      </c>
      <c r="R619">
        <v>4.9529470034669998E-4</v>
      </c>
      <c r="S619">
        <v>4462.2456140350796</v>
      </c>
      <c r="T619">
        <v>55056</v>
      </c>
      <c r="U619">
        <v>8</v>
      </c>
      <c r="V619">
        <v>0</v>
      </c>
      <c r="W619">
        <v>0</v>
      </c>
      <c r="X619">
        <v>201.22468354430299</v>
      </c>
      <c r="Y619">
        <v>3.66717523975588E-2</v>
      </c>
      <c r="Z619" t="s">
        <v>1373</v>
      </c>
      <c r="AA619">
        <v>1</v>
      </c>
    </row>
    <row r="620" spans="1:27" x14ac:dyDescent="0.3">
      <c r="A620">
        <v>618</v>
      </c>
      <c r="B620">
        <v>5.4761689396047801</v>
      </c>
      <c r="C620" t="s">
        <v>1374</v>
      </c>
      <c r="D620">
        <v>10</v>
      </c>
      <c r="E620">
        <v>472221</v>
      </c>
      <c r="F620">
        <v>9.1603053435114504E-2</v>
      </c>
      <c r="G620">
        <v>82.931297709923598</v>
      </c>
      <c r="H620">
        <v>169</v>
      </c>
      <c r="I620">
        <v>131</v>
      </c>
      <c r="J620" t="e">
        <f>--kCtxb5VL8</f>
        <v>#NAME?</v>
      </c>
      <c r="K620">
        <v>0</v>
      </c>
      <c r="L620">
        <v>86232</v>
      </c>
      <c r="M620">
        <v>0</v>
      </c>
      <c r="N620">
        <v>1.1045655375552001E-3</v>
      </c>
      <c r="O620">
        <v>9</v>
      </c>
      <c r="P620">
        <v>10864</v>
      </c>
      <c r="Q620">
        <v>-2</v>
      </c>
      <c r="R620">
        <v>0</v>
      </c>
      <c r="S620">
        <v>2794.2071005917101</v>
      </c>
      <c r="T620">
        <v>79680</v>
      </c>
      <c r="U620">
        <v>12</v>
      </c>
      <c r="V620">
        <v>0</v>
      </c>
      <c r="W620">
        <v>0</v>
      </c>
      <c r="X620">
        <v>3604.7404580152602</v>
      </c>
      <c r="Y620">
        <v>0.13634538152610401</v>
      </c>
      <c r="Z620" t="s">
        <v>1375</v>
      </c>
      <c r="AA620">
        <v>0</v>
      </c>
    </row>
    <row r="621" spans="1:27" x14ac:dyDescent="0.3">
      <c r="A621">
        <v>619</v>
      </c>
      <c r="B621">
        <v>1.37120344932844</v>
      </c>
      <c r="C621" t="s">
        <v>1376</v>
      </c>
      <c r="D621">
        <v>10</v>
      </c>
      <c r="E621">
        <v>71873</v>
      </c>
      <c r="F621">
        <v>0.17647058823529399</v>
      </c>
      <c r="G621">
        <v>52.058823529411697</v>
      </c>
      <c r="H621">
        <v>222</v>
      </c>
      <c r="I621">
        <v>34</v>
      </c>
      <c r="J621" t="e">
        <f>--zXAtxBh1o</f>
        <v>#NAME?</v>
      </c>
      <c r="K621">
        <v>5.6497175141240002E-4</v>
      </c>
      <c r="L621">
        <v>52416</v>
      </c>
      <c r="M621">
        <v>5.8823529411764698E-2</v>
      </c>
      <c r="N621">
        <v>3.3898305084744998E-3</v>
      </c>
      <c r="O621">
        <v>2</v>
      </c>
      <c r="P621">
        <v>1770</v>
      </c>
      <c r="Q621">
        <v>-2</v>
      </c>
      <c r="R621">
        <v>1.1299435028248E-3</v>
      </c>
      <c r="S621">
        <v>323.75225225225199</v>
      </c>
      <c r="T621">
        <v>44256</v>
      </c>
      <c r="U621">
        <v>6</v>
      </c>
      <c r="V621">
        <v>1</v>
      </c>
      <c r="W621">
        <v>2.94117647058823E-2</v>
      </c>
      <c r="X621">
        <v>2113.9117647058802</v>
      </c>
      <c r="Y621">
        <v>3.9994577006507499E-2</v>
      </c>
      <c r="Z621" t="s">
        <v>1377</v>
      </c>
      <c r="AA621">
        <v>2</v>
      </c>
    </row>
    <row r="622" spans="1:27" x14ac:dyDescent="0.3">
      <c r="A622">
        <v>620</v>
      </c>
      <c r="B622">
        <v>993.07175056348603</v>
      </c>
      <c r="C622" t="s">
        <v>1378</v>
      </c>
      <c r="D622">
        <v>10</v>
      </c>
      <c r="E622">
        <v>31722684</v>
      </c>
      <c r="F622">
        <v>3.157454579589E-4</v>
      </c>
      <c r="G622">
        <v>0.12267991090857799</v>
      </c>
      <c r="H622">
        <v>3866</v>
      </c>
      <c r="I622">
        <v>117183</v>
      </c>
      <c r="J622" t="s">
        <v>1379</v>
      </c>
      <c r="K622">
        <v>4.1736227045069998E-4</v>
      </c>
      <c r="L622">
        <v>31944</v>
      </c>
      <c r="M622" s="1">
        <v>4.2668305129583599E-5</v>
      </c>
      <c r="N622">
        <v>2.5737340011129E-3</v>
      </c>
      <c r="O622">
        <v>0</v>
      </c>
      <c r="P622">
        <v>14376</v>
      </c>
      <c r="Q622">
        <v>-2</v>
      </c>
      <c r="R622">
        <v>3.4780189204219999E-4</v>
      </c>
      <c r="S622">
        <v>8205.5571650284492</v>
      </c>
      <c r="T622">
        <v>31584</v>
      </c>
      <c r="U622">
        <v>37</v>
      </c>
      <c r="V622">
        <v>6</v>
      </c>
      <c r="W622" s="1">
        <v>5.1201966155500303E-5</v>
      </c>
      <c r="X622">
        <v>270.71063208827201</v>
      </c>
      <c r="Y622">
        <v>0.45516717325227901</v>
      </c>
      <c r="Z622" t="s">
        <v>1380</v>
      </c>
      <c r="AA622">
        <v>5</v>
      </c>
    </row>
    <row r="623" spans="1:27" x14ac:dyDescent="0.3">
      <c r="A623">
        <v>621</v>
      </c>
      <c r="B623">
        <v>3.8381366684792403E-2</v>
      </c>
      <c r="C623" t="s">
        <v>1381</v>
      </c>
      <c r="D623">
        <v>22</v>
      </c>
      <c r="E623">
        <v>1694</v>
      </c>
      <c r="F623">
        <v>0.66666666666666596</v>
      </c>
      <c r="G623">
        <v>564.66666666666595</v>
      </c>
      <c r="H623">
        <v>1</v>
      </c>
      <c r="I623">
        <v>3</v>
      </c>
      <c r="J623" t="e">
        <f>--N6iUFyV5A</f>
        <v>#NAME?</v>
      </c>
      <c r="K623">
        <v>5.9031877213690004E-4</v>
      </c>
      <c r="L623">
        <v>44136</v>
      </c>
      <c r="M623">
        <v>0</v>
      </c>
      <c r="N623">
        <v>1.1806375442739E-3</v>
      </c>
      <c r="O623">
        <v>0</v>
      </c>
      <c r="P623">
        <v>1694</v>
      </c>
      <c r="Q623">
        <v>-2</v>
      </c>
      <c r="R623">
        <v>0</v>
      </c>
      <c r="S623">
        <v>1694</v>
      </c>
      <c r="T623">
        <v>44112</v>
      </c>
      <c r="U623">
        <v>2</v>
      </c>
      <c r="V623">
        <v>1</v>
      </c>
      <c r="W623">
        <v>0.33333333333333298</v>
      </c>
      <c r="X623">
        <v>564.66666666666595</v>
      </c>
      <c r="Y623">
        <v>3.84022488211824E-2</v>
      </c>
      <c r="Z623" t="s">
        <v>1382</v>
      </c>
      <c r="AA623">
        <v>0</v>
      </c>
    </row>
    <row r="624" spans="1:27" x14ac:dyDescent="0.3">
      <c r="A624">
        <v>622</v>
      </c>
      <c r="B624">
        <v>3.19947043248014E-2</v>
      </c>
      <c r="C624" t="s">
        <v>1383</v>
      </c>
      <c r="D624">
        <v>22</v>
      </c>
      <c r="E624">
        <v>1740</v>
      </c>
      <c r="F624">
        <v>1.4285714285714199</v>
      </c>
      <c r="G624">
        <v>235.71428571428501</v>
      </c>
      <c r="H624">
        <v>2</v>
      </c>
      <c r="I624">
        <v>7</v>
      </c>
      <c r="J624" t="e">
        <f>--T4GPLHeSc</f>
        <v>#NAME?</v>
      </c>
      <c r="K624">
        <v>1.2121212121212E-3</v>
      </c>
      <c r="L624">
        <v>54384</v>
      </c>
      <c r="M624">
        <v>0</v>
      </c>
      <c r="N624">
        <v>6.0606060606059999E-3</v>
      </c>
      <c r="O624">
        <v>0</v>
      </c>
      <c r="P624">
        <v>1650</v>
      </c>
      <c r="Q624">
        <v>-2</v>
      </c>
      <c r="R624">
        <v>0</v>
      </c>
      <c r="S624">
        <v>870</v>
      </c>
      <c r="T624">
        <v>34776</v>
      </c>
      <c r="U624">
        <v>10</v>
      </c>
      <c r="V624">
        <v>2</v>
      </c>
      <c r="W624">
        <v>0.28571428571428498</v>
      </c>
      <c r="X624">
        <v>248.57142857142799</v>
      </c>
      <c r="Y624">
        <v>4.7446514837819101E-2</v>
      </c>
      <c r="Z624" t="s">
        <v>1384</v>
      </c>
      <c r="AA624">
        <v>0</v>
      </c>
    </row>
    <row r="625" spans="1:27" x14ac:dyDescent="0.3">
      <c r="A625">
        <v>623</v>
      </c>
      <c r="B625">
        <v>17.388874374274899</v>
      </c>
      <c r="C625" t="s">
        <v>1385</v>
      </c>
      <c r="D625">
        <v>2</v>
      </c>
      <c r="E625">
        <v>1663924</v>
      </c>
      <c r="F625">
        <v>1.35135135135135E-2</v>
      </c>
      <c r="G625">
        <v>16.243243243243199</v>
      </c>
      <c r="H625">
        <v>85</v>
      </c>
      <c r="I625">
        <v>148</v>
      </c>
      <c r="J625" t="s">
        <v>1386</v>
      </c>
      <c r="K625">
        <v>4.1597337770380002E-4</v>
      </c>
      <c r="L625">
        <v>95689</v>
      </c>
      <c r="M625">
        <v>2.0270270270270199E-2</v>
      </c>
      <c r="N625">
        <v>8.3194675540760005E-4</v>
      </c>
      <c r="O625">
        <v>11</v>
      </c>
      <c r="P625">
        <v>2404</v>
      </c>
      <c r="Q625">
        <v>-2</v>
      </c>
      <c r="R625">
        <v>1.2479201331114E-3</v>
      </c>
      <c r="S625">
        <v>19575.576470588199</v>
      </c>
      <c r="T625">
        <v>88801</v>
      </c>
      <c r="U625">
        <v>2</v>
      </c>
      <c r="V625">
        <v>1</v>
      </c>
      <c r="W625">
        <v>6.7567567567566999E-3</v>
      </c>
      <c r="X625">
        <v>11242.729729729699</v>
      </c>
      <c r="Y625">
        <v>2.70717672098287E-2</v>
      </c>
      <c r="Z625" t="s">
        <v>1387</v>
      </c>
      <c r="AA625">
        <v>3</v>
      </c>
    </row>
    <row r="626" spans="1:27" x14ac:dyDescent="0.3">
      <c r="A626">
        <v>624</v>
      </c>
      <c r="B626">
        <v>0.102117721390452</v>
      </c>
      <c r="C626" t="s">
        <v>1388</v>
      </c>
      <c r="D626">
        <v>22</v>
      </c>
      <c r="E626">
        <v>9051</v>
      </c>
      <c r="F626">
        <v>1.6666666666666601</v>
      </c>
      <c r="G626">
        <v>985</v>
      </c>
      <c r="H626">
        <v>2</v>
      </c>
      <c r="I626">
        <v>9</v>
      </c>
      <c r="J626" t="e">
        <f>--VFnGj0kCE</f>
        <v>#NAME?</v>
      </c>
      <c r="K626">
        <v>1.128031584884E-4</v>
      </c>
      <c r="L626">
        <v>88633</v>
      </c>
      <c r="M626">
        <v>0.22222222222222199</v>
      </c>
      <c r="N626">
        <v>1.6920473773265E-3</v>
      </c>
      <c r="O626">
        <v>0</v>
      </c>
      <c r="P626">
        <v>8865</v>
      </c>
      <c r="Q626">
        <v>-2</v>
      </c>
      <c r="R626">
        <v>2.256063169768E-4</v>
      </c>
      <c r="S626">
        <v>4525.5</v>
      </c>
      <c r="T626">
        <v>88585</v>
      </c>
      <c r="U626">
        <v>15</v>
      </c>
      <c r="V626">
        <v>1</v>
      </c>
      <c r="W626">
        <v>0.11111111111111099</v>
      </c>
      <c r="X626">
        <v>1005.66666666666</v>
      </c>
      <c r="Y626">
        <v>0.10007337585369901</v>
      </c>
      <c r="Z626" t="s">
        <v>1389</v>
      </c>
      <c r="AA626">
        <v>2</v>
      </c>
    </row>
    <row r="627" spans="1:27" x14ac:dyDescent="0.3">
      <c r="A627">
        <v>625</v>
      </c>
      <c r="B627">
        <v>4.6328187235930498</v>
      </c>
      <c r="C627" t="s">
        <v>1390</v>
      </c>
      <c r="D627">
        <v>24</v>
      </c>
      <c r="E627">
        <v>459432</v>
      </c>
      <c r="F627">
        <v>1.67224080267558E-2</v>
      </c>
      <c r="G627">
        <v>18.695652173913</v>
      </c>
      <c r="H627">
        <v>19</v>
      </c>
      <c r="I627">
        <v>299</v>
      </c>
      <c r="J627" t="e">
        <f>--blNpuU5sM</f>
        <v>#NAME?</v>
      </c>
      <c r="K627">
        <v>3.5778175313050002E-4</v>
      </c>
      <c r="L627">
        <v>99169</v>
      </c>
      <c r="M627">
        <v>3.3444816053510998E-3</v>
      </c>
      <c r="N627">
        <v>8.9445438282639996E-4</v>
      </c>
      <c r="O627">
        <v>4</v>
      </c>
      <c r="P627">
        <v>5590</v>
      </c>
      <c r="Q627">
        <v>-2</v>
      </c>
      <c r="R627">
        <v>1.788908765652E-4</v>
      </c>
      <c r="S627">
        <v>24180.631578947301</v>
      </c>
      <c r="T627">
        <v>93121</v>
      </c>
      <c r="U627">
        <v>5</v>
      </c>
      <c r="V627">
        <v>2</v>
      </c>
      <c r="W627">
        <v>6.6889632107023003E-3</v>
      </c>
      <c r="X627">
        <v>1536.56187290969</v>
      </c>
      <c r="Y627">
        <v>6.0029424082645097E-2</v>
      </c>
      <c r="Z627" t="s">
        <v>1391</v>
      </c>
      <c r="AA627">
        <v>1</v>
      </c>
    </row>
    <row r="628" spans="1:27" x14ac:dyDescent="0.3">
      <c r="A628">
        <v>626</v>
      </c>
      <c r="B628">
        <v>0.325510902512955</v>
      </c>
      <c r="C628" t="s">
        <v>1392</v>
      </c>
      <c r="D628">
        <v>10</v>
      </c>
      <c r="E628">
        <v>26632</v>
      </c>
      <c r="F628">
        <v>0.2</v>
      </c>
      <c r="G628">
        <v>1053</v>
      </c>
      <c r="H628">
        <v>31</v>
      </c>
      <c r="I628">
        <v>5</v>
      </c>
      <c r="J628" t="s">
        <v>1393</v>
      </c>
      <c r="K628">
        <v>0</v>
      </c>
      <c r="L628">
        <v>81816</v>
      </c>
      <c r="M628">
        <v>0.6</v>
      </c>
      <c r="N628">
        <v>1.8993352326679999E-4</v>
      </c>
      <c r="O628">
        <v>2</v>
      </c>
      <c r="P628">
        <v>5265</v>
      </c>
      <c r="Q628">
        <v>-2</v>
      </c>
      <c r="R628">
        <v>5.6980056980050005E-4</v>
      </c>
      <c r="S628">
        <v>859.09677419354796</v>
      </c>
      <c r="T628">
        <v>80496</v>
      </c>
      <c r="U628">
        <v>1</v>
      </c>
      <c r="V628">
        <v>0</v>
      </c>
      <c r="W628">
        <v>0</v>
      </c>
      <c r="X628">
        <v>5326.4</v>
      </c>
      <c r="Y628">
        <v>6.5406976744185996E-2</v>
      </c>
      <c r="Z628" t="s">
        <v>1394</v>
      </c>
      <c r="AA628">
        <v>3</v>
      </c>
    </row>
    <row r="629" spans="1:27" x14ac:dyDescent="0.3">
      <c r="A629">
        <v>627</v>
      </c>
      <c r="B629">
        <v>4.0731792717086801</v>
      </c>
      <c r="C629" t="s">
        <v>1395</v>
      </c>
      <c r="D629">
        <v>10</v>
      </c>
      <c r="E629">
        <v>255926</v>
      </c>
      <c r="F629">
        <v>0.45146927871772002</v>
      </c>
      <c r="G629">
        <v>166.929652715939</v>
      </c>
      <c r="H629">
        <v>15</v>
      </c>
      <c r="I629">
        <v>1123</v>
      </c>
      <c r="J629" t="e">
        <f>--GXulx19TI</f>
        <v>#NAME?</v>
      </c>
      <c r="K629" s="1">
        <v>8.5350631061228394E-5</v>
      </c>
      <c r="L629">
        <v>62832</v>
      </c>
      <c r="M629">
        <v>6.1442564559216303E-2</v>
      </c>
      <c r="N629">
        <v>2.7045481217526E-3</v>
      </c>
      <c r="O629">
        <v>28</v>
      </c>
      <c r="P629">
        <v>187462</v>
      </c>
      <c r="Q629">
        <v>-2</v>
      </c>
      <c r="R629">
        <v>3.6807459645149998E-4</v>
      </c>
      <c r="S629">
        <v>17061.733333333301</v>
      </c>
      <c r="T629">
        <v>43152</v>
      </c>
      <c r="U629">
        <v>507</v>
      </c>
      <c r="V629">
        <v>16</v>
      </c>
      <c r="W629">
        <v>1.4247551202137099E-2</v>
      </c>
      <c r="X629">
        <v>227.894924309884</v>
      </c>
      <c r="Y629">
        <v>4.3442250648869098</v>
      </c>
      <c r="Z629" t="s">
        <v>1396</v>
      </c>
      <c r="AA629">
        <v>69</v>
      </c>
    </row>
    <row r="630" spans="1:27" x14ac:dyDescent="0.3">
      <c r="A630">
        <v>628</v>
      </c>
      <c r="B630">
        <v>73.277810794748504</v>
      </c>
      <c r="C630" t="s">
        <v>1397</v>
      </c>
      <c r="D630">
        <v>10</v>
      </c>
      <c r="E630">
        <v>6781495</v>
      </c>
      <c r="F630">
        <v>9.9367660343270103E-2</v>
      </c>
      <c r="G630">
        <v>174.79042457091199</v>
      </c>
      <c r="H630">
        <v>26</v>
      </c>
      <c r="I630">
        <v>1107</v>
      </c>
      <c r="J630" t="s">
        <v>1398</v>
      </c>
      <c r="K630" s="1">
        <v>1.55044368530127E-5</v>
      </c>
      <c r="L630">
        <v>92545</v>
      </c>
      <c r="M630">
        <v>6.3233965672989997E-3</v>
      </c>
      <c r="N630">
        <v>5.6849601794380002E-4</v>
      </c>
      <c r="O630">
        <v>11</v>
      </c>
      <c r="P630">
        <v>193493</v>
      </c>
      <c r="Q630">
        <v>-2</v>
      </c>
      <c r="R630" s="1">
        <v>3.61770193236964E-5</v>
      </c>
      <c r="S630">
        <v>260826.73076922999</v>
      </c>
      <c r="T630">
        <v>92521</v>
      </c>
      <c r="U630">
        <v>110</v>
      </c>
      <c r="V630">
        <v>3</v>
      </c>
      <c r="W630">
        <v>2.7100271002710001E-3</v>
      </c>
      <c r="X630">
        <v>6126.0117434507602</v>
      </c>
      <c r="Y630">
        <v>2.0913414251899498</v>
      </c>
      <c r="Z630" t="s">
        <v>1399</v>
      </c>
      <c r="AA630">
        <v>7</v>
      </c>
    </row>
    <row r="631" spans="1:27" x14ac:dyDescent="0.3">
      <c r="A631">
        <v>629</v>
      </c>
      <c r="B631">
        <v>1.31973409801876</v>
      </c>
      <c r="C631" t="s">
        <v>1400</v>
      </c>
      <c r="D631">
        <v>10</v>
      </c>
      <c r="E631">
        <v>91125</v>
      </c>
      <c r="F631">
        <v>0.108108108108108</v>
      </c>
      <c r="G631">
        <v>56.918918918918898</v>
      </c>
      <c r="H631">
        <v>13</v>
      </c>
      <c r="I631">
        <v>37</v>
      </c>
      <c r="J631" t="e">
        <f>--G937LCfnM</f>
        <v>#NAME?</v>
      </c>
      <c r="K631">
        <v>0</v>
      </c>
      <c r="L631">
        <v>69048</v>
      </c>
      <c r="M631">
        <v>0</v>
      </c>
      <c r="N631">
        <v>1.8993352326685E-3</v>
      </c>
      <c r="O631">
        <v>7</v>
      </c>
      <c r="P631">
        <v>2106</v>
      </c>
      <c r="Q631">
        <v>-2</v>
      </c>
      <c r="R631">
        <v>0</v>
      </c>
      <c r="S631">
        <v>7009.6153846153802</v>
      </c>
      <c r="T631">
        <v>48168</v>
      </c>
      <c r="U631">
        <v>4</v>
      </c>
      <c r="V631">
        <v>0</v>
      </c>
      <c r="W631">
        <v>0</v>
      </c>
      <c r="X631">
        <v>2462.8378378378302</v>
      </c>
      <c r="Y631">
        <v>4.3721973094170398E-2</v>
      </c>
      <c r="Z631" t="s">
        <v>1401</v>
      </c>
      <c r="AA631">
        <v>0</v>
      </c>
    </row>
    <row r="632" spans="1:27" x14ac:dyDescent="0.3">
      <c r="A632">
        <v>630</v>
      </c>
      <c r="B632">
        <v>44.115072733594197</v>
      </c>
      <c r="C632" t="s">
        <v>1402</v>
      </c>
      <c r="D632">
        <v>10</v>
      </c>
      <c r="E632">
        <v>3933344</v>
      </c>
      <c r="F632">
        <v>2.08720514653323E-2</v>
      </c>
      <c r="G632">
        <v>2.51465332380271</v>
      </c>
      <c r="H632">
        <v>853</v>
      </c>
      <c r="I632">
        <v>6995</v>
      </c>
      <c r="J632" t="s">
        <v>1403</v>
      </c>
      <c r="K632">
        <v>1.591813530415E-3</v>
      </c>
      <c r="L632">
        <v>89161</v>
      </c>
      <c r="M632">
        <v>2.5732666190135E-3</v>
      </c>
      <c r="N632">
        <v>8.3001705514496003E-3</v>
      </c>
      <c r="O632">
        <v>241</v>
      </c>
      <c r="P632">
        <v>17590</v>
      </c>
      <c r="Q632">
        <v>-2</v>
      </c>
      <c r="R632">
        <v>1.0233086981239E-3</v>
      </c>
      <c r="S632">
        <v>4611.1887456037502</v>
      </c>
      <c r="T632">
        <v>22320</v>
      </c>
      <c r="U632">
        <v>146</v>
      </c>
      <c r="V632">
        <v>28</v>
      </c>
      <c r="W632">
        <v>4.0028591851321996E-3</v>
      </c>
      <c r="X632">
        <v>562.30793423874195</v>
      </c>
      <c r="Y632">
        <v>0.78808243727598504</v>
      </c>
      <c r="Z632" t="s">
        <v>1404</v>
      </c>
      <c r="AA632">
        <v>18</v>
      </c>
    </row>
    <row r="633" spans="1:27" x14ac:dyDescent="0.3">
      <c r="A633">
        <v>631</v>
      </c>
      <c r="B633">
        <v>0.138004966253541</v>
      </c>
      <c r="C633" t="s">
        <v>1405</v>
      </c>
      <c r="D633">
        <v>10</v>
      </c>
      <c r="E633">
        <v>12616</v>
      </c>
      <c r="F633">
        <v>0.5</v>
      </c>
      <c r="G633">
        <v>705</v>
      </c>
      <c r="H633">
        <v>11</v>
      </c>
      <c r="I633">
        <v>2</v>
      </c>
      <c r="J633" t="e">
        <f>--Oik6J5wVY</f>
        <v>#NAME?</v>
      </c>
      <c r="K633">
        <v>0</v>
      </c>
      <c r="L633">
        <v>91417</v>
      </c>
      <c r="M633">
        <v>0</v>
      </c>
      <c r="N633">
        <v>7.0921985815600001E-4</v>
      </c>
      <c r="O633">
        <v>0</v>
      </c>
      <c r="P633">
        <v>1410</v>
      </c>
      <c r="Q633">
        <v>-2</v>
      </c>
      <c r="R633">
        <v>0</v>
      </c>
      <c r="S633">
        <v>1146.9090909090901</v>
      </c>
      <c r="T633">
        <v>79704</v>
      </c>
      <c r="U633">
        <v>1</v>
      </c>
      <c r="V633">
        <v>0</v>
      </c>
      <c r="W633">
        <v>0</v>
      </c>
      <c r="X633">
        <v>6308</v>
      </c>
      <c r="Y633">
        <v>1.7690454682324601E-2</v>
      </c>
      <c r="Z633" t="s">
        <v>1406</v>
      </c>
      <c r="AA633">
        <v>0</v>
      </c>
    </row>
    <row r="634" spans="1:27" x14ac:dyDescent="0.3">
      <c r="A634">
        <v>632</v>
      </c>
      <c r="B634">
        <v>0.200366500311915</v>
      </c>
      <c r="C634" t="s">
        <v>1407</v>
      </c>
      <c r="D634">
        <v>10</v>
      </c>
      <c r="E634">
        <v>15417</v>
      </c>
      <c r="F634">
        <v>0.66666666666666596</v>
      </c>
      <c r="G634">
        <v>939</v>
      </c>
      <c r="H634">
        <v>6</v>
      </c>
      <c r="I634">
        <v>3</v>
      </c>
      <c r="J634" t="e">
        <f>--fpqLiMOBg</f>
        <v>#NAME?</v>
      </c>
      <c r="K634">
        <v>3.5498757543479998E-4</v>
      </c>
      <c r="L634">
        <v>76944</v>
      </c>
      <c r="M634">
        <v>1.6666666666666601</v>
      </c>
      <c r="N634">
        <v>7.0997515086970004E-4</v>
      </c>
      <c r="O634">
        <v>0</v>
      </c>
      <c r="P634">
        <v>2817</v>
      </c>
      <c r="Q634">
        <v>-2</v>
      </c>
      <c r="R634">
        <v>1.7749378771741999E-3</v>
      </c>
      <c r="S634">
        <v>2569.5</v>
      </c>
      <c r="T634">
        <v>76920</v>
      </c>
      <c r="U634">
        <v>2</v>
      </c>
      <c r="V634">
        <v>1</v>
      </c>
      <c r="W634">
        <v>0.33333333333333298</v>
      </c>
      <c r="X634">
        <v>5139</v>
      </c>
      <c r="Y634">
        <v>3.6622464898595899E-2</v>
      </c>
      <c r="Z634" t="s">
        <v>1408</v>
      </c>
      <c r="AA634">
        <v>5</v>
      </c>
    </row>
    <row r="635" spans="1:27" x14ac:dyDescent="0.3">
      <c r="A635">
        <v>633</v>
      </c>
      <c r="B635">
        <v>221.946579169302</v>
      </c>
      <c r="C635" t="s">
        <v>1409</v>
      </c>
      <c r="D635">
        <v>27</v>
      </c>
      <c r="E635">
        <v>16843082</v>
      </c>
      <c r="F635">
        <v>1.5210549100820001E-4</v>
      </c>
      <c r="G635">
        <v>6.8369468137799002E-3</v>
      </c>
      <c r="H635">
        <v>1041</v>
      </c>
      <c r="I635">
        <v>256401</v>
      </c>
      <c r="J635" t="e">
        <f>--liipFutRM</f>
        <v>#NAME?</v>
      </c>
      <c r="K635">
        <v>1.1409013120365001E-3</v>
      </c>
      <c r="L635">
        <v>75888</v>
      </c>
      <c r="M635" s="1">
        <v>5.4601971131157798E-5</v>
      </c>
      <c r="N635">
        <v>2.2247575584711899E-2</v>
      </c>
      <c r="O635">
        <v>48</v>
      </c>
      <c r="P635">
        <v>1753</v>
      </c>
      <c r="Q635">
        <v>-2</v>
      </c>
      <c r="R635">
        <v>7.9863091842555002E-3</v>
      </c>
      <c r="S635">
        <v>16179.7137367915</v>
      </c>
      <c r="T635">
        <v>24960</v>
      </c>
      <c r="U635">
        <v>39</v>
      </c>
      <c r="V635">
        <v>2</v>
      </c>
      <c r="W635" s="1">
        <v>7.8002815901654001E-6</v>
      </c>
      <c r="X635">
        <v>65.6903912231231</v>
      </c>
      <c r="Y635">
        <v>7.0232371794871795E-2</v>
      </c>
      <c r="Z635" t="s">
        <v>1410</v>
      </c>
      <c r="AA635">
        <v>14</v>
      </c>
    </row>
    <row r="636" spans="1:27" x14ac:dyDescent="0.3">
      <c r="A636">
        <v>634</v>
      </c>
      <c r="B636">
        <v>6.2803813779601496</v>
      </c>
      <c r="C636" t="s">
        <v>1411</v>
      </c>
      <c r="D636">
        <v>10</v>
      </c>
      <c r="E636">
        <v>567803</v>
      </c>
      <c r="F636">
        <v>0.116152450090744</v>
      </c>
      <c r="G636">
        <v>44.083484573502702</v>
      </c>
      <c r="H636">
        <v>152</v>
      </c>
      <c r="I636">
        <v>551</v>
      </c>
      <c r="J636" t="e">
        <f>--n5YJlBqFk</f>
        <v>#NAME?</v>
      </c>
      <c r="K636">
        <v>1.646768217373E-4</v>
      </c>
      <c r="L636">
        <v>90409</v>
      </c>
      <c r="M636">
        <v>7.2595281306715E-3</v>
      </c>
      <c r="N636">
        <v>2.6348291477974002E-3</v>
      </c>
      <c r="O636">
        <v>15</v>
      </c>
      <c r="P636">
        <v>24290</v>
      </c>
      <c r="Q636">
        <v>-2</v>
      </c>
      <c r="R636">
        <v>1.646768217373E-4</v>
      </c>
      <c r="S636">
        <v>3735.5460526315701</v>
      </c>
      <c r="T636">
        <v>57048</v>
      </c>
      <c r="U636">
        <v>64</v>
      </c>
      <c r="V636">
        <v>4</v>
      </c>
      <c r="W636">
        <v>7.2595281306715E-3</v>
      </c>
      <c r="X636">
        <v>1030.4954627949101</v>
      </c>
      <c r="Y636">
        <v>0.42578179778432101</v>
      </c>
      <c r="Z636" t="s">
        <v>1412</v>
      </c>
      <c r="AA636">
        <v>4</v>
      </c>
    </row>
    <row r="637" spans="1:27" x14ac:dyDescent="0.3">
      <c r="A637">
        <v>635</v>
      </c>
      <c r="B637">
        <v>198.480408927989</v>
      </c>
      <c r="C637" t="s">
        <v>1413</v>
      </c>
      <c r="D637">
        <v>28</v>
      </c>
      <c r="E637">
        <v>9746182</v>
      </c>
      <c r="F637">
        <v>2.0958711338660001E-4</v>
      </c>
      <c r="G637">
        <v>8.5436689721249098E-2</v>
      </c>
      <c r="H637">
        <v>114</v>
      </c>
      <c r="I637">
        <v>66798</v>
      </c>
      <c r="J637" t="e">
        <f>--QSt59Ykbg</f>
        <v>#NAME?</v>
      </c>
      <c r="K637">
        <v>5.2567022954259999E-4</v>
      </c>
      <c r="L637">
        <v>49104</v>
      </c>
      <c r="M637" s="1">
        <v>1.4970508099044799E-5</v>
      </c>
      <c r="N637">
        <v>2.4531277378656998E-3</v>
      </c>
      <c r="O637">
        <v>2</v>
      </c>
      <c r="P637">
        <v>5707</v>
      </c>
      <c r="Q637">
        <v>-2</v>
      </c>
      <c r="R637">
        <v>1.752234098475E-4</v>
      </c>
      <c r="S637">
        <v>85492.824561403497</v>
      </c>
      <c r="T637">
        <v>49056</v>
      </c>
      <c r="U637">
        <v>14</v>
      </c>
      <c r="V637">
        <v>3</v>
      </c>
      <c r="W637" s="1">
        <v>4.4911524297134602E-5</v>
      </c>
      <c r="X637">
        <v>145.90529656576501</v>
      </c>
      <c r="Y637">
        <v>0.116336431833007</v>
      </c>
      <c r="Z637" t="s">
        <v>1414</v>
      </c>
      <c r="AA637">
        <v>1</v>
      </c>
    </row>
    <row r="638" spans="1:27" x14ac:dyDescent="0.3">
      <c r="A638">
        <v>636</v>
      </c>
      <c r="B638">
        <v>302.87913281031098</v>
      </c>
      <c r="C638" t="s">
        <v>1415</v>
      </c>
      <c r="D638">
        <v>10</v>
      </c>
      <c r="E638">
        <v>25943415</v>
      </c>
      <c r="F638">
        <v>2.79484755376979E-2</v>
      </c>
      <c r="G638">
        <v>3.56747813755613</v>
      </c>
      <c r="H638">
        <v>221</v>
      </c>
      <c r="I638">
        <v>33848</v>
      </c>
      <c r="J638" t="e">
        <f>--VYgT57uSg</f>
        <v>#NAME?</v>
      </c>
      <c r="K638">
        <v>1.076586723201E-4</v>
      </c>
      <c r="L638">
        <v>85656</v>
      </c>
      <c r="M638">
        <v>2.7771212479318999E-3</v>
      </c>
      <c r="N638">
        <v>7.8342387703722993E-3</v>
      </c>
      <c r="O638">
        <v>106</v>
      </c>
      <c r="P638">
        <v>120752</v>
      </c>
      <c r="Q638">
        <v>-2</v>
      </c>
      <c r="R638">
        <v>7.7845501523780001E-4</v>
      </c>
      <c r="S638">
        <v>117391.018099547</v>
      </c>
      <c r="T638">
        <v>42720</v>
      </c>
      <c r="U638">
        <v>946</v>
      </c>
      <c r="V638">
        <v>13</v>
      </c>
      <c r="W638">
        <v>3.8406995982030002E-4</v>
      </c>
      <c r="X638">
        <v>766.46818128102097</v>
      </c>
      <c r="Y638">
        <v>2.8265917602996198</v>
      </c>
      <c r="Z638" t="s">
        <v>1416</v>
      </c>
      <c r="AA638">
        <v>94</v>
      </c>
    </row>
    <row r="639" spans="1:27" x14ac:dyDescent="0.3">
      <c r="A639">
        <v>637</v>
      </c>
      <c r="B639">
        <v>213.02379016361101</v>
      </c>
      <c r="C639" t="s">
        <v>1417</v>
      </c>
      <c r="D639">
        <v>24</v>
      </c>
      <c r="E639">
        <v>17290715</v>
      </c>
      <c r="F639">
        <v>2.5322610052062999E-3</v>
      </c>
      <c r="G639">
        <v>0.41936268055020898</v>
      </c>
      <c r="H639">
        <v>1537</v>
      </c>
      <c r="I639">
        <v>49363</v>
      </c>
      <c r="J639" t="e">
        <f>--Bz3_FKFCg</f>
        <v>#NAME?</v>
      </c>
      <c r="K639" s="1">
        <v>4.83068450799478E-5</v>
      </c>
      <c r="L639">
        <v>81168</v>
      </c>
      <c r="M639">
        <v>5.8748455320779998E-4</v>
      </c>
      <c r="N639">
        <v>6.0383556349934003E-3</v>
      </c>
      <c r="O639">
        <v>95797</v>
      </c>
      <c r="P639">
        <v>20701</v>
      </c>
      <c r="Q639">
        <v>-2</v>
      </c>
      <c r="R639">
        <v>1.4008985073184E-3</v>
      </c>
      <c r="S639">
        <v>11249.6519193233</v>
      </c>
      <c r="T639">
        <v>72888</v>
      </c>
      <c r="U639">
        <v>125</v>
      </c>
      <c r="V639">
        <v>1</v>
      </c>
      <c r="W639" s="1">
        <v>2.0258088041650601E-5</v>
      </c>
      <c r="X639">
        <v>350.276826773089</v>
      </c>
      <c r="Y639">
        <v>0.28401108550104198</v>
      </c>
      <c r="Z639" t="s">
        <v>1418</v>
      </c>
      <c r="AA639">
        <v>29</v>
      </c>
    </row>
    <row r="640" spans="1:27" x14ac:dyDescent="0.3">
      <c r="A640">
        <v>638</v>
      </c>
      <c r="B640">
        <v>24179.146569057</v>
      </c>
      <c r="C640" t="s">
        <v>1419</v>
      </c>
      <c r="D640">
        <v>20</v>
      </c>
      <c r="E640">
        <v>2345014530</v>
      </c>
      <c r="F640">
        <v>6.8496866173880003E-4</v>
      </c>
      <c r="G640">
        <v>2.45208109530957E-2</v>
      </c>
      <c r="H640">
        <v>2492</v>
      </c>
      <c r="I640">
        <v>8996032</v>
      </c>
      <c r="J640" t="e">
        <f>--MdAy1iCj0</f>
        <v>#NAME?</v>
      </c>
      <c r="K640">
        <v>9.927920576635E-4</v>
      </c>
      <c r="L640">
        <v>96985</v>
      </c>
      <c r="M640" s="1">
        <v>3.7016320084232603E-5</v>
      </c>
      <c r="N640">
        <v>2.7934176526587699E-2</v>
      </c>
      <c r="O640">
        <v>25865</v>
      </c>
      <c r="P640">
        <v>220590</v>
      </c>
      <c r="Q640">
        <v>28.136986301369799</v>
      </c>
      <c r="R640">
        <v>1.5095879232965999E-3</v>
      </c>
      <c r="S640">
        <v>941017.06661316205</v>
      </c>
      <c r="T640">
        <v>34224</v>
      </c>
      <c r="U640">
        <v>6162</v>
      </c>
      <c r="V640">
        <v>219</v>
      </c>
      <c r="W640" s="1">
        <v>2.4344066361702499E-5</v>
      </c>
      <c r="X640">
        <v>260.6720974314</v>
      </c>
      <c r="Y640">
        <v>6.4454768583450202</v>
      </c>
      <c r="Z640" t="s">
        <v>1420</v>
      </c>
      <c r="AA640">
        <v>333</v>
      </c>
    </row>
    <row r="641" spans="1:27" x14ac:dyDescent="0.3">
      <c r="A641">
        <v>639</v>
      </c>
      <c r="B641">
        <v>333.488070512077</v>
      </c>
      <c r="C641" t="s">
        <v>1421</v>
      </c>
      <c r="D641">
        <v>1</v>
      </c>
      <c r="E641">
        <v>31631010</v>
      </c>
      <c r="F641">
        <v>2.3762376237622999E-3</v>
      </c>
      <c r="G641">
        <v>0.82050605060505999</v>
      </c>
      <c r="H641">
        <v>62</v>
      </c>
      <c r="I641">
        <v>22725</v>
      </c>
      <c r="J641" t="e">
        <f>--VZvte6tWE</f>
        <v>#NAME?</v>
      </c>
      <c r="K641">
        <v>0</v>
      </c>
      <c r="L641">
        <v>94849</v>
      </c>
      <c r="M641" s="1">
        <v>8.8008800880087998E-5</v>
      </c>
      <c r="N641">
        <v>2.8960634988737001E-3</v>
      </c>
      <c r="O641">
        <v>36</v>
      </c>
      <c r="P641">
        <v>18646</v>
      </c>
      <c r="Q641">
        <v>-2</v>
      </c>
      <c r="R641">
        <v>1.0726161106929999E-4</v>
      </c>
      <c r="S641">
        <v>510177.58064516098</v>
      </c>
      <c r="T641">
        <v>79968</v>
      </c>
      <c r="U641">
        <v>54</v>
      </c>
      <c r="V641">
        <v>0</v>
      </c>
      <c r="W641">
        <v>0</v>
      </c>
      <c r="X641">
        <v>1391.9036303630301</v>
      </c>
      <c r="Y641">
        <v>0.233168267306922</v>
      </c>
      <c r="Z641" t="s">
        <v>1422</v>
      </c>
      <c r="AA641">
        <v>2</v>
      </c>
    </row>
    <row r="642" spans="1:27" x14ac:dyDescent="0.3">
      <c r="A642">
        <v>640</v>
      </c>
      <c r="B642">
        <v>885.72339572192504</v>
      </c>
      <c r="C642" t="s">
        <v>1423</v>
      </c>
      <c r="D642">
        <v>24</v>
      </c>
      <c r="E642">
        <v>59626899</v>
      </c>
      <c r="F642">
        <v>1.2025425184676E-3</v>
      </c>
      <c r="G642">
        <v>0.61676115215025995</v>
      </c>
      <c r="H642">
        <v>14812</v>
      </c>
      <c r="I642">
        <v>34926</v>
      </c>
      <c r="J642" t="e">
        <f>--O4qz7sU0c</f>
        <v>#NAME?</v>
      </c>
      <c r="K642">
        <v>1.392693004038E-4</v>
      </c>
      <c r="L642">
        <v>67320</v>
      </c>
      <c r="M642" s="1">
        <v>5.7263929450838902E-5</v>
      </c>
      <c r="N642">
        <v>1.9497702056543E-3</v>
      </c>
      <c r="O642">
        <v>6</v>
      </c>
      <c r="P642">
        <v>21541</v>
      </c>
      <c r="Q642">
        <v>-2</v>
      </c>
      <c r="R642" s="1">
        <v>9.2846200269253897E-5</v>
      </c>
      <c r="S642">
        <v>4025.5805428031299</v>
      </c>
      <c r="T642">
        <v>25872</v>
      </c>
      <c r="U642">
        <v>42</v>
      </c>
      <c r="V642">
        <v>3</v>
      </c>
      <c r="W642" s="1">
        <v>8.5895894176258295E-5</v>
      </c>
      <c r="X642">
        <v>1707.23526885414</v>
      </c>
      <c r="Y642">
        <v>0.83259894867037698</v>
      </c>
      <c r="Z642" t="s">
        <v>1424</v>
      </c>
      <c r="AA642">
        <v>2</v>
      </c>
    </row>
    <row r="643" spans="1:27" x14ac:dyDescent="0.3">
      <c r="A643">
        <v>641</v>
      </c>
      <c r="B643">
        <v>7.1266014834794306E-2</v>
      </c>
      <c r="C643" t="s">
        <v>1425</v>
      </c>
      <c r="D643">
        <v>22</v>
      </c>
      <c r="E643">
        <v>5073</v>
      </c>
      <c r="F643">
        <v>6.5</v>
      </c>
      <c r="G643">
        <v>1760.5</v>
      </c>
      <c r="H643">
        <v>8</v>
      </c>
      <c r="I643">
        <v>2</v>
      </c>
      <c r="J643" t="e">
        <f>--QUxyK1XQ0</f>
        <v>#NAME?</v>
      </c>
      <c r="K643">
        <v>0</v>
      </c>
      <c r="L643">
        <v>71184</v>
      </c>
      <c r="M643">
        <v>3</v>
      </c>
      <c r="N643">
        <v>3.6921329167849998E-3</v>
      </c>
      <c r="O643">
        <v>0</v>
      </c>
      <c r="P643">
        <v>3521</v>
      </c>
      <c r="Q643">
        <v>-2</v>
      </c>
      <c r="R643">
        <v>1.7040613462084E-3</v>
      </c>
      <c r="S643">
        <v>634.125</v>
      </c>
      <c r="T643">
        <v>51960</v>
      </c>
      <c r="U643">
        <v>13</v>
      </c>
      <c r="V643">
        <v>0</v>
      </c>
      <c r="W643">
        <v>0</v>
      </c>
      <c r="X643">
        <v>2536.5</v>
      </c>
      <c r="Y643">
        <v>6.77636643571978E-2</v>
      </c>
      <c r="Z643" t="s">
        <v>1426</v>
      </c>
      <c r="AA643">
        <v>6</v>
      </c>
    </row>
    <row r="644" spans="1:27" x14ac:dyDescent="0.3">
      <c r="A644">
        <v>642</v>
      </c>
      <c r="B644">
        <v>269.33719229217098</v>
      </c>
      <c r="C644" t="s">
        <v>1427</v>
      </c>
      <c r="D644">
        <v>20</v>
      </c>
      <c r="E644">
        <v>10678681</v>
      </c>
      <c r="F644">
        <v>2.6624451320428001E-3</v>
      </c>
      <c r="G644">
        <v>0.21836847281187699</v>
      </c>
      <c r="H644">
        <v>169</v>
      </c>
      <c r="I644">
        <v>41691</v>
      </c>
      <c r="J644" t="e">
        <f>--FxwKDN7OI</f>
        <v>#NAME?</v>
      </c>
      <c r="K644">
        <v>1.9771528998242002E-3</v>
      </c>
      <c r="L644">
        <v>39648</v>
      </c>
      <c r="M644">
        <v>3.5978988270839998E-4</v>
      </c>
      <c r="N644">
        <v>1.21924428822495E-2</v>
      </c>
      <c r="O644">
        <v>2</v>
      </c>
      <c r="P644">
        <v>9104</v>
      </c>
      <c r="Q644">
        <v>-2</v>
      </c>
      <c r="R644">
        <v>1.6476274165202001E-3</v>
      </c>
      <c r="S644">
        <v>63187.461538461503</v>
      </c>
      <c r="T644">
        <v>33312</v>
      </c>
      <c r="U644">
        <v>111</v>
      </c>
      <c r="V644">
        <v>18</v>
      </c>
      <c r="W644">
        <v>4.3174785925010001E-4</v>
      </c>
      <c r="X644">
        <v>256.13875896476401</v>
      </c>
      <c r="Y644">
        <v>0.27329490874159401</v>
      </c>
      <c r="Z644" t="s">
        <v>1428</v>
      </c>
      <c r="AA644">
        <v>15</v>
      </c>
    </row>
    <row r="645" spans="1:27" x14ac:dyDescent="0.3">
      <c r="A645">
        <v>643</v>
      </c>
      <c r="B645">
        <v>5274.9752212573803</v>
      </c>
      <c r="C645" t="s">
        <v>1429</v>
      </c>
      <c r="D645">
        <v>17</v>
      </c>
      <c r="E645">
        <v>506023098</v>
      </c>
      <c r="F645">
        <v>3.4777385214860001E-4</v>
      </c>
      <c r="G645">
        <v>2.40016650990496E-2</v>
      </c>
      <c r="H645">
        <v>34952</v>
      </c>
      <c r="I645">
        <v>759114</v>
      </c>
      <c r="J645" t="e">
        <f>--lOIqoT91w</f>
        <v>#NAME?</v>
      </c>
      <c r="K645">
        <v>9.3304061470910003E-4</v>
      </c>
      <c r="L645">
        <v>95929</v>
      </c>
      <c r="M645" s="1">
        <v>3.0298479543256999E-5</v>
      </c>
      <c r="N645">
        <v>1.4489571899012E-2</v>
      </c>
      <c r="O645">
        <v>5575</v>
      </c>
      <c r="P645">
        <v>18220</v>
      </c>
      <c r="Q645">
        <v>-2</v>
      </c>
      <c r="R645">
        <v>1.2623490669592999E-3</v>
      </c>
      <c r="S645">
        <v>14477.6578736552</v>
      </c>
      <c r="T645">
        <v>26544</v>
      </c>
      <c r="U645">
        <v>264</v>
      </c>
      <c r="V645">
        <v>17</v>
      </c>
      <c r="W645" s="1">
        <v>2.2394528358059499E-5</v>
      </c>
      <c r="X645">
        <v>666.59697752906595</v>
      </c>
      <c r="Y645">
        <v>0.68640747438215699</v>
      </c>
      <c r="Z645" t="s">
        <v>1430</v>
      </c>
      <c r="AA645">
        <v>23</v>
      </c>
    </row>
    <row r="646" spans="1:27" x14ac:dyDescent="0.3">
      <c r="A646">
        <v>644</v>
      </c>
      <c r="B646">
        <v>4.5403241459627299</v>
      </c>
      <c r="C646" t="s">
        <v>1431</v>
      </c>
      <c r="D646">
        <v>24</v>
      </c>
      <c r="E646">
        <v>280701</v>
      </c>
      <c r="F646">
        <v>5.7803468208091997E-3</v>
      </c>
      <c r="G646">
        <v>1.15194054500412</v>
      </c>
      <c r="H646">
        <v>529</v>
      </c>
      <c r="I646">
        <v>1211</v>
      </c>
      <c r="J646" t="e">
        <f>--TPaQfwXQo</f>
        <v>#NAME?</v>
      </c>
      <c r="K646">
        <v>5.0179211469533998E-3</v>
      </c>
      <c r="L646">
        <v>61824</v>
      </c>
      <c r="M646">
        <v>0</v>
      </c>
      <c r="N646">
        <v>5.0179211469533998E-3</v>
      </c>
      <c r="O646">
        <v>2</v>
      </c>
      <c r="P646">
        <v>1395</v>
      </c>
      <c r="Q646">
        <v>-2</v>
      </c>
      <c r="R646">
        <v>0</v>
      </c>
      <c r="S646">
        <v>530.62570888468804</v>
      </c>
      <c r="T646">
        <v>31632</v>
      </c>
      <c r="U646">
        <v>7</v>
      </c>
      <c r="V646">
        <v>7</v>
      </c>
      <c r="W646">
        <v>5.7803468208091997E-3</v>
      </c>
      <c r="X646">
        <v>231.79273327828199</v>
      </c>
      <c r="Y646">
        <v>4.4100910470409697E-2</v>
      </c>
      <c r="Z646" t="s">
        <v>1432</v>
      </c>
      <c r="AA646">
        <v>0</v>
      </c>
    </row>
    <row r="647" spans="1:27" x14ac:dyDescent="0.3">
      <c r="A647">
        <v>645</v>
      </c>
      <c r="B647">
        <v>41.429791666666603</v>
      </c>
      <c r="C647" t="s">
        <v>1433</v>
      </c>
      <c r="D647">
        <v>24</v>
      </c>
      <c r="E647">
        <v>2187493</v>
      </c>
      <c r="F647">
        <v>-1</v>
      </c>
      <c r="G647">
        <v>7.19303853667199</v>
      </c>
      <c r="H647">
        <v>62</v>
      </c>
      <c r="I647">
        <v>5631</v>
      </c>
      <c r="J647" t="e">
        <f>--PjCd5w4E0</f>
        <v>#NAME?</v>
      </c>
      <c r="K647">
        <v>-1</v>
      </c>
      <c r="L647">
        <v>52800</v>
      </c>
      <c r="M647">
        <v>5.8604155567394001E-3</v>
      </c>
      <c r="N647">
        <v>-1</v>
      </c>
      <c r="O647">
        <v>180</v>
      </c>
      <c r="P647">
        <v>40504</v>
      </c>
      <c r="Q647">
        <v>-2</v>
      </c>
      <c r="R647">
        <v>8.1473434722489999E-4</v>
      </c>
      <c r="S647">
        <v>35282.145161290297</v>
      </c>
      <c r="T647">
        <v>52656</v>
      </c>
      <c r="U647">
        <v>-1</v>
      </c>
      <c r="V647">
        <v>-1</v>
      </c>
      <c r="W647">
        <v>-1</v>
      </c>
      <c r="X647">
        <v>388.47327295329399</v>
      </c>
      <c r="Y647">
        <v>0.76921908234579095</v>
      </c>
      <c r="Z647" t="s">
        <v>1434</v>
      </c>
      <c r="AA647">
        <v>33</v>
      </c>
    </row>
    <row r="648" spans="1:27" x14ac:dyDescent="0.3">
      <c r="A648">
        <v>646</v>
      </c>
      <c r="B648">
        <v>0.91049204734894096</v>
      </c>
      <c r="C648" t="s">
        <v>1435</v>
      </c>
      <c r="D648">
        <v>1</v>
      </c>
      <c r="E648">
        <v>86840</v>
      </c>
      <c r="F648">
        <v>3.38983050847457E-2</v>
      </c>
      <c r="G648">
        <v>16.5</v>
      </c>
      <c r="H648">
        <v>334</v>
      </c>
      <c r="I648">
        <v>236</v>
      </c>
      <c r="J648" t="e">
        <f>--nc-a3N9KI</f>
        <v>#NAME?</v>
      </c>
      <c r="K648">
        <v>2.5680534155109999E-4</v>
      </c>
      <c r="L648">
        <v>95377</v>
      </c>
      <c r="M648">
        <v>4.2372881355932004E-3</v>
      </c>
      <c r="N648">
        <v>2.0544427324087999E-3</v>
      </c>
      <c r="O648">
        <v>1</v>
      </c>
      <c r="P648">
        <v>3894</v>
      </c>
      <c r="Q648">
        <v>-2</v>
      </c>
      <c r="R648">
        <v>2.5680534155109999E-4</v>
      </c>
      <c r="S648">
        <v>260</v>
      </c>
      <c r="T648">
        <v>61656</v>
      </c>
      <c r="U648">
        <v>8</v>
      </c>
      <c r="V648">
        <v>1</v>
      </c>
      <c r="W648">
        <v>4.2372881355932004E-3</v>
      </c>
      <c r="X648">
        <v>367.96610169491498</v>
      </c>
      <c r="Y648">
        <v>6.3156870377578805E-2</v>
      </c>
      <c r="Z648" t="s">
        <v>1436</v>
      </c>
      <c r="AA648">
        <v>1</v>
      </c>
    </row>
    <row r="649" spans="1:27" x14ac:dyDescent="0.3">
      <c r="A649">
        <v>647</v>
      </c>
      <c r="B649">
        <v>9.7305488942179594E-2</v>
      </c>
      <c r="C649" t="s">
        <v>1437</v>
      </c>
      <c r="D649">
        <v>10</v>
      </c>
      <c r="E649">
        <v>5843</v>
      </c>
      <c r="F649">
        <v>0.5</v>
      </c>
      <c r="G649">
        <v>1667</v>
      </c>
      <c r="H649">
        <v>3</v>
      </c>
      <c r="I649">
        <v>2</v>
      </c>
      <c r="J649" t="e">
        <f>--P2AzZKksI</f>
        <v>#NAME?</v>
      </c>
      <c r="K649">
        <v>0</v>
      </c>
      <c r="L649">
        <v>60048</v>
      </c>
      <c r="M649">
        <v>0</v>
      </c>
      <c r="N649">
        <v>2.9994001199760002E-4</v>
      </c>
      <c r="O649">
        <v>0</v>
      </c>
      <c r="P649">
        <v>3334</v>
      </c>
      <c r="Q649">
        <v>-2</v>
      </c>
      <c r="R649">
        <v>0</v>
      </c>
      <c r="S649">
        <v>1947.6666666666599</v>
      </c>
      <c r="T649">
        <v>52656</v>
      </c>
      <c r="U649">
        <v>1</v>
      </c>
      <c r="V649">
        <v>0</v>
      </c>
      <c r="W649">
        <v>0</v>
      </c>
      <c r="X649">
        <v>2921.5</v>
      </c>
      <c r="Y649">
        <v>6.3316621087815203E-2</v>
      </c>
      <c r="Z649" t="s">
        <v>1438</v>
      </c>
      <c r="AA649">
        <v>0</v>
      </c>
    </row>
    <row r="650" spans="1:27" x14ac:dyDescent="0.3">
      <c r="A650">
        <v>648</v>
      </c>
      <c r="B650">
        <v>137.33973576541101</v>
      </c>
      <c r="C650" t="s">
        <v>1439</v>
      </c>
      <c r="D650">
        <v>28</v>
      </c>
      <c r="E650">
        <v>14064825</v>
      </c>
      <c r="F650">
        <v>1.9395052040922E-3</v>
      </c>
      <c r="G650">
        <v>6.9348415083724399E-2</v>
      </c>
      <c r="H650">
        <v>1169</v>
      </c>
      <c r="I650">
        <v>67543</v>
      </c>
      <c r="J650" t="e">
        <f>--bUTWsqNK0</f>
        <v>#NAME?</v>
      </c>
      <c r="K650">
        <v>6.4047822374030004E-4</v>
      </c>
      <c r="L650">
        <v>102409</v>
      </c>
      <c r="M650">
        <v>1.0363768266139999E-4</v>
      </c>
      <c r="N650">
        <v>2.7967549103330401E-2</v>
      </c>
      <c r="O650">
        <v>175</v>
      </c>
      <c r="P650">
        <v>4684</v>
      </c>
      <c r="Q650">
        <v>-2</v>
      </c>
      <c r="R650">
        <v>1.4944491887274999E-3</v>
      </c>
      <c r="S650">
        <v>12031.5012831479</v>
      </c>
      <c r="T650">
        <v>25680</v>
      </c>
      <c r="U650">
        <v>131</v>
      </c>
      <c r="V650">
        <v>3</v>
      </c>
      <c r="W650" s="1">
        <v>4.4416149712035198E-5</v>
      </c>
      <c r="X650">
        <v>208.23512429119199</v>
      </c>
      <c r="Y650">
        <v>0.182398753894081</v>
      </c>
      <c r="Z650" t="s">
        <v>1440</v>
      </c>
      <c r="AA650">
        <v>7</v>
      </c>
    </row>
    <row r="651" spans="1:27" x14ac:dyDescent="0.3">
      <c r="A651">
        <v>649</v>
      </c>
      <c r="B651">
        <v>0.43942715183399</v>
      </c>
      <c r="C651" t="s">
        <v>1441</v>
      </c>
      <c r="D651">
        <v>22</v>
      </c>
      <c r="E651">
        <v>24056</v>
      </c>
      <c r="F651">
        <v>0.27906976744186002</v>
      </c>
      <c r="G651">
        <v>89.209302325581305</v>
      </c>
      <c r="H651">
        <v>12</v>
      </c>
      <c r="I651">
        <v>43</v>
      </c>
      <c r="J651" t="s">
        <v>1442</v>
      </c>
      <c r="K651">
        <v>2.6068821689250002E-4</v>
      </c>
      <c r="L651">
        <v>54744</v>
      </c>
      <c r="M651">
        <v>0.60465116279069697</v>
      </c>
      <c r="N651">
        <v>3.1282586027110999E-3</v>
      </c>
      <c r="O651">
        <v>0</v>
      </c>
      <c r="P651">
        <v>3836</v>
      </c>
      <c r="Q651">
        <v>-2</v>
      </c>
      <c r="R651">
        <v>6.7778936392075004E-3</v>
      </c>
      <c r="S651">
        <v>2004.6666666666599</v>
      </c>
      <c r="T651">
        <v>43608</v>
      </c>
      <c r="U651">
        <v>12</v>
      </c>
      <c r="V651">
        <v>1</v>
      </c>
      <c r="W651">
        <v>2.3255813953488299E-2</v>
      </c>
      <c r="X651">
        <v>559.44186046511595</v>
      </c>
      <c r="Y651">
        <v>8.7965510915428299E-2</v>
      </c>
      <c r="Z651" t="s">
        <v>1443</v>
      </c>
      <c r="AA651">
        <v>26</v>
      </c>
    </row>
    <row r="652" spans="1:27" x14ac:dyDescent="0.3">
      <c r="A652">
        <v>650</v>
      </c>
      <c r="B652">
        <v>16.2254241516966</v>
      </c>
      <c r="C652" t="s">
        <v>1444</v>
      </c>
      <c r="D652">
        <v>1</v>
      </c>
      <c r="E652">
        <v>780378</v>
      </c>
      <c r="F652">
        <v>0.357281553398058</v>
      </c>
      <c r="G652">
        <v>266.21553398058199</v>
      </c>
      <c r="H652">
        <v>13</v>
      </c>
      <c r="I652">
        <v>515</v>
      </c>
      <c r="J652" t="e">
        <f>--BFzwQuz-k</f>
        <v>#NAME?</v>
      </c>
      <c r="K652">
        <v>3.2822517705920001E-4</v>
      </c>
      <c r="L652">
        <v>48096</v>
      </c>
      <c r="M652">
        <v>1.55339805825242E-2</v>
      </c>
      <c r="N652">
        <v>1.3420762795311001E-3</v>
      </c>
      <c r="O652">
        <v>1</v>
      </c>
      <c r="P652">
        <v>137101</v>
      </c>
      <c r="Q652">
        <v>-2</v>
      </c>
      <c r="R652" s="1">
        <v>5.8351142588310799E-5</v>
      </c>
      <c r="S652">
        <v>60029.0769230769</v>
      </c>
      <c r="T652">
        <v>40656</v>
      </c>
      <c r="U652">
        <v>184</v>
      </c>
      <c r="V652">
        <v>45</v>
      </c>
      <c r="W652">
        <v>8.7378640776699004E-2</v>
      </c>
      <c r="X652">
        <v>1515.2970873786401</v>
      </c>
      <c r="Y652">
        <v>3.3722205824478499</v>
      </c>
      <c r="Z652" t="s">
        <v>1445</v>
      </c>
      <c r="AA652">
        <v>8</v>
      </c>
    </row>
    <row r="653" spans="1:27" x14ac:dyDescent="0.3">
      <c r="A653">
        <v>651</v>
      </c>
      <c r="B653">
        <v>3.5524107333760901</v>
      </c>
      <c r="C653" t="s">
        <v>1446</v>
      </c>
      <c r="D653">
        <v>22</v>
      </c>
      <c r="E653">
        <v>265834</v>
      </c>
      <c r="F653">
        <v>2.2522522522522501E-2</v>
      </c>
      <c r="G653">
        <v>3.2015765765765698</v>
      </c>
      <c r="H653">
        <v>159</v>
      </c>
      <c r="I653">
        <v>888</v>
      </c>
      <c r="J653" t="e">
        <f>--GI3dTnE0Q</f>
        <v>#NAME?</v>
      </c>
      <c r="K653">
        <v>7.034822370735E-4</v>
      </c>
      <c r="L653">
        <v>74832</v>
      </c>
      <c r="M653">
        <v>1.2387387387387301E-2</v>
      </c>
      <c r="N653">
        <v>7.0348223707351002E-3</v>
      </c>
      <c r="O653">
        <v>278</v>
      </c>
      <c r="P653">
        <v>2843</v>
      </c>
      <c r="Q653">
        <v>-2</v>
      </c>
      <c r="R653">
        <v>3.8691523039043E-3</v>
      </c>
      <c r="S653">
        <v>1671.9119496855301</v>
      </c>
      <c r="T653">
        <v>69528</v>
      </c>
      <c r="U653">
        <v>20</v>
      </c>
      <c r="V653">
        <v>2</v>
      </c>
      <c r="W653">
        <v>2.2522522522522002E-3</v>
      </c>
      <c r="X653">
        <v>299.362612612612</v>
      </c>
      <c r="Y653">
        <v>4.0890001150615501E-2</v>
      </c>
      <c r="Z653" t="s">
        <v>1447</v>
      </c>
      <c r="AA653">
        <v>11</v>
      </c>
    </row>
    <row r="654" spans="1:27" x14ac:dyDescent="0.3">
      <c r="A654">
        <v>652</v>
      </c>
      <c r="B654">
        <v>59.852037159554499</v>
      </c>
      <c r="C654" t="s">
        <v>1448</v>
      </c>
      <c r="D654">
        <v>2</v>
      </c>
      <c r="E654">
        <v>4342385</v>
      </c>
      <c r="F654">
        <v>3.9184952978055998E-3</v>
      </c>
      <c r="G654">
        <v>6.9553291536050104</v>
      </c>
      <c r="H654">
        <v>1073</v>
      </c>
      <c r="I654">
        <v>1276</v>
      </c>
      <c r="J654" t="s">
        <v>1449</v>
      </c>
      <c r="K654">
        <v>1.12676056338E-4</v>
      </c>
      <c r="L654">
        <v>72552</v>
      </c>
      <c r="M654">
        <v>3.9184952978055998E-3</v>
      </c>
      <c r="N654">
        <v>5.633802816901E-4</v>
      </c>
      <c r="O654">
        <v>153</v>
      </c>
      <c r="P654">
        <v>8875</v>
      </c>
      <c r="Q654">
        <v>-2</v>
      </c>
      <c r="R654">
        <v>5.633802816901E-4</v>
      </c>
      <c r="S654">
        <v>4046.9571295433302</v>
      </c>
      <c r="T654">
        <v>59640</v>
      </c>
      <c r="U654">
        <v>5</v>
      </c>
      <c r="V654">
        <v>1</v>
      </c>
      <c r="W654">
        <v>7.8369905956109998E-4</v>
      </c>
      <c r="X654">
        <v>3403.1230407523499</v>
      </c>
      <c r="Y654">
        <v>0.148809523809523</v>
      </c>
      <c r="Z654" t="s">
        <v>1450</v>
      </c>
      <c r="AA654">
        <v>5</v>
      </c>
    </row>
    <row r="655" spans="1:27" x14ac:dyDescent="0.3">
      <c r="A655">
        <v>653</v>
      </c>
      <c r="B655">
        <v>837.01372203811104</v>
      </c>
      <c r="C655" t="s">
        <v>1451</v>
      </c>
      <c r="D655">
        <v>28</v>
      </c>
      <c r="E655">
        <v>48493227</v>
      </c>
      <c r="F655">
        <v>-1</v>
      </c>
      <c r="G655">
        <v>3.07946539877656E-2</v>
      </c>
      <c r="H655">
        <v>2291</v>
      </c>
      <c r="I655">
        <v>172465</v>
      </c>
      <c r="J655" t="e">
        <f>--uoWo_W9_c</f>
        <v>#NAME?</v>
      </c>
      <c r="K655">
        <v>-1</v>
      </c>
      <c r="L655">
        <v>57936</v>
      </c>
      <c r="M655" s="1">
        <v>1.7394833734380799E-5</v>
      </c>
      <c r="N655">
        <v>-1</v>
      </c>
      <c r="O655">
        <v>29</v>
      </c>
      <c r="P655">
        <v>5311</v>
      </c>
      <c r="Q655">
        <v>-2</v>
      </c>
      <c r="R655">
        <v>5.6486537375249998E-4</v>
      </c>
      <c r="S655">
        <v>21166.8384984722</v>
      </c>
      <c r="T655">
        <v>42672</v>
      </c>
      <c r="U655">
        <v>-1</v>
      </c>
      <c r="V655">
        <v>-1</v>
      </c>
      <c r="W655">
        <v>-1</v>
      </c>
      <c r="X655">
        <v>281.17720696953</v>
      </c>
      <c r="Y655">
        <v>0.12446100487439</v>
      </c>
      <c r="Z655" t="s">
        <v>1452</v>
      </c>
      <c r="AA655">
        <v>3</v>
      </c>
    </row>
    <row r="656" spans="1:27" x14ac:dyDescent="0.3">
      <c r="A656">
        <v>654</v>
      </c>
      <c r="B656">
        <v>21.136988991566302</v>
      </c>
      <c r="C656" t="s">
        <v>1453</v>
      </c>
      <c r="D656">
        <v>17</v>
      </c>
      <c r="E656">
        <v>1937353</v>
      </c>
      <c r="F656">
        <v>7.7120822622106996E-3</v>
      </c>
      <c r="G656">
        <v>7.1979434447300701</v>
      </c>
      <c r="H656">
        <v>805</v>
      </c>
      <c r="I656">
        <v>389</v>
      </c>
      <c r="J656" t="e">
        <f>--jrB5POQJ0</f>
        <v>#NAME?</v>
      </c>
      <c r="K656">
        <v>3.5714285714280001E-4</v>
      </c>
      <c r="L656">
        <v>91657</v>
      </c>
      <c r="M656">
        <v>0</v>
      </c>
      <c r="N656">
        <v>1.0714285714284999E-3</v>
      </c>
      <c r="O656">
        <v>11</v>
      </c>
      <c r="P656">
        <v>2800</v>
      </c>
      <c r="Q656">
        <v>-2</v>
      </c>
      <c r="R656">
        <v>0</v>
      </c>
      <c r="S656">
        <v>2406.6496894409902</v>
      </c>
      <c r="T656">
        <v>85416</v>
      </c>
      <c r="U656">
        <v>3</v>
      </c>
      <c r="V656">
        <v>1</v>
      </c>
      <c r="W656">
        <v>2.5706940874034999E-3</v>
      </c>
      <c r="X656">
        <v>4980.3419023136203</v>
      </c>
      <c r="Y656">
        <v>3.2780743654584603E-2</v>
      </c>
      <c r="Z656" t="s">
        <v>1454</v>
      </c>
      <c r="AA656">
        <v>0</v>
      </c>
    </row>
    <row r="657" spans="1:27" x14ac:dyDescent="0.3">
      <c r="A657">
        <v>655</v>
      </c>
      <c r="B657">
        <v>28.621153057037301</v>
      </c>
      <c r="C657" t="s">
        <v>1455</v>
      </c>
      <c r="D657">
        <v>17</v>
      </c>
      <c r="E657">
        <v>1673994</v>
      </c>
      <c r="F657">
        <v>1.0442942185450501E-2</v>
      </c>
      <c r="G657">
        <v>1.32812027040661</v>
      </c>
      <c r="H657">
        <v>140</v>
      </c>
      <c r="I657">
        <v>19822</v>
      </c>
      <c r="J657" t="e">
        <f>--cGRN2b578</f>
        <v>#NAME?</v>
      </c>
      <c r="K657">
        <v>6.0776418749520003E-4</v>
      </c>
      <c r="L657">
        <v>58488</v>
      </c>
      <c r="M657">
        <v>2.0179598425991E-3</v>
      </c>
      <c r="N657">
        <v>7.8629491757198008E-3</v>
      </c>
      <c r="O657">
        <v>0</v>
      </c>
      <c r="P657">
        <v>26326</v>
      </c>
      <c r="Q657">
        <v>-2</v>
      </c>
      <c r="R657">
        <v>1.5194104687381001E-3</v>
      </c>
      <c r="S657">
        <v>11957.1</v>
      </c>
      <c r="T657">
        <v>33312</v>
      </c>
      <c r="U657">
        <v>207</v>
      </c>
      <c r="V657">
        <v>16</v>
      </c>
      <c r="W657">
        <v>8.0718393703960005E-4</v>
      </c>
      <c r="X657">
        <v>84.451316718797301</v>
      </c>
      <c r="Y657">
        <v>0.790285782901056</v>
      </c>
      <c r="Z657" t="s">
        <v>1456</v>
      </c>
      <c r="AA657">
        <v>40</v>
      </c>
    </row>
    <row r="658" spans="1:27" x14ac:dyDescent="0.3">
      <c r="A658">
        <v>656</v>
      </c>
      <c r="B658">
        <v>5.54010989010989</v>
      </c>
      <c r="C658" t="s">
        <v>1457</v>
      </c>
      <c r="D658">
        <v>20</v>
      </c>
      <c r="E658">
        <v>362988</v>
      </c>
      <c r="F658">
        <v>0.1</v>
      </c>
      <c r="G658">
        <v>30.8</v>
      </c>
      <c r="H658">
        <v>43</v>
      </c>
      <c r="I658">
        <v>100</v>
      </c>
      <c r="J658" t="s">
        <v>1458</v>
      </c>
      <c r="K658">
        <v>0</v>
      </c>
      <c r="L658">
        <v>65520</v>
      </c>
      <c r="M658">
        <v>0.14000000000000001</v>
      </c>
      <c r="N658">
        <v>3.2467532467532001E-3</v>
      </c>
      <c r="O658">
        <v>97</v>
      </c>
      <c r="P658">
        <v>3080</v>
      </c>
      <c r="Q658">
        <v>-2</v>
      </c>
      <c r="R658">
        <v>4.5454545454545001E-3</v>
      </c>
      <c r="S658">
        <v>8441.5813953488305</v>
      </c>
      <c r="T658">
        <v>40944</v>
      </c>
      <c r="U658">
        <v>10</v>
      </c>
      <c r="V658">
        <v>0</v>
      </c>
      <c r="W658">
        <v>0</v>
      </c>
      <c r="X658">
        <v>3629.88</v>
      </c>
      <c r="Y658">
        <v>7.5224697147323105E-2</v>
      </c>
      <c r="Z658" t="s">
        <v>1459</v>
      </c>
      <c r="AA658">
        <v>14</v>
      </c>
    </row>
    <row r="659" spans="1:27" x14ac:dyDescent="0.3">
      <c r="A659">
        <v>657</v>
      </c>
      <c r="B659">
        <v>8657.11130807671</v>
      </c>
      <c r="C659" t="s">
        <v>1460</v>
      </c>
      <c r="D659">
        <v>17</v>
      </c>
      <c r="E659">
        <v>512778017</v>
      </c>
      <c r="F659">
        <v>2.448800316328E-4</v>
      </c>
      <c r="G659">
        <v>2.1673630022560599E-2</v>
      </c>
      <c r="H659">
        <v>312</v>
      </c>
      <c r="I659">
        <v>3720189</v>
      </c>
      <c r="J659" t="e">
        <f>--xLeX7kS_M</f>
        <v>#NAME?</v>
      </c>
      <c r="K659">
        <v>1.736326429368E-4</v>
      </c>
      <c r="L659">
        <v>59232</v>
      </c>
      <c r="M659" s="1">
        <v>1.9891462503652299E-5</v>
      </c>
      <c r="N659">
        <v>1.1298524122535E-2</v>
      </c>
      <c r="O659">
        <v>208</v>
      </c>
      <c r="P659">
        <v>80630</v>
      </c>
      <c r="Q659">
        <v>-2</v>
      </c>
      <c r="R659">
        <v>9.1777254123770002E-4</v>
      </c>
      <c r="S659">
        <v>1643519.28525641</v>
      </c>
      <c r="T659">
        <v>49872</v>
      </c>
      <c r="U659">
        <v>911</v>
      </c>
      <c r="V659">
        <v>14</v>
      </c>
      <c r="W659" s="1">
        <v>3.76324966285315E-6</v>
      </c>
      <c r="X659">
        <v>137.83654997098199</v>
      </c>
      <c r="Y659">
        <v>1.6167388514597301</v>
      </c>
      <c r="Z659" t="s">
        <v>1461</v>
      </c>
      <c r="AA659">
        <v>74</v>
      </c>
    </row>
    <row r="660" spans="1:27" x14ac:dyDescent="0.3">
      <c r="A660">
        <v>658</v>
      </c>
      <c r="B660">
        <v>5.7752248966690898</v>
      </c>
      <c r="C660" t="s">
        <v>1462</v>
      </c>
      <c r="D660">
        <v>22</v>
      </c>
      <c r="E660">
        <v>380056</v>
      </c>
      <c r="F660">
        <v>7.4487895716946001E-2</v>
      </c>
      <c r="G660">
        <v>15.4283054003724</v>
      </c>
      <c r="H660">
        <v>78</v>
      </c>
      <c r="I660">
        <v>537</v>
      </c>
      <c r="J660" t="s">
        <v>1463</v>
      </c>
      <c r="K660">
        <v>1.2070006035E-4</v>
      </c>
      <c r="L660">
        <v>65808</v>
      </c>
      <c r="M660">
        <v>1.8621973929236E-3</v>
      </c>
      <c r="N660">
        <v>4.8280024140012002E-3</v>
      </c>
      <c r="O660">
        <v>0</v>
      </c>
      <c r="P660">
        <v>8285</v>
      </c>
      <c r="Q660">
        <v>-2</v>
      </c>
      <c r="R660">
        <v>1.2070006035E-4</v>
      </c>
      <c r="S660">
        <v>4872.5128205128203</v>
      </c>
      <c r="T660">
        <v>32856</v>
      </c>
      <c r="U660">
        <v>40</v>
      </c>
      <c r="V660">
        <v>1</v>
      </c>
      <c r="W660">
        <v>1.8621973929236E-3</v>
      </c>
      <c r="X660">
        <v>707.73929236498998</v>
      </c>
      <c r="Y660">
        <v>0.25216094472851203</v>
      </c>
      <c r="Z660" t="s">
        <v>1464</v>
      </c>
      <c r="AA660">
        <v>1</v>
      </c>
    </row>
    <row r="661" spans="1:27" x14ac:dyDescent="0.3">
      <c r="A661">
        <v>659</v>
      </c>
      <c r="B661">
        <v>3378.0249733331798</v>
      </c>
      <c r="C661" t="s">
        <v>1465</v>
      </c>
      <c r="D661">
        <v>17</v>
      </c>
      <c r="E661">
        <v>307187457</v>
      </c>
      <c r="F661">
        <v>1.146137278592E-4</v>
      </c>
      <c r="G661">
        <v>1.3104169551908001E-2</v>
      </c>
      <c r="H661">
        <v>12601</v>
      </c>
      <c r="I661">
        <v>209399</v>
      </c>
      <c r="J661" t="e">
        <f>--PtWqlf0mc</f>
        <v>#NAME?</v>
      </c>
      <c r="K661">
        <v>4.0087463556851E-3</v>
      </c>
      <c r="L661">
        <v>90937</v>
      </c>
      <c r="M661">
        <v>2.1012516774190001E-4</v>
      </c>
      <c r="N661">
        <v>8.7463556851311002E-3</v>
      </c>
      <c r="O661">
        <v>43</v>
      </c>
      <c r="P661">
        <v>2744</v>
      </c>
      <c r="Q661">
        <v>-2</v>
      </c>
      <c r="R661">
        <v>1.60349854227405E-2</v>
      </c>
      <c r="S661">
        <v>24378.0221410999</v>
      </c>
      <c r="T661">
        <v>29904</v>
      </c>
      <c r="U661">
        <v>24</v>
      </c>
      <c r="V661">
        <v>11</v>
      </c>
      <c r="W661" s="1">
        <v>5.2531291935491503E-5</v>
      </c>
      <c r="X661">
        <v>1466.9958165989301</v>
      </c>
      <c r="Y661">
        <v>9.1760299625468097E-2</v>
      </c>
      <c r="Z661" t="s">
        <v>1466</v>
      </c>
      <c r="AA661">
        <v>44</v>
      </c>
    </row>
    <row r="662" spans="1:27" x14ac:dyDescent="0.3">
      <c r="A662">
        <v>660</v>
      </c>
      <c r="B662">
        <v>0.31904502541757401</v>
      </c>
      <c r="C662" t="s">
        <v>1467</v>
      </c>
      <c r="D662">
        <v>24</v>
      </c>
      <c r="E662">
        <v>17573</v>
      </c>
      <c r="F662">
        <v>0.2</v>
      </c>
      <c r="G662">
        <v>804</v>
      </c>
      <c r="H662">
        <v>26</v>
      </c>
      <c r="I662">
        <v>5</v>
      </c>
      <c r="J662" t="e">
        <f>--N3vHCvaMA</f>
        <v>#NAME?</v>
      </c>
      <c r="K662">
        <v>2.4875621890539998E-4</v>
      </c>
      <c r="L662">
        <v>55080</v>
      </c>
      <c r="M662">
        <v>0</v>
      </c>
      <c r="N662">
        <v>2.4875621890539998E-4</v>
      </c>
      <c r="O662">
        <v>0</v>
      </c>
      <c r="P662">
        <v>4020</v>
      </c>
      <c r="Q662">
        <v>-2</v>
      </c>
      <c r="R662">
        <v>0</v>
      </c>
      <c r="S662">
        <v>675.88461538461502</v>
      </c>
      <c r="T662">
        <v>55008</v>
      </c>
      <c r="U662">
        <v>1</v>
      </c>
      <c r="V662">
        <v>1</v>
      </c>
      <c r="W662">
        <v>0.2</v>
      </c>
      <c r="X662">
        <v>3514.6</v>
      </c>
      <c r="Y662">
        <v>7.3080279232111606E-2</v>
      </c>
      <c r="Z662" t="s">
        <v>1468</v>
      </c>
      <c r="AA662">
        <v>0</v>
      </c>
    </row>
    <row r="663" spans="1:27" x14ac:dyDescent="0.3">
      <c r="A663">
        <v>661</v>
      </c>
      <c r="B663">
        <v>9.56139615470601</v>
      </c>
      <c r="C663" t="s">
        <v>1469</v>
      </c>
      <c r="D663">
        <v>26</v>
      </c>
      <c r="E663">
        <v>684290</v>
      </c>
      <c r="F663">
        <v>7.9422382671480093E-2</v>
      </c>
      <c r="G663">
        <v>10.707581227436799</v>
      </c>
      <c r="H663">
        <v>55</v>
      </c>
      <c r="I663">
        <v>277</v>
      </c>
      <c r="J663" t="e">
        <f>--jUI00KcBs</f>
        <v>#NAME?</v>
      </c>
      <c r="K663">
        <v>1.3486176668914E-3</v>
      </c>
      <c r="L663">
        <v>71568</v>
      </c>
      <c r="M663">
        <v>8.6642599277978294E-2</v>
      </c>
      <c r="N663">
        <v>7.4173971679028002E-3</v>
      </c>
      <c r="O663">
        <v>72</v>
      </c>
      <c r="P663">
        <v>2966</v>
      </c>
      <c r="Q663">
        <v>-2</v>
      </c>
      <c r="R663">
        <v>8.0917060013486006E-3</v>
      </c>
      <c r="S663">
        <v>12441.6363636363</v>
      </c>
      <c r="T663">
        <v>38784</v>
      </c>
      <c r="U663">
        <v>22</v>
      </c>
      <c r="V663">
        <v>4</v>
      </c>
      <c r="W663">
        <v>1.44404332129963E-2</v>
      </c>
      <c r="X663">
        <v>2470.3610108303201</v>
      </c>
      <c r="Y663">
        <v>7.6474834983498302E-2</v>
      </c>
      <c r="Z663" t="s">
        <v>1470</v>
      </c>
      <c r="AA663">
        <v>24</v>
      </c>
    </row>
    <row r="664" spans="1:27" x14ac:dyDescent="0.3">
      <c r="A664">
        <v>662</v>
      </c>
      <c r="B664">
        <v>10.944229166666601</v>
      </c>
      <c r="C664" t="s">
        <v>1471</v>
      </c>
      <c r="D664">
        <v>17</v>
      </c>
      <c r="E664">
        <v>525323</v>
      </c>
      <c r="F664">
        <v>1.20724346076458E-2</v>
      </c>
      <c r="G664">
        <v>5.7243460764587502</v>
      </c>
      <c r="H664">
        <v>2747</v>
      </c>
      <c r="I664">
        <v>497</v>
      </c>
      <c r="J664" t="e">
        <f>--SjL3TAe20</f>
        <v>#NAME?</v>
      </c>
      <c r="K664">
        <v>7.0298769771520004E-4</v>
      </c>
      <c r="L664">
        <v>48000</v>
      </c>
      <c r="M664">
        <v>0</v>
      </c>
      <c r="N664">
        <v>2.1089630931457998E-3</v>
      </c>
      <c r="O664">
        <v>0</v>
      </c>
      <c r="P664">
        <v>2845</v>
      </c>
      <c r="Q664">
        <v>-2</v>
      </c>
      <c r="R664">
        <v>0</v>
      </c>
      <c r="S664">
        <v>191.23516563523799</v>
      </c>
      <c r="T664">
        <v>40464</v>
      </c>
      <c r="U664">
        <v>6</v>
      </c>
      <c r="V664">
        <v>2</v>
      </c>
      <c r="W664">
        <v>4.0241448692152001E-3</v>
      </c>
      <c r="X664">
        <v>1056.98792756539</v>
      </c>
      <c r="Y664">
        <v>7.0309410834321795E-2</v>
      </c>
      <c r="Z664" t="s">
        <v>1472</v>
      </c>
      <c r="AA664">
        <v>0</v>
      </c>
    </row>
    <row r="665" spans="1:27" x14ac:dyDescent="0.3">
      <c r="A665">
        <v>663</v>
      </c>
      <c r="B665">
        <v>4.1518957663451204</v>
      </c>
      <c r="C665" t="s">
        <v>1473</v>
      </c>
      <c r="D665">
        <v>24</v>
      </c>
      <c r="E665">
        <v>247918</v>
      </c>
      <c r="F665">
        <v>1.20795107033639E-2</v>
      </c>
      <c r="G665">
        <v>1.02966360856269</v>
      </c>
      <c r="H665">
        <v>24</v>
      </c>
      <c r="I665">
        <v>6540</v>
      </c>
      <c r="J665" t="e">
        <f>--j9KYG3mMQ</f>
        <v>#NAME?</v>
      </c>
      <c r="K665">
        <v>4.4550044550040001E-4</v>
      </c>
      <c r="L665">
        <v>59712</v>
      </c>
      <c r="M665">
        <v>3.8226299694188999E-3</v>
      </c>
      <c r="N665">
        <v>1.17315117315117E-2</v>
      </c>
      <c r="O665">
        <v>2</v>
      </c>
      <c r="P665">
        <v>6734</v>
      </c>
      <c r="Q665">
        <v>-2</v>
      </c>
      <c r="R665">
        <v>3.7125037125036999E-3</v>
      </c>
      <c r="S665">
        <v>10329.916666666601</v>
      </c>
      <c r="T665">
        <v>53448</v>
      </c>
      <c r="U665">
        <v>79</v>
      </c>
      <c r="V665">
        <v>3</v>
      </c>
      <c r="W665">
        <v>4.5871559633020001E-4</v>
      </c>
      <c r="X665">
        <v>37.907951070336303</v>
      </c>
      <c r="Y665">
        <v>0.125991618021254</v>
      </c>
      <c r="Z665" t="s">
        <v>1474</v>
      </c>
      <c r="AA665">
        <v>25</v>
      </c>
    </row>
    <row r="666" spans="1:27" x14ac:dyDescent="0.3">
      <c r="A666">
        <v>664</v>
      </c>
      <c r="B666">
        <v>0.17807554874936099</v>
      </c>
      <c r="C666" t="s">
        <v>1475</v>
      </c>
      <c r="D666">
        <v>2</v>
      </c>
      <c r="E666">
        <v>13954</v>
      </c>
      <c r="F666">
        <v>0.6</v>
      </c>
      <c r="G666">
        <v>269.60000000000002</v>
      </c>
      <c r="H666">
        <v>23</v>
      </c>
      <c r="I666">
        <v>15</v>
      </c>
      <c r="J666" t="e">
        <f>--_RSQVnVSM</f>
        <v>#NAME?</v>
      </c>
      <c r="K666">
        <v>0</v>
      </c>
      <c r="L666">
        <v>78360</v>
      </c>
      <c r="M666">
        <v>0</v>
      </c>
      <c r="N666">
        <v>2.2255192878337998E-3</v>
      </c>
      <c r="O666">
        <v>1</v>
      </c>
      <c r="P666">
        <v>4044</v>
      </c>
      <c r="Q666">
        <v>-2</v>
      </c>
      <c r="R666">
        <v>0</v>
      </c>
      <c r="S666">
        <v>606.695652173913</v>
      </c>
      <c r="T666">
        <v>48984</v>
      </c>
      <c r="U666">
        <v>9</v>
      </c>
      <c r="V666">
        <v>0</v>
      </c>
      <c r="W666">
        <v>0</v>
      </c>
      <c r="X666">
        <v>930.26666666666597</v>
      </c>
      <c r="Y666">
        <v>8.25575698187163E-2</v>
      </c>
      <c r="Z666" t="s">
        <v>1476</v>
      </c>
      <c r="AA666">
        <v>0</v>
      </c>
    </row>
    <row r="667" spans="1:27" x14ac:dyDescent="0.3">
      <c r="A667">
        <v>665</v>
      </c>
      <c r="B667">
        <v>38.978911147451598</v>
      </c>
      <c r="C667" t="s">
        <v>1477</v>
      </c>
      <c r="D667">
        <v>27</v>
      </c>
      <c r="E667">
        <v>2288218</v>
      </c>
      <c r="F667">
        <v>4.3029259896729698E-2</v>
      </c>
      <c r="G667">
        <v>5.4156626506023997</v>
      </c>
      <c r="H667">
        <v>505</v>
      </c>
      <c r="I667">
        <v>4648</v>
      </c>
      <c r="J667" t="e">
        <f>--NF3qO7MgU</f>
        <v>#NAME?</v>
      </c>
      <c r="K667">
        <v>1.5890672175429999E-4</v>
      </c>
      <c r="L667">
        <v>58704</v>
      </c>
      <c r="M667">
        <v>9.8967297762478396E-2</v>
      </c>
      <c r="N667">
        <v>7.9453360877164998E-3</v>
      </c>
      <c r="O667">
        <v>51</v>
      </c>
      <c r="P667">
        <v>25172</v>
      </c>
      <c r="Q667">
        <v>-2</v>
      </c>
      <c r="R667">
        <v>1.8274273001747901E-2</v>
      </c>
      <c r="S667">
        <v>4531.1247524752398</v>
      </c>
      <c r="T667">
        <v>52104</v>
      </c>
      <c r="U667">
        <v>200</v>
      </c>
      <c r="V667">
        <v>4</v>
      </c>
      <c r="W667">
        <v>8.6058519793450004E-4</v>
      </c>
      <c r="X667">
        <v>492.30163511187601</v>
      </c>
      <c r="Y667">
        <v>0.483110701673575</v>
      </c>
      <c r="Z667" t="s">
        <v>1478</v>
      </c>
      <c r="AA667">
        <v>460</v>
      </c>
    </row>
    <row r="668" spans="1:27" x14ac:dyDescent="0.3">
      <c r="A668">
        <v>666</v>
      </c>
      <c r="B668">
        <v>1.0390850144092201</v>
      </c>
      <c r="C668" t="s">
        <v>1479</v>
      </c>
      <c r="D668">
        <v>10</v>
      </c>
      <c r="E668">
        <v>51921</v>
      </c>
      <c r="F668">
        <v>0.12903225806451599</v>
      </c>
      <c r="G668">
        <v>54.0322580645161</v>
      </c>
      <c r="H668">
        <v>24</v>
      </c>
      <c r="I668">
        <v>31</v>
      </c>
      <c r="J668" t="e">
        <f>--SBkbmvCyw</f>
        <v>#NAME?</v>
      </c>
      <c r="K668">
        <v>1.1940298507461999E-3</v>
      </c>
      <c r="L668">
        <v>49968</v>
      </c>
      <c r="M668">
        <v>0</v>
      </c>
      <c r="N668">
        <v>2.3880597014925E-3</v>
      </c>
      <c r="O668">
        <v>0</v>
      </c>
      <c r="P668">
        <v>1675</v>
      </c>
      <c r="Q668">
        <v>-2</v>
      </c>
      <c r="R668">
        <v>0</v>
      </c>
      <c r="S668">
        <v>2163.375</v>
      </c>
      <c r="T668">
        <v>49440</v>
      </c>
      <c r="U668">
        <v>4</v>
      </c>
      <c r="V668">
        <v>2</v>
      </c>
      <c r="W668">
        <v>6.4516129032257993E-2</v>
      </c>
      <c r="X668">
        <v>1674.8709677419299</v>
      </c>
      <c r="Y668">
        <v>3.3879449838187699E-2</v>
      </c>
      <c r="Z668" t="s">
        <v>1480</v>
      </c>
      <c r="AA668">
        <v>0</v>
      </c>
    </row>
    <row r="669" spans="1:27" x14ac:dyDescent="0.3">
      <c r="A669">
        <v>667</v>
      </c>
      <c r="B669">
        <v>3.8491859108443598E-2</v>
      </c>
      <c r="C669" t="s">
        <v>1481</v>
      </c>
      <c r="D669">
        <v>24</v>
      </c>
      <c r="E669">
        <v>3662</v>
      </c>
      <c r="F669">
        <v>2</v>
      </c>
      <c r="G669">
        <v>3088</v>
      </c>
      <c r="H669">
        <v>3</v>
      </c>
      <c r="I669">
        <v>1</v>
      </c>
      <c r="J669" t="e">
        <f>--_270AOP84</f>
        <v>#NAME?</v>
      </c>
      <c r="K669">
        <v>0</v>
      </c>
      <c r="L669">
        <v>95137</v>
      </c>
      <c r="M669">
        <v>1</v>
      </c>
      <c r="N669">
        <v>6.4766839378229996E-4</v>
      </c>
      <c r="O669">
        <v>0</v>
      </c>
      <c r="P669">
        <v>3088</v>
      </c>
      <c r="Q669">
        <v>-2</v>
      </c>
      <c r="R669">
        <v>3.238341968911E-4</v>
      </c>
      <c r="S669">
        <v>1220.6666666666599</v>
      </c>
      <c r="T669">
        <v>84336</v>
      </c>
      <c r="U669">
        <v>2</v>
      </c>
      <c r="V669">
        <v>0</v>
      </c>
      <c r="W669">
        <v>0</v>
      </c>
      <c r="X669">
        <v>3662</v>
      </c>
      <c r="Y669">
        <v>3.6615442989944902E-2</v>
      </c>
      <c r="Z669" t="s">
        <v>1482</v>
      </c>
      <c r="AA669">
        <v>1</v>
      </c>
    </row>
    <row r="670" spans="1:27" x14ac:dyDescent="0.3">
      <c r="A670">
        <v>668</v>
      </c>
      <c r="B670">
        <v>1.7048940832724599</v>
      </c>
      <c r="C670" t="s">
        <v>1483</v>
      </c>
      <c r="D670">
        <v>20</v>
      </c>
      <c r="E670">
        <v>170382</v>
      </c>
      <c r="F670">
        <v>1.2820512820512799E-2</v>
      </c>
      <c r="G670">
        <v>23</v>
      </c>
      <c r="H670">
        <v>108</v>
      </c>
      <c r="I670">
        <v>78</v>
      </c>
      <c r="J670" t="e">
        <f>--wXuqCCRv8</f>
        <v>#NAME?</v>
      </c>
      <c r="K670">
        <v>5.5741360089179995E-4</v>
      </c>
      <c r="L670">
        <v>99937</v>
      </c>
      <c r="M670">
        <v>2.5641025641025599E-2</v>
      </c>
      <c r="N670">
        <v>5.5741360089179995E-4</v>
      </c>
      <c r="O670">
        <v>10</v>
      </c>
      <c r="P670">
        <v>1794</v>
      </c>
      <c r="Q670">
        <v>-2</v>
      </c>
      <c r="R670">
        <v>1.1148272017837001E-3</v>
      </c>
      <c r="S670">
        <v>1577.6111111111099</v>
      </c>
      <c r="T670">
        <v>76248</v>
      </c>
      <c r="U670">
        <v>1</v>
      </c>
      <c r="V670">
        <v>1</v>
      </c>
      <c r="W670">
        <v>1.2820512820512799E-2</v>
      </c>
      <c r="X670">
        <v>2184.3846153846098</v>
      </c>
      <c r="Y670">
        <v>2.35284859930752E-2</v>
      </c>
      <c r="Z670" t="s">
        <v>1484</v>
      </c>
      <c r="AA670">
        <v>2</v>
      </c>
    </row>
    <row r="671" spans="1:27" x14ac:dyDescent="0.3">
      <c r="A671">
        <v>669</v>
      </c>
      <c r="B671">
        <v>5.3401427885769097</v>
      </c>
      <c r="C671" t="s">
        <v>1485</v>
      </c>
      <c r="D671">
        <v>24</v>
      </c>
      <c r="E671">
        <v>178019</v>
      </c>
      <c r="F671">
        <v>0.18960244648318</v>
      </c>
      <c r="G671">
        <v>24.373088685015201</v>
      </c>
      <c r="H671">
        <v>54</v>
      </c>
      <c r="I671">
        <v>327</v>
      </c>
      <c r="J671" t="s">
        <v>1486</v>
      </c>
      <c r="K671">
        <v>6.0225846925972002E-3</v>
      </c>
      <c r="L671">
        <v>33336</v>
      </c>
      <c r="M671">
        <v>3.3639143730886799E-2</v>
      </c>
      <c r="N671">
        <v>7.7791718946046999E-3</v>
      </c>
      <c r="O671">
        <v>0</v>
      </c>
      <c r="P671">
        <v>7970</v>
      </c>
      <c r="Q671">
        <v>-2</v>
      </c>
      <c r="R671">
        <v>1.3801756587201999E-3</v>
      </c>
      <c r="S671">
        <v>3296.6481481481401</v>
      </c>
      <c r="T671">
        <v>25608</v>
      </c>
      <c r="U671">
        <v>62</v>
      </c>
      <c r="V671">
        <v>48</v>
      </c>
      <c r="W671">
        <v>0.146788990825688</v>
      </c>
      <c r="X671">
        <v>544.40061162079496</v>
      </c>
      <c r="Y671">
        <v>0.311230865354576</v>
      </c>
      <c r="Z671" t="s">
        <v>1487</v>
      </c>
      <c r="AA671">
        <v>11</v>
      </c>
    </row>
    <row r="672" spans="1:27" x14ac:dyDescent="0.3">
      <c r="A672">
        <v>670</v>
      </c>
      <c r="B672">
        <v>5.5142477551768296</v>
      </c>
      <c r="C672" t="s">
        <v>1488</v>
      </c>
      <c r="D672">
        <v>20</v>
      </c>
      <c r="E672">
        <v>240730</v>
      </c>
      <c r="F672">
        <v>0.639240506329113</v>
      </c>
      <c r="G672">
        <v>60.525316455696199</v>
      </c>
      <c r="H672">
        <v>10</v>
      </c>
      <c r="I672">
        <v>158</v>
      </c>
      <c r="J672" t="e">
        <f>--OBVrN3zbM</f>
        <v>#NAME?</v>
      </c>
      <c r="K672">
        <v>8.3655756561739996E-4</v>
      </c>
      <c r="L672">
        <v>43656</v>
      </c>
      <c r="M672">
        <v>8.8607594936708806E-2</v>
      </c>
      <c r="N672">
        <v>1.05615392659207E-2</v>
      </c>
      <c r="O672">
        <v>0</v>
      </c>
      <c r="P672">
        <v>9563</v>
      </c>
      <c r="Q672">
        <v>-2</v>
      </c>
      <c r="R672">
        <v>1.4639757398305E-3</v>
      </c>
      <c r="S672">
        <v>24073</v>
      </c>
      <c r="T672">
        <v>22080</v>
      </c>
      <c r="U672">
        <v>101</v>
      </c>
      <c r="V672">
        <v>8</v>
      </c>
      <c r="W672">
        <v>5.0632911392405E-2</v>
      </c>
      <c r="X672">
        <v>1523.6075949367</v>
      </c>
      <c r="Y672">
        <v>0.43310688405797099</v>
      </c>
      <c r="Z672" t="s">
        <v>1489</v>
      </c>
      <c r="AA672">
        <v>14</v>
      </c>
    </row>
    <row r="673" spans="1:27" x14ac:dyDescent="0.3">
      <c r="A673">
        <v>671</v>
      </c>
      <c r="B673">
        <v>0.10703830978745001</v>
      </c>
      <c r="C673" t="s">
        <v>1490</v>
      </c>
      <c r="D673">
        <v>17</v>
      </c>
      <c r="E673">
        <v>6728</v>
      </c>
      <c r="F673">
        <v>0.75</v>
      </c>
      <c r="G673">
        <v>1272.75</v>
      </c>
      <c r="H673">
        <v>5</v>
      </c>
      <c r="I673">
        <v>4</v>
      </c>
      <c r="J673" t="e">
        <f>--xDqlJmKpY</f>
        <v>#NAME?</v>
      </c>
      <c r="K673">
        <v>0</v>
      </c>
      <c r="L673">
        <v>62856</v>
      </c>
      <c r="M673">
        <v>0</v>
      </c>
      <c r="N673">
        <v>5.8927519151440004E-4</v>
      </c>
      <c r="O673">
        <v>0</v>
      </c>
      <c r="P673">
        <v>5091</v>
      </c>
      <c r="Q673">
        <v>-2</v>
      </c>
      <c r="R673">
        <v>0</v>
      </c>
      <c r="S673">
        <v>1345.6</v>
      </c>
      <c r="T673">
        <v>55224</v>
      </c>
      <c r="U673">
        <v>3</v>
      </c>
      <c r="V673">
        <v>0</v>
      </c>
      <c r="W673">
        <v>0</v>
      </c>
      <c r="X673">
        <v>1682</v>
      </c>
      <c r="Y673">
        <v>9.2188179052585806E-2</v>
      </c>
      <c r="Z673" t="s">
        <v>1491</v>
      </c>
      <c r="AA673">
        <v>0</v>
      </c>
    </row>
    <row r="674" spans="1:27" x14ac:dyDescent="0.3">
      <c r="A674">
        <v>672</v>
      </c>
      <c r="B674">
        <v>141.90414677525001</v>
      </c>
      <c r="C674" t="s">
        <v>1492</v>
      </c>
      <c r="D674">
        <v>26</v>
      </c>
      <c r="E674">
        <v>12127696</v>
      </c>
      <c r="F674">
        <v>-1</v>
      </c>
      <c r="G674">
        <v>-1</v>
      </c>
      <c r="H674">
        <v>321</v>
      </c>
      <c r="I674">
        <v>0</v>
      </c>
      <c r="J674" t="s">
        <v>1493</v>
      </c>
      <c r="K674">
        <v>1.3082516249859999E-4</v>
      </c>
      <c r="L674">
        <v>85464</v>
      </c>
      <c r="M674">
        <v>-1</v>
      </c>
      <c r="N674">
        <v>4.9575851052100005E-4</v>
      </c>
      <c r="O674">
        <v>5</v>
      </c>
      <c r="P674">
        <v>145232</v>
      </c>
      <c r="Q674">
        <v>-2</v>
      </c>
      <c r="R674" s="1">
        <v>8.2626418420182797E-5</v>
      </c>
      <c r="S674">
        <v>37780.984423675996</v>
      </c>
      <c r="T674">
        <v>73872</v>
      </c>
      <c r="U674">
        <v>72</v>
      </c>
      <c r="V674">
        <v>19</v>
      </c>
      <c r="W674">
        <v>-1</v>
      </c>
      <c r="X674">
        <v>-1</v>
      </c>
      <c r="Y674">
        <v>1.9659952350010801</v>
      </c>
      <c r="Z674" t="s">
        <v>1494</v>
      </c>
      <c r="AA674">
        <v>12</v>
      </c>
    </row>
    <row r="675" spans="1:27" x14ac:dyDescent="0.3">
      <c r="A675">
        <v>673</v>
      </c>
      <c r="B675">
        <v>6.7881361737105197E-2</v>
      </c>
      <c r="C675" t="s">
        <v>1495</v>
      </c>
      <c r="D675">
        <v>24</v>
      </c>
      <c r="E675">
        <v>6937</v>
      </c>
      <c r="F675">
        <v>2.4545454545454501</v>
      </c>
      <c r="G675">
        <v>630.63636363636294</v>
      </c>
      <c r="H675">
        <v>1</v>
      </c>
      <c r="I675">
        <v>11</v>
      </c>
      <c r="J675" t="e">
        <f>--EP20PNLpk</f>
        <v>#NAME?</v>
      </c>
      <c r="K675">
        <v>1.1532362692806E-3</v>
      </c>
      <c r="L675">
        <v>102193</v>
      </c>
      <c r="M675">
        <v>0.54545454545454497</v>
      </c>
      <c r="N675">
        <v>3.8921724088221998E-3</v>
      </c>
      <c r="O675">
        <v>27</v>
      </c>
      <c r="P675">
        <v>6937</v>
      </c>
      <c r="Q675">
        <v>-2</v>
      </c>
      <c r="R675">
        <v>8.6492720196050001E-4</v>
      </c>
      <c r="S675">
        <v>6937</v>
      </c>
      <c r="T675">
        <v>85992</v>
      </c>
      <c r="U675">
        <v>27</v>
      </c>
      <c r="V675">
        <v>8</v>
      </c>
      <c r="W675">
        <v>0.72727272727272696</v>
      </c>
      <c r="X675">
        <v>630.63636363636294</v>
      </c>
      <c r="Y675">
        <v>8.0670294911154503E-2</v>
      </c>
      <c r="Z675" t="s">
        <v>1496</v>
      </c>
      <c r="AA675">
        <v>6</v>
      </c>
    </row>
    <row r="676" spans="1:27" x14ac:dyDescent="0.3">
      <c r="A676">
        <v>674</v>
      </c>
      <c r="B676">
        <v>0.39677016416845101</v>
      </c>
      <c r="C676" t="s">
        <v>1497</v>
      </c>
      <c r="D676">
        <v>10</v>
      </c>
      <c r="E676">
        <v>31129</v>
      </c>
      <c r="F676">
        <v>0.133333333333333</v>
      </c>
      <c r="G676">
        <v>169.9</v>
      </c>
      <c r="H676">
        <v>13</v>
      </c>
      <c r="I676">
        <v>30</v>
      </c>
      <c r="J676" t="e">
        <f>--MZHkdkok8</f>
        <v>#NAME?</v>
      </c>
      <c r="K676">
        <v>1.9619383951340001E-4</v>
      </c>
      <c r="L676">
        <v>78456</v>
      </c>
      <c r="M676">
        <v>0.133333333333333</v>
      </c>
      <c r="N676">
        <v>7.847753580537E-4</v>
      </c>
      <c r="O676">
        <v>2</v>
      </c>
      <c r="P676">
        <v>5097</v>
      </c>
      <c r="Q676">
        <v>-2</v>
      </c>
      <c r="R676">
        <v>7.847753580537E-4</v>
      </c>
      <c r="S676">
        <v>2394.5384615384601</v>
      </c>
      <c r="T676">
        <v>75024</v>
      </c>
      <c r="U676">
        <v>4</v>
      </c>
      <c r="V676">
        <v>1</v>
      </c>
      <c r="W676">
        <v>3.3333333333333298E-2</v>
      </c>
      <c r="X676">
        <v>1037.63333333333</v>
      </c>
      <c r="Y676">
        <v>6.7938259756877797E-2</v>
      </c>
      <c r="Z676" t="s">
        <v>1498</v>
      </c>
      <c r="AA676">
        <v>4</v>
      </c>
    </row>
    <row r="677" spans="1:27" x14ac:dyDescent="0.3">
      <c r="A677">
        <v>675</v>
      </c>
      <c r="B677">
        <v>67.276555820658103</v>
      </c>
      <c r="C677" t="s">
        <v>1499</v>
      </c>
      <c r="D677">
        <v>10</v>
      </c>
      <c r="E677">
        <v>5413879</v>
      </c>
      <c r="F677">
        <v>2.2329735764793001E-3</v>
      </c>
      <c r="G677">
        <v>0.93077781912914004</v>
      </c>
      <c r="H677">
        <v>261</v>
      </c>
      <c r="I677">
        <v>2687</v>
      </c>
      <c r="J677" t="e">
        <f>--ejvw7BtWc</f>
        <v>#NAME?</v>
      </c>
      <c r="K677">
        <v>0</v>
      </c>
      <c r="L677">
        <v>80472</v>
      </c>
      <c r="M677">
        <v>0</v>
      </c>
      <c r="N677">
        <v>2.3990403838463998E-3</v>
      </c>
      <c r="O677">
        <v>110</v>
      </c>
      <c r="P677">
        <v>2501</v>
      </c>
      <c r="Q677">
        <v>-2</v>
      </c>
      <c r="R677">
        <v>0</v>
      </c>
      <c r="S677">
        <v>20742.8314176245</v>
      </c>
      <c r="T677">
        <v>71352</v>
      </c>
      <c r="U677">
        <v>6</v>
      </c>
      <c r="V677">
        <v>0</v>
      </c>
      <c r="W677">
        <v>0</v>
      </c>
      <c r="X677">
        <v>2014.84145887607</v>
      </c>
      <c r="Y677">
        <v>3.5051575288709398E-2</v>
      </c>
      <c r="Z677" t="s">
        <v>1500</v>
      </c>
      <c r="AA677">
        <v>0</v>
      </c>
    </row>
    <row r="678" spans="1:27" x14ac:dyDescent="0.3">
      <c r="A678">
        <v>676</v>
      </c>
      <c r="B678">
        <v>58.426594367109097</v>
      </c>
      <c r="C678" t="s">
        <v>1501</v>
      </c>
      <c r="D678">
        <v>17</v>
      </c>
      <c r="E678">
        <v>4331514</v>
      </c>
      <c r="F678">
        <v>5.2199278421739001E-3</v>
      </c>
      <c r="G678">
        <v>0.34274967375450899</v>
      </c>
      <c r="H678">
        <v>618</v>
      </c>
      <c r="I678">
        <v>13027</v>
      </c>
      <c r="J678" t="e">
        <f>--pBoulYIDQ</f>
        <v>#NAME?</v>
      </c>
      <c r="K678">
        <v>2.2396416573340001E-4</v>
      </c>
      <c r="L678">
        <v>74136</v>
      </c>
      <c r="M678" s="1">
        <v>7.6763644737852106E-5</v>
      </c>
      <c r="N678">
        <v>1.52295632698768E-2</v>
      </c>
      <c r="O678">
        <v>1</v>
      </c>
      <c r="P678">
        <v>4465</v>
      </c>
      <c r="Q678">
        <v>-2</v>
      </c>
      <c r="R678">
        <v>2.2396416573340001E-4</v>
      </c>
      <c r="S678">
        <v>7008.9223300970798</v>
      </c>
      <c r="T678">
        <v>22584</v>
      </c>
      <c r="U678">
        <v>68</v>
      </c>
      <c r="V678">
        <v>1</v>
      </c>
      <c r="W678" s="1">
        <v>7.6763644737852106E-5</v>
      </c>
      <c r="X678">
        <v>332.50280187303201</v>
      </c>
      <c r="Y678">
        <v>0.19770634077222801</v>
      </c>
      <c r="Z678" t="s">
        <v>1502</v>
      </c>
      <c r="AA678">
        <v>1</v>
      </c>
    </row>
    <row r="679" spans="1:27" x14ac:dyDescent="0.3">
      <c r="A679">
        <v>677</v>
      </c>
      <c r="B679">
        <v>784.41683923535595</v>
      </c>
      <c r="C679" t="s">
        <v>1503</v>
      </c>
      <c r="D679">
        <v>10</v>
      </c>
      <c r="E679">
        <v>75380105</v>
      </c>
      <c r="F679">
        <v>1.7934295263709999E-4</v>
      </c>
      <c r="G679">
        <v>6.6650362761881396E-2</v>
      </c>
      <c r="H679">
        <v>614</v>
      </c>
      <c r="I679">
        <v>61335</v>
      </c>
      <c r="J679" t="s">
        <v>1504</v>
      </c>
      <c r="K679">
        <v>0</v>
      </c>
      <c r="L679">
        <v>96097</v>
      </c>
      <c r="M679">
        <v>0</v>
      </c>
      <c r="N679">
        <v>2.6908023483364998E-3</v>
      </c>
      <c r="O679">
        <v>4</v>
      </c>
      <c r="P679">
        <v>4088</v>
      </c>
      <c r="Q679">
        <v>-2</v>
      </c>
      <c r="R679">
        <v>0</v>
      </c>
      <c r="S679">
        <v>122768.900651465</v>
      </c>
      <c r="T679">
        <v>29088</v>
      </c>
      <c r="U679">
        <v>11</v>
      </c>
      <c r="V679">
        <v>0</v>
      </c>
      <c r="W679">
        <v>0</v>
      </c>
      <c r="X679">
        <v>1228.99005461808</v>
      </c>
      <c r="Y679">
        <v>0.14053905390539001</v>
      </c>
      <c r="Z679" t="s">
        <v>1505</v>
      </c>
      <c r="AA679">
        <v>0</v>
      </c>
    </row>
    <row r="680" spans="1:27" x14ac:dyDescent="0.3">
      <c r="A680">
        <v>678</v>
      </c>
      <c r="B680">
        <v>168.13855980012801</v>
      </c>
      <c r="C680" t="s">
        <v>1506</v>
      </c>
      <c r="D680">
        <v>20</v>
      </c>
      <c r="E680">
        <v>8345053</v>
      </c>
      <c r="F680">
        <v>2.0786563565311001E-3</v>
      </c>
      <c r="G680">
        <v>0.11088146907553199</v>
      </c>
      <c r="H680">
        <v>557</v>
      </c>
      <c r="I680">
        <v>84189</v>
      </c>
      <c r="J680" t="e">
        <f>--SfWXhTiyA</f>
        <v>#NAME?</v>
      </c>
      <c r="K680">
        <v>4.2849491162290002E-4</v>
      </c>
      <c r="L680">
        <v>49632</v>
      </c>
      <c r="M680">
        <v>6.6517003408990004E-4</v>
      </c>
      <c r="N680">
        <v>1.8746652383502899E-2</v>
      </c>
      <c r="O680">
        <v>25</v>
      </c>
      <c r="P680">
        <v>9335</v>
      </c>
      <c r="Q680">
        <v>-2</v>
      </c>
      <c r="R680">
        <v>5.9989287627209001E-3</v>
      </c>
      <c r="S680">
        <v>14982.1418312387</v>
      </c>
      <c r="T680">
        <v>43128</v>
      </c>
      <c r="U680">
        <v>175</v>
      </c>
      <c r="V680">
        <v>4</v>
      </c>
      <c r="W680" s="1">
        <v>4.75121452921403E-5</v>
      </c>
      <c r="X680">
        <v>99.122842651652803</v>
      </c>
      <c r="Y680">
        <v>0.21644871081431999</v>
      </c>
      <c r="Z680" t="s">
        <v>1507</v>
      </c>
      <c r="AA680">
        <v>56</v>
      </c>
    </row>
    <row r="681" spans="1:27" x14ac:dyDescent="0.3">
      <c r="A681">
        <v>679</v>
      </c>
      <c r="B681">
        <v>3.3368103847936897E-2</v>
      </c>
      <c r="C681" t="s">
        <v>1508</v>
      </c>
      <c r="D681">
        <v>15</v>
      </c>
      <c r="E681">
        <v>2879</v>
      </c>
      <c r="F681">
        <v>-1</v>
      </c>
      <c r="G681">
        <v>-1</v>
      </c>
      <c r="H681">
        <v>1</v>
      </c>
      <c r="I681">
        <v>0</v>
      </c>
      <c r="J681" t="e">
        <f>--KWVinagKg</f>
        <v>#NAME?</v>
      </c>
      <c r="K681">
        <v>0</v>
      </c>
      <c r="L681">
        <v>86280</v>
      </c>
      <c r="M681">
        <v>-1</v>
      </c>
      <c r="N681">
        <v>3.4734282737059998E-4</v>
      </c>
      <c r="O681">
        <v>0</v>
      </c>
      <c r="P681">
        <v>2879</v>
      </c>
      <c r="Q681">
        <v>-2</v>
      </c>
      <c r="R681">
        <v>0</v>
      </c>
      <c r="S681">
        <v>2879</v>
      </c>
      <c r="T681">
        <v>86256</v>
      </c>
      <c r="U681">
        <v>1</v>
      </c>
      <c r="V681">
        <v>0</v>
      </c>
      <c r="W681">
        <v>-1</v>
      </c>
      <c r="X681">
        <v>-1</v>
      </c>
      <c r="Y681">
        <v>3.3377388239658599E-2</v>
      </c>
      <c r="Z681" t="s">
        <v>1509</v>
      </c>
      <c r="AA681">
        <v>0</v>
      </c>
    </row>
    <row r="682" spans="1:27" x14ac:dyDescent="0.3">
      <c r="A682">
        <v>680</v>
      </c>
      <c r="B682">
        <v>1.25203655087715</v>
      </c>
      <c r="C682" t="s">
        <v>1510</v>
      </c>
      <c r="D682">
        <v>23</v>
      </c>
      <c r="E682">
        <v>111122</v>
      </c>
      <c r="F682">
        <v>0.2</v>
      </c>
      <c r="G682">
        <v>255.8</v>
      </c>
      <c r="H682">
        <v>33</v>
      </c>
      <c r="I682">
        <v>10</v>
      </c>
      <c r="J682" t="e">
        <f>--S4WZD700U</f>
        <v>#NAME?</v>
      </c>
      <c r="K682">
        <v>1.5637216575448999E-3</v>
      </c>
      <c r="L682">
        <v>88753</v>
      </c>
      <c r="M682">
        <v>0.3</v>
      </c>
      <c r="N682">
        <v>7.8186082877239999E-4</v>
      </c>
      <c r="O682">
        <v>12</v>
      </c>
      <c r="P682">
        <v>2558</v>
      </c>
      <c r="Q682">
        <v>-2</v>
      </c>
      <c r="R682">
        <v>1.1727912431587001E-3</v>
      </c>
      <c r="S682">
        <v>3367.3333333333298</v>
      </c>
      <c r="T682">
        <v>88609</v>
      </c>
      <c r="U682">
        <v>2</v>
      </c>
      <c r="V682">
        <v>4</v>
      </c>
      <c r="W682">
        <v>0.4</v>
      </c>
      <c r="X682">
        <v>11112.2</v>
      </c>
      <c r="Y682">
        <v>2.8868399372524198E-2</v>
      </c>
      <c r="Z682" t="s">
        <v>1511</v>
      </c>
      <c r="AA682">
        <v>3</v>
      </c>
    </row>
    <row r="683" spans="1:27" x14ac:dyDescent="0.3">
      <c r="A683">
        <v>681</v>
      </c>
      <c r="B683">
        <v>37822.483703130303</v>
      </c>
      <c r="C683" t="s">
        <v>1512</v>
      </c>
      <c r="D683">
        <v>24</v>
      </c>
      <c r="E683">
        <v>2638799043</v>
      </c>
      <c r="F683" s="1">
        <v>5.8119091831071003E-7</v>
      </c>
      <c r="G683">
        <v>1.3503970986949001E-3</v>
      </c>
      <c r="H683">
        <v>11048</v>
      </c>
      <c r="I683">
        <v>3441210</v>
      </c>
      <c r="J683" t="s">
        <v>1513</v>
      </c>
      <c r="K683">
        <v>0</v>
      </c>
      <c r="L683">
        <v>69768</v>
      </c>
      <c r="M683" s="1">
        <v>2.9059545915535501E-7</v>
      </c>
      <c r="N683">
        <v>4.303851947493E-4</v>
      </c>
      <c r="O683">
        <v>1107</v>
      </c>
      <c r="P683">
        <v>4647</v>
      </c>
      <c r="Q683">
        <v>-2</v>
      </c>
      <c r="R683">
        <v>2.1519259737459999E-4</v>
      </c>
      <c r="S683">
        <v>238848.57376900699</v>
      </c>
      <c r="T683">
        <v>33408</v>
      </c>
      <c r="U683">
        <v>2</v>
      </c>
      <c r="V683">
        <v>0</v>
      </c>
      <c r="W683">
        <v>0</v>
      </c>
      <c r="X683">
        <v>766.82301951929696</v>
      </c>
      <c r="Y683">
        <v>0.139098419540229</v>
      </c>
      <c r="Z683" t="s">
        <v>1514</v>
      </c>
      <c r="AA683">
        <v>1</v>
      </c>
    </row>
    <row r="684" spans="1:27" x14ac:dyDescent="0.3">
      <c r="A684">
        <v>682</v>
      </c>
      <c r="B684">
        <v>0.47944961841935002</v>
      </c>
      <c r="C684" t="s">
        <v>1515</v>
      </c>
      <c r="D684">
        <v>2</v>
      </c>
      <c r="E684">
        <v>29653</v>
      </c>
      <c r="F684">
        <v>0.45333333333333298</v>
      </c>
      <c r="G684">
        <v>128.80000000000001</v>
      </c>
      <c r="H684">
        <v>13</v>
      </c>
      <c r="I684">
        <v>75</v>
      </c>
      <c r="J684" t="e">
        <f>--zej0hXqC4</f>
        <v>#NAME?</v>
      </c>
      <c r="K684">
        <v>1.03519668737E-4</v>
      </c>
      <c r="L684">
        <v>61848</v>
      </c>
      <c r="M684">
        <v>1.3333333333333299E-2</v>
      </c>
      <c r="N684">
        <v>3.5196687370599999E-3</v>
      </c>
      <c r="O684">
        <v>0</v>
      </c>
      <c r="P684">
        <v>9660</v>
      </c>
      <c r="Q684">
        <v>-2</v>
      </c>
      <c r="R684">
        <v>1.03519668737E-4</v>
      </c>
      <c r="S684">
        <v>2281</v>
      </c>
      <c r="T684">
        <v>61824</v>
      </c>
      <c r="U684">
        <v>34</v>
      </c>
      <c r="V684">
        <v>1</v>
      </c>
      <c r="W684">
        <v>1.3333333333333299E-2</v>
      </c>
      <c r="X684">
        <v>395.37333333333299</v>
      </c>
      <c r="Y684">
        <v>0.15625</v>
      </c>
      <c r="Z684" t="s">
        <v>1516</v>
      </c>
      <c r="AA684">
        <v>1</v>
      </c>
    </row>
    <row r="685" spans="1:27" x14ac:dyDescent="0.3">
      <c r="A685">
        <v>683</v>
      </c>
      <c r="B685">
        <v>6.7884591545803896E-2</v>
      </c>
      <c r="C685" t="s">
        <v>1517</v>
      </c>
      <c r="D685">
        <v>24</v>
      </c>
      <c r="E685">
        <v>4381</v>
      </c>
      <c r="F685">
        <v>0.18181818181818099</v>
      </c>
      <c r="G685">
        <v>155.09090909090901</v>
      </c>
      <c r="H685">
        <v>3</v>
      </c>
      <c r="I685">
        <v>11</v>
      </c>
      <c r="J685" t="e">
        <f>--bHPoNKHxQ</f>
        <v>#NAME?</v>
      </c>
      <c r="K685">
        <v>0</v>
      </c>
      <c r="L685">
        <v>64536</v>
      </c>
      <c r="M685">
        <v>0.27272727272727199</v>
      </c>
      <c r="N685">
        <v>1.1723329425556001E-3</v>
      </c>
      <c r="O685">
        <v>1</v>
      </c>
      <c r="P685">
        <v>1706</v>
      </c>
      <c r="Q685">
        <v>-2</v>
      </c>
      <c r="R685">
        <v>1.7584994138335E-3</v>
      </c>
      <c r="S685">
        <v>1460.3333333333301</v>
      </c>
      <c r="T685">
        <v>64512</v>
      </c>
      <c r="U685">
        <v>2</v>
      </c>
      <c r="V685">
        <v>0</v>
      </c>
      <c r="W685">
        <v>0</v>
      </c>
      <c r="X685">
        <v>398.27272727272702</v>
      </c>
      <c r="Y685">
        <v>2.6444692460317401E-2</v>
      </c>
      <c r="Z685" t="s">
        <v>1518</v>
      </c>
      <c r="AA685">
        <v>3</v>
      </c>
    </row>
    <row r="686" spans="1:27" x14ac:dyDescent="0.3">
      <c r="A686">
        <v>684</v>
      </c>
      <c r="B686">
        <v>6.74518769201228</v>
      </c>
      <c r="C686" t="s">
        <v>1519</v>
      </c>
      <c r="D686">
        <v>24</v>
      </c>
      <c r="E686">
        <v>562063</v>
      </c>
      <c r="F686">
        <v>1.4925373134328001E-3</v>
      </c>
      <c r="G686">
        <v>1.8238805970149199</v>
      </c>
      <c r="H686">
        <v>62</v>
      </c>
      <c r="I686">
        <v>670</v>
      </c>
      <c r="J686" t="e">
        <f>--q8k_yebY0</f>
        <v>#NAME?</v>
      </c>
      <c r="K686">
        <v>0</v>
      </c>
      <c r="L686">
        <v>83328</v>
      </c>
      <c r="M686">
        <v>0</v>
      </c>
      <c r="N686">
        <v>8.1833060556460002E-4</v>
      </c>
      <c r="O686">
        <v>9</v>
      </c>
      <c r="P686">
        <v>1222</v>
      </c>
      <c r="Q686">
        <v>-2</v>
      </c>
      <c r="R686">
        <v>0</v>
      </c>
      <c r="S686">
        <v>9065.5322580645097</v>
      </c>
      <c r="T686">
        <v>52128</v>
      </c>
      <c r="U686">
        <v>1</v>
      </c>
      <c r="V686">
        <v>0</v>
      </c>
      <c r="W686">
        <v>0</v>
      </c>
      <c r="X686">
        <v>838.9</v>
      </c>
      <c r="Y686">
        <v>2.3442295887047201E-2</v>
      </c>
      <c r="Z686" t="s">
        <v>1520</v>
      </c>
      <c r="AA686">
        <v>0</v>
      </c>
    </row>
    <row r="687" spans="1:27" x14ac:dyDescent="0.3">
      <c r="A687">
        <v>685</v>
      </c>
      <c r="B687">
        <v>44.037273901808703</v>
      </c>
      <c r="C687" t="s">
        <v>1521</v>
      </c>
      <c r="D687">
        <v>17</v>
      </c>
      <c r="E687">
        <v>2726788</v>
      </c>
      <c r="F687">
        <v>8.2606700321239995E-4</v>
      </c>
      <c r="G687">
        <v>0.142909591555759</v>
      </c>
      <c r="H687">
        <v>141</v>
      </c>
      <c r="I687">
        <v>21790</v>
      </c>
      <c r="J687" t="e">
        <f>--y_pD_LfZc</f>
        <v>#NAME?</v>
      </c>
      <c r="K687">
        <v>0</v>
      </c>
      <c r="L687">
        <v>61920</v>
      </c>
      <c r="M687">
        <v>0</v>
      </c>
      <c r="N687">
        <v>5.7803468208091997E-3</v>
      </c>
      <c r="O687">
        <v>3</v>
      </c>
      <c r="P687">
        <v>3114</v>
      </c>
      <c r="Q687">
        <v>-2</v>
      </c>
      <c r="R687">
        <v>0</v>
      </c>
      <c r="S687">
        <v>19338.921985815599</v>
      </c>
      <c r="T687">
        <v>50040</v>
      </c>
      <c r="U687">
        <v>18</v>
      </c>
      <c r="V687">
        <v>0</v>
      </c>
      <c r="W687">
        <v>0</v>
      </c>
      <c r="X687">
        <v>125.139421753097</v>
      </c>
      <c r="Y687">
        <v>6.2230215827338099E-2</v>
      </c>
      <c r="Z687" t="s">
        <v>1522</v>
      </c>
      <c r="AA687">
        <v>0</v>
      </c>
    </row>
    <row r="688" spans="1:27" x14ac:dyDescent="0.3">
      <c r="A688">
        <v>686</v>
      </c>
      <c r="B688">
        <v>0.22285559174809899</v>
      </c>
      <c r="C688" t="s">
        <v>1523</v>
      </c>
      <c r="D688">
        <v>10</v>
      </c>
      <c r="E688">
        <v>14778</v>
      </c>
      <c r="F688">
        <v>0.16666666666666599</v>
      </c>
      <c r="G688">
        <v>48.0277777777777</v>
      </c>
      <c r="H688">
        <v>19</v>
      </c>
      <c r="I688">
        <v>36</v>
      </c>
      <c r="J688" t="e">
        <f>--meHldois0</f>
        <v>#NAME?</v>
      </c>
      <c r="K688">
        <v>0</v>
      </c>
      <c r="L688">
        <v>66312</v>
      </c>
      <c r="M688">
        <v>0.22222222222222199</v>
      </c>
      <c r="N688">
        <v>3.4702139965297001E-3</v>
      </c>
      <c r="O688">
        <v>6</v>
      </c>
      <c r="P688">
        <v>1729</v>
      </c>
      <c r="Q688">
        <v>-2</v>
      </c>
      <c r="R688">
        <v>4.626951995373E-3</v>
      </c>
      <c r="S688">
        <v>777.78947368420995</v>
      </c>
      <c r="T688">
        <v>59304</v>
      </c>
      <c r="U688">
        <v>6</v>
      </c>
      <c r="V688">
        <v>0</v>
      </c>
      <c r="W688">
        <v>0</v>
      </c>
      <c r="X688">
        <v>410.5</v>
      </c>
      <c r="Y688">
        <v>2.9154863078375799E-2</v>
      </c>
      <c r="Z688" t="s">
        <v>1524</v>
      </c>
      <c r="AA688">
        <v>8</v>
      </c>
    </row>
    <row r="689" spans="1:27" x14ac:dyDescent="0.3">
      <c r="A689">
        <v>687</v>
      </c>
      <c r="B689">
        <v>3.6025467578087902</v>
      </c>
      <c r="C689" t="s">
        <v>1525</v>
      </c>
      <c r="D689">
        <v>27</v>
      </c>
      <c r="E689">
        <v>303565</v>
      </c>
      <c r="F689">
        <v>7.3421439060204997E-3</v>
      </c>
      <c r="G689">
        <v>1.7547723935389099</v>
      </c>
      <c r="H689">
        <v>399</v>
      </c>
      <c r="I689">
        <v>681</v>
      </c>
      <c r="J689" t="s">
        <v>1526</v>
      </c>
      <c r="K689">
        <v>0</v>
      </c>
      <c r="L689">
        <v>84264</v>
      </c>
      <c r="M689">
        <v>5.8737151248164001E-3</v>
      </c>
      <c r="N689">
        <v>4.1841004184099998E-3</v>
      </c>
      <c r="O689">
        <v>30</v>
      </c>
      <c r="P689">
        <v>1195</v>
      </c>
      <c r="Q689">
        <v>-2</v>
      </c>
      <c r="R689">
        <v>3.3472803347279999E-3</v>
      </c>
      <c r="S689">
        <v>760.81453634085199</v>
      </c>
      <c r="T689">
        <v>75288</v>
      </c>
      <c r="U689">
        <v>5</v>
      </c>
      <c r="V689">
        <v>0</v>
      </c>
      <c r="W689">
        <v>0</v>
      </c>
      <c r="X689">
        <v>445.76358296622601</v>
      </c>
      <c r="Y689">
        <v>1.5872383381149699E-2</v>
      </c>
      <c r="Z689" t="s">
        <v>1527</v>
      </c>
      <c r="AA689">
        <v>4</v>
      </c>
    </row>
    <row r="690" spans="1:27" x14ac:dyDescent="0.3">
      <c r="A690">
        <v>688</v>
      </c>
      <c r="B690">
        <v>79.338665254237199</v>
      </c>
      <c r="C690" t="s">
        <v>1528</v>
      </c>
      <c r="D690">
        <v>2</v>
      </c>
      <c r="E690">
        <v>6740613</v>
      </c>
      <c r="F690">
        <v>5.0646360899591998E-3</v>
      </c>
      <c r="G690">
        <v>3.9793872852842198</v>
      </c>
      <c r="H690">
        <v>379</v>
      </c>
      <c r="I690">
        <v>28235</v>
      </c>
      <c r="J690" t="e">
        <f>--hYWyUh_BY</f>
        <v>#NAME?</v>
      </c>
      <c r="K690">
        <v>1.6910233361220001E-4</v>
      </c>
      <c r="L690">
        <v>84960</v>
      </c>
      <c r="M690">
        <v>2.4083584204002001E-3</v>
      </c>
      <c r="N690">
        <v>1.2727175635023E-3</v>
      </c>
      <c r="O690">
        <v>30</v>
      </c>
      <c r="P690">
        <v>112358</v>
      </c>
      <c r="Q690">
        <v>-2</v>
      </c>
      <c r="R690">
        <v>6.0520835187519997E-4</v>
      </c>
      <c r="S690">
        <v>17785.2585751978</v>
      </c>
      <c r="T690">
        <v>53568</v>
      </c>
      <c r="U690">
        <v>143</v>
      </c>
      <c r="V690">
        <v>19</v>
      </c>
      <c r="W690">
        <v>6.729236762882E-4</v>
      </c>
      <c r="X690">
        <v>238.73253054719299</v>
      </c>
      <c r="Y690">
        <v>2.09748357228196</v>
      </c>
      <c r="Z690" t="s">
        <v>1529</v>
      </c>
      <c r="AA690">
        <v>68</v>
      </c>
    </row>
    <row r="691" spans="1:27" x14ac:dyDescent="0.3">
      <c r="A691">
        <v>689</v>
      </c>
      <c r="B691">
        <v>36.482374546842202</v>
      </c>
      <c r="C691" t="s">
        <v>1530</v>
      </c>
      <c r="D691">
        <v>26</v>
      </c>
      <c r="E691">
        <v>1529633</v>
      </c>
      <c r="F691">
        <v>1.33781345280318E-2</v>
      </c>
      <c r="G691">
        <v>2.37950345342542</v>
      </c>
      <c r="H691">
        <v>50</v>
      </c>
      <c r="I691">
        <v>16071</v>
      </c>
      <c r="J691" t="e">
        <f>--tWJYWYgiM</f>
        <v>#NAME?</v>
      </c>
      <c r="K691">
        <v>2.353494939985E-4</v>
      </c>
      <c r="L691">
        <v>41928</v>
      </c>
      <c r="M691">
        <v>1.1822537489888001E-3</v>
      </c>
      <c r="N691">
        <v>5.6222379121883999E-3</v>
      </c>
      <c r="O691">
        <v>0</v>
      </c>
      <c r="P691">
        <v>38241</v>
      </c>
      <c r="Q691">
        <v>-2</v>
      </c>
      <c r="R691">
        <v>4.9684893177469997E-4</v>
      </c>
      <c r="S691">
        <v>30592.66</v>
      </c>
      <c r="T691">
        <v>27696</v>
      </c>
      <c r="U691">
        <v>215</v>
      </c>
      <c r="V691">
        <v>9</v>
      </c>
      <c r="W691">
        <v>5.6001493373149995E-4</v>
      </c>
      <c r="X691">
        <v>95.179702569846299</v>
      </c>
      <c r="Y691">
        <v>1.3807409012131699</v>
      </c>
      <c r="Z691" t="s">
        <v>1531</v>
      </c>
      <c r="AA691">
        <v>19</v>
      </c>
    </row>
    <row r="692" spans="1:27" x14ac:dyDescent="0.3">
      <c r="A692">
        <v>690</v>
      </c>
      <c r="B692">
        <v>27.763161819537601</v>
      </c>
      <c r="C692" t="s">
        <v>1532</v>
      </c>
      <c r="D692">
        <v>19</v>
      </c>
      <c r="E692">
        <v>1489216</v>
      </c>
      <c r="F692">
        <v>1.0454783063250999E-3</v>
      </c>
      <c r="G692">
        <v>0.250235232618923</v>
      </c>
      <c r="H692">
        <v>253</v>
      </c>
      <c r="I692">
        <v>19130</v>
      </c>
      <c r="J692" t="e">
        <f>--m1LCes8KI</f>
        <v>#NAME?</v>
      </c>
      <c r="K692">
        <v>4.1779820346769998E-4</v>
      </c>
      <c r="L692">
        <v>53640</v>
      </c>
      <c r="M692">
        <v>3.6591740721380001E-4</v>
      </c>
      <c r="N692">
        <v>4.1779820346771997E-3</v>
      </c>
      <c r="O692">
        <v>4</v>
      </c>
      <c r="P692">
        <v>4787</v>
      </c>
      <c r="Q692">
        <v>-2</v>
      </c>
      <c r="R692">
        <v>1.4622937121369999E-3</v>
      </c>
      <c r="S692">
        <v>5886.2292490118498</v>
      </c>
      <c r="T692">
        <v>53280</v>
      </c>
      <c r="U692">
        <v>20</v>
      </c>
      <c r="V692">
        <v>2</v>
      </c>
      <c r="W692">
        <v>1.045478306325E-4</v>
      </c>
      <c r="X692">
        <v>77.847151071615201</v>
      </c>
      <c r="Y692">
        <v>8.9846096096096006E-2</v>
      </c>
      <c r="Z692" t="s">
        <v>1533</v>
      </c>
      <c r="AA692">
        <v>7</v>
      </c>
    </row>
    <row r="693" spans="1:27" x14ac:dyDescent="0.3">
      <c r="A693">
        <v>691</v>
      </c>
      <c r="B693">
        <v>1.98039289289289</v>
      </c>
      <c r="C693" t="s">
        <v>1534</v>
      </c>
      <c r="D693">
        <v>10</v>
      </c>
      <c r="E693">
        <v>158273</v>
      </c>
      <c r="F693">
        <v>2.40551181102362</v>
      </c>
      <c r="G693">
        <v>141.811023622047</v>
      </c>
      <c r="H693">
        <v>24</v>
      </c>
      <c r="I693">
        <v>254</v>
      </c>
      <c r="J693" t="e">
        <f>--CnoK5OJm8</f>
        <v>#NAME?</v>
      </c>
      <c r="K693" s="1">
        <v>2.77623542476402E-5</v>
      </c>
      <c r="L693">
        <v>79920</v>
      </c>
      <c r="M693">
        <v>0.26377952755905498</v>
      </c>
      <c r="N693">
        <v>1.6962798445308101E-2</v>
      </c>
      <c r="O693">
        <v>12</v>
      </c>
      <c r="P693">
        <v>36020</v>
      </c>
      <c r="Q693">
        <v>-2</v>
      </c>
      <c r="R693">
        <v>1.8600777345918001E-3</v>
      </c>
      <c r="S693">
        <v>6594.7083333333303</v>
      </c>
      <c r="T693">
        <v>53880</v>
      </c>
      <c r="U693">
        <v>611</v>
      </c>
      <c r="V693">
        <v>1</v>
      </c>
      <c r="W693">
        <v>3.9370078740157003E-3</v>
      </c>
      <c r="X693">
        <v>623.12204724409401</v>
      </c>
      <c r="Y693">
        <v>0.66852264291017005</v>
      </c>
      <c r="Z693" t="s">
        <v>1535</v>
      </c>
      <c r="AA693">
        <v>67</v>
      </c>
    </row>
    <row r="694" spans="1:27" x14ac:dyDescent="0.3">
      <c r="A694">
        <v>692</v>
      </c>
      <c r="B694">
        <v>235.66962983176001</v>
      </c>
      <c r="C694" t="s">
        <v>1536</v>
      </c>
      <c r="D694">
        <v>10</v>
      </c>
      <c r="E694">
        <v>22454838</v>
      </c>
      <c r="F694">
        <v>7.8158923143719999E-4</v>
      </c>
      <c r="G694">
        <v>0.19620784484006301</v>
      </c>
      <c r="H694">
        <v>2088</v>
      </c>
      <c r="I694">
        <v>34545</v>
      </c>
      <c r="J694" t="e">
        <f>--Yzb25HOGg</f>
        <v>#NAME?</v>
      </c>
      <c r="K694">
        <v>0</v>
      </c>
      <c r="L694">
        <v>95281</v>
      </c>
      <c r="M694">
        <v>2.0263424518739999E-4</v>
      </c>
      <c r="N694">
        <v>3.9834759516080998E-3</v>
      </c>
      <c r="O694">
        <v>47</v>
      </c>
      <c r="P694">
        <v>6778</v>
      </c>
      <c r="Q694">
        <v>-2</v>
      </c>
      <c r="R694">
        <v>1.0327530244909999E-3</v>
      </c>
      <c r="S694">
        <v>10754.232758620599</v>
      </c>
      <c r="T694">
        <v>49896</v>
      </c>
      <c r="U694">
        <v>27</v>
      </c>
      <c r="V694">
        <v>0</v>
      </c>
      <c r="W694">
        <v>0</v>
      </c>
      <c r="X694">
        <v>650.01702127659496</v>
      </c>
      <c r="Y694">
        <v>0.13584255250921901</v>
      </c>
      <c r="Z694" t="s">
        <v>1537</v>
      </c>
      <c r="AA694">
        <v>7</v>
      </c>
    </row>
    <row r="695" spans="1:27" x14ac:dyDescent="0.3">
      <c r="A695">
        <v>693</v>
      </c>
      <c r="B695">
        <v>0.15958178566515299</v>
      </c>
      <c r="C695" t="s">
        <v>1538</v>
      </c>
      <c r="D695">
        <v>22</v>
      </c>
      <c r="E695">
        <v>9280</v>
      </c>
      <c r="F695">
        <v>1.1764705882352899</v>
      </c>
      <c r="G695">
        <v>352.47058823529397</v>
      </c>
      <c r="H695">
        <v>7</v>
      </c>
      <c r="I695">
        <v>17</v>
      </c>
      <c r="J695" t="e">
        <f>--PSgc9NcAw</f>
        <v>#NAME?</v>
      </c>
      <c r="K695">
        <v>0</v>
      </c>
      <c r="L695">
        <v>58152</v>
      </c>
      <c r="M695">
        <v>0.17647058823529399</v>
      </c>
      <c r="N695">
        <v>3.3377837116153998E-3</v>
      </c>
      <c r="O695">
        <v>0</v>
      </c>
      <c r="P695">
        <v>5992</v>
      </c>
      <c r="Q695">
        <v>-2</v>
      </c>
      <c r="R695">
        <v>5.0066755674230004E-4</v>
      </c>
      <c r="S695">
        <v>1325.7142857142801</v>
      </c>
      <c r="T695">
        <v>36528</v>
      </c>
      <c r="U695">
        <v>20</v>
      </c>
      <c r="V695">
        <v>0</v>
      </c>
      <c r="W695">
        <v>0</v>
      </c>
      <c r="X695">
        <v>545.88235294117601</v>
      </c>
      <c r="Y695">
        <v>0.164038545773105</v>
      </c>
      <c r="Z695" t="s">
        <v>1539</v>
      </c>
      <c r="AA695">
        <v>3</v>
      </c>
    </row>
    <row r="696" spans="1:27" x14ac:dyDescent="0.3">
      <c r="A696">
        <v>694</v>
      </c>
      <c r="B696">
        <v>0.743488670871291</v>
      </c>
      <c r="C696" t="s">
        <v>1540</v>
      </c>
      <c r="D696">
        <v>22</v>
      </c>
      <c r="E696">
        <v>50926</v>
      </c>
      <c r="F696">
        <v>0.26190476190476097</v>
      </c>
      <c r="G696">
        <v>48.702380952380899</v>
      </c>
      <c r="H696">
        <v>28</v>
      </c>
      <c r="I696">
        <v>84</v>
      </c>
      <c r="J696" t="e">
        <f>--htVOAcR7A</f>
        <v>#NAME?</v>
      </c>
      <c r="K696">
        <v>2.4443901246630001E-4</v>
      </c>
      <c r="L696">
        <v>68496</v>
      </c>
      <c r="M696">
        <v>0.28571428571428498</v>
      </c>
      <c r="N696">
        <v>5.3776582742605002E-3</v>
      </c>
      <c r="O696">
        <v>7</v>
      </c>
      <c r="P696">
        <v>4091</v>
      </c>
      <c r="Q696">
        <v>-2</v>
      </c>
      <c r="R696">
        <v>5.8665362991932998E-3</v>
      </c>
      <c r="S696">
        <v>1818.7857142857099</v>
      </c>
      <c r="T696">
        <v>52296</v>
      </c>
      <c r="U696">
        <v>22</v>
      </c>
      <c r="V696">
        <v>1</v>
      </c>
      <c r="W696">
        <v>1.1904761904761901E-2</v>
      </c>
      <c r="X696">
        <v>606.26190476190402</v>
      </c>
      <c r="Y696">
        <v>7.8227780327367297E-2</v>
      </c>
      <c r="Z696" t="s">
        <v>1541</v>
      </c>
      <c r="AA696">
        <v>24</v>
      </c>
    </row>
    <row r="697" spans="1:27" x14ac:dyDescent="0.3">
      <c r="A697">
        <v>695</v>
      </c>
      <c r="B697">
        <v>6.2270701118162499</v>
      </c>
      <c r="C697" t="s">
        <v>1542</v>
      </c>
      <c r="D697">
        <v>26</v>
      </c>
      <c r="E697">
        <v>164843</v>
      </c>
      <c r="F697">
        <v>3.8057742782152203E-2</v>
      </c>
      <c r="G697">
        <v>1.10892388451443</v>
      </c>
      <c r="H697">
        <v>11</v>
      </c>
      <c r="I697">
        <v>1524</v>
      </c>
      <c r="J697" t="s">
        <v>1543</v>
      </c>
      <c r="K697">
        <v>5.9171597633130002E-4</v>
      </c>
      <c r="L697">
        <v>26472</v>
      </c>
      <c r="M697">
        <v>3.9370078740157003E-3</v>
      </c>
      <c r="N697">
        <v>3.4319526627218898E-2</v>
      </c>
      <c r="O697">
        <v>0</v>
      </c>
      <c r="P697">
        <v>1690</v>
      </c>
      <c r="Q697">
        <v>-2</v>
      </c>
      <c r="R697">
        <v>3.5502958579881E-3</v>
      </c>
      <c r="S697">
        <v>14985.727272727199</v>
      </c>
      <c r="T697">
        <v>25608</v>
      </c>
      <c r="U697">
        <v>58</v>
      </c>
      <c r="V697">
        <v>1</v>
      </c>
      <c r="W697">
        <v>6.5616797900260005E-4</v>
      </c>
      <c r="X697">
        <v>108.164698162729</v>
      </c>
      <c r="Y697">
        <v>6.5995001562011796E-2</v>
      </c>
      <c r="Z697" t="s">
        <v>1544</v>
      </c>
      <c r="AA697">
        <v>6</v>
      </c>
    </row>
    <row r="698" spans="1:27" x14ac:dyDescent="0.3">
      <c r="A698">
        <v>696</v>
      </c>
      <c r="B698">
        <v>4.4126616826865996</v>
      </c>
      <c r="C698" t="s">
        <v>1545</v>
      </c>
      <c r="D698">
        <v>22</v>
      </c>
      <c r="E698">
        <v>297484</v>
      </c>
      <c r="F698">
        <v>0.476190476190476</v>
      </c>
      <c r="G698">
        <v>65.523809523809504</v>
      </c>
      <c r="H698">
        <v>21</v>
      </c>
      <c r="I698">
        <v>42</v>
      </c>
      <c r="J698" t="s">
        <v>1546</v>
      </c>
      <c r="K698">
        <v>7.2674418604650002E-4</v>
      </c>
      <c r="L698">
        <v>67416</v>
      </c>
      <c r="M698">
        <v>0</v>
      </c>
      <c r="N698">
        <v>7.2674418604650997E-3</v>
      </c>
      <c r="O698">
        <v>2</v>
      </c>
      <c r="P698">
        <v>2752</v>
      </c>
      <c r="Q698">
        <v>-2</v>
      </c>
      <c r="R698">
        <v>0</v>
      </c>
      <c r="S698">
        <v>14165.9047619047</v>
      </c>
      <c r="T698">
        <v>67056</v>
      </c>
      <c r="U698">
        <v>20</v>
      </c>
      <c r="V698">
        <v>2</v>
      </c>
      <c r="W698">
        <v>4.7619047619047603E-2</v>
      </c>
      <c r="X698">
        <v>7082.9523809523798</v>
      </c>
      <c r="Y698">
        <v>4.1040324504891403E-2</v>
      </c>
      <c r="Z698" t="s">
        <v>1547</v>
      </c>
      <c r="AA698">
        <v>0</v>
      </c>
    </row>
    <row r="699" spans="1:27" x14ac:dyDescent="0.3">
      <c r="A699">
        <v>697</v>
      </c>
      <c r="B699">
        <v>5.6063570290720799</v>
      </c>
      <c r="C699" t="s">
        <v>1548</v>
      </c>
      <c r="D699">
        <v>25</v>
      </c>
      <c r="E699">
        <v>450482</v>
      </c>
      <c r="F699">
        <v>4.8959608323133003E-3</v>
      </c>
      <c r="G699">
        <v>4.9730722154222704</v>
      </c>
      <c r="H699">
        <v>280</v>
      </c>
      <c r="I699">
        <v>817</v>
      </c>
      <c r="J699" t="e">
        <f>--V4-feAXC4</f>
        <v>#NAME?</v>
      </c>
      <c r="K699">
        <v>2.4612355402409998E-4</v>
      </c>
      <c r="L699">
        <v>80352</v>
      </c>
      <c r="M699">
        <v>1.2239902080782999E-3</v>
      </c>
      <c r="N699">
        <v>9.8449421609639993E-4</v>
      </c>
      <c r="O699">
        <v>0</v>
      </c>
      <c r="P699">
        <v>4063</v>
      </c>
      <c r="Q699">
        <v>-2</v>
      </c>
      <c r="R699">
        <v>2.4612355402409998E-4</v>
      </c>
      <c r="S699">
        <v>1608.86428571428</v>
      </c>
      <c r="T699">
        <v>35664</v>
      </c>
      <c r="U699">
        <v>4</v>
      </c>
      <c r="V699">
        <v>1</v>
      </c>
      <c r="W699">
        <v>1.2239902080782999E-3</v>
      </c>
      <c r="X699">
        <v>551.38555691554404</v>
      </c>
      <c r="Y699">
        <v>0.113924405563032</v>
      </c>
      <c r="Z699" t="s">
        <v>1549</v>
      </c>
      <c r="AA699">
        <v>1</v>
      </c>
    </row>
    <row r="700" spans="1:27" x14ac:dyDescent="0.3">
      <c r="A700">
        <v>698</v>
      </c>
      <c r="B700">
        <v>1.92523466611301</v>
      </c>
      <c r="C700" t="s">
        <v>1550</v>
      </c>
      <c r="D700">
        <v>24</v>
      </c>
      <c r="E700">
        <v>176184</v>
      </c>
      <c r="F700">
        <v>3.3333333333333298E-2</v>
      </c>
      <c r="G700">
        <v>7.9666666666666597</v>
      </c>
      <c r="H700">
        <v>156</v>
      </c>
      <c r="I700">
        <v>360</v>
      </c>
      <c r="J700" t="s">
        <v>1551</v>
      </c>
      <c r="K700">
        <v>0</v>
      </c>
      <c r="L700">
        <v>91513</v>
      </c>
      <c r="M700">
        <v>1.38888888888888E-2</v>
      </c>
      <c r="N700">
        <v>4.1841004184099998E-3</v>
      </c>
      <c r="O700">
        <v>18</v>
      </c>
      <c r="P700">
        <v>2868</v>
      </c>
      <c r="Q700">
        <v>-2</v>
      </c>
      <c r="R700">
        <v>1.7433751743375001E-3</v>
      </c>
      <c r="S700">
        <v>1129.38461538461</v>
      </c>
      <c r="T700">
        <v>90337</v>
      </c>
      <c r="U700">
        <v>12</v>
      </c>
      <c r="V700">
        <v>0</v>
      </c>
      <c r="W700">
        <v>0</v>
      </c>
      <c r="X700">
        <v>489.4</v>
      </c>
      <c r="Y700">
        <v>3.1747788835139498E-2</v>
      </c>
      <c r="Z700" t="s">
        <v>1552</v>
      </c>
      <c r="AA700">
        <v>5</v>
      </c>
    </row>
    <row r="701" spans="1:27" x14ac:dyDescent="0.3">
      <c r="A701">
        <v>699</v>
      </c>
      <c r="B701">
        <v>3.6320546737213402</v>
      </c>
      <c r="C701" t="s">
        <v>1553</v>
      </c>
      <c r="D701">
        <v>20</v>
      </c>
      <c r="E701">
        <v>181225</v>
      </c>
      <c r="F701">
        <v>-1</v>
      </c>
      <c r="G701">
        <v>7.6152291105121197</v>
      </c>
      <c r="H701">
        <v>98</v>
      </c>
      <c r="I701">
        <v>1484</v>
      </c>
      <c r="J701" t="e">
        <f>--JG_4tESY4</f>
        <v>#NAME?</v>
      </c>
      <c r="K701">
        <v>-1</v>
      </c>
      <c r="L701">
        <v>49896</v>
      </c>
      <c r="M701">
        <v>1.1455525606468999E-2</v>
      </c>
      <c r="N701">
        <v>-1</v>
      </c>
      <c r="O701">
        <v>6</v>
      </c>
      <c r="P701">
        <v>11301</v>
      </c>
      <c r="Q701">
        <v>-2</v>
      </c>
      <c r="R701">
        <v>1.5042916556056E-3</v>
      </c>
      <c r="S701">
        <v>1849.2346938775499</v>
      </c>
      <c r="T701">
        <v>44016</v>
      </c>
      <c r="U701">
        <v>-1</v>
      </c>
      <c r="V701">
        <v>-1</v>
      </c>
      <c r="W701">
        <v>-1</v>
      </c>
      <c r="X701">
        <v>122.119272237196</v>
      </c>
      <c r="Y701">
        <v>0.25674754634678298</v>
      </c>
      <c r="Z701" t="s">
        <v>1554</v>
      </c>
      <c r="AA701">
        <v>17</v>
      </c>
    </row>
    <row r="702" spans="1:27" x14ac:dyDescent="0.3">
      <c r="A702">
        <v>700</v>
      </c>
      <c r="B702">
        <v>626.93356907119198</v>
      </c>
      <c r="C702" t="s">
        <v>1555</v>
      </c>
      <c r="D702">
        <v>17</v>
      </c>
      <c r="E702">
        <v>53189044</v>
      </c>
      <c r="F702">
        <v>1.8033149746753999E-3</v>
      </c>
      <c r="G702">
        <v>0.51893806231527395</v>
      </c>
      <c r="H702">
        <v>959</v>
      </c>
      <c r="I702">
        <v>153606</v>
      </c>
      <c r="J702" t="e">
        <f>--Uq1tOSDhU</f>
        <v>#NAME?</v>
      </c>
      <c r="K702" s="1">
        <v>5.0180650341228397E-5</v>
      </c>
      <c r="L702">
        <v>84840</v>
      </c>
      <c r="M702">
        <v>2.4087600744759999E-4</v>
      </c>
      <c r="N702">
        <v>3.4750100361300002E-3</v>
      </c>
      <c r="O702">
        <v>44</v>
      </c>
      <c r="P702">
        <v>79712</v>
      </c>
      <c r="Q702">
        <v>-2</v>
      </c>
      <c r="R702">
        <v>4.6417101565630003E-4</v>
      </c>
      <c r="S702">
        <v>55463.028154327403</v>
      </c>
      <c r="T702">
        <v>47280</v>
      </c>
      <c r="U702">
        <v>277</v>
      </c>
      <c r="V702">
        <v>4</v>
      </c>
      <c r="W702" s="1">
        <v>2.6040649453797298E-5</v>
      </c>
      <c r="X702">
        <v>346.269312396651</v>
      </c>
      <c r="Y702">
        <v>1.68595600676818</v>
      </c>
      <c r="Z702" t="s">
        <v>1556</v>
      </c>
      <c r="AA702">
        <v>37</v>
      </c>
    </row>
    <row r="703" spans="1:27" x14ac:dyDescent="0.3">
      <c r="A703">
        <v>701</v>
      </c>
      <c r="B703">
        <v>13.9678266389658</v>
      </c>
      <c r="C703" t="s">
        <v>1557</v>
      </c>
      <c r="D703">
        <v>17</v>
      </c>
      <c r="E703">
        <v>968138</v>
      </c>
      <c r="F703">
        <v>4.5546341253813001E-3</v>
      </c>
      <c r="G703">
        <v>1.10436987066557</v>
      </c>
      <c r="H703">
        <v>178</v>
      </c>
      <c r="I703">
        <v>23273</v>
      </c>
      <c r="J703" t="e">
        <f>--PiHf62bcI</f>
        <v>#NAME?</v>
      </c>
      <c r="K703">
        <v>1.9453739008630001E-4</v>
      </c>
      <c r="L703">
        <v>69312</v>
      </c>
      <c r="M703">
        <v>2.1484123232929999E-4</v>
      </c>
      <c r="N703">
        <v>4.1241926698310999E-3</v>
      </c>
      <c r="O703">
        <v>21</v>
      </c>
      <c r="P703">
        <v>25702</v>
      </c>
      <c r="Q703">
        <v>-2</v>
      </c>
      <c r="R703">
        <v>1.9453739008630001E-4</v>
      </c>
      <c r="S703">
        <v>5438.9775280898803</v>
      </c>
      <c r="T703">
        <v>38280</v>
      </c>
      <c r="U703">
        <v>106</v>
      </c>
      <c r="V703">
        <v>5</v>
      </c>
      <c r="W703">
        <v>2.1484123232929999E-4</v>
      </c>
      <c r="X703">
        <v>41.599192196966399</v>
      </c>
      <c r="Y703">
        <v>0.671421107628004</v>
      </c>
      <c r="Z703" t="s">
        <v>1558</v>
      </c>
      <c r="AA703">
        <v>5</v>
      </c>
    </row>
    <row r="704" spans="1:27" x14ac:dyDescent="0.3">
      <c r="A704">
        <v>702</v>
      </c>
      <c r="B704">
        <v>224.88839947542399</v>
      </c>
      <c r="C704" t="s">
        <v>1559</v>
      </c>
      <c r="D704">
        <v>22</v>
      </c>
      <c r="E704">
        <v>15776371</v>
      </c>
      <c r="F704">
        <v>2.0588939430212999E-3</v>
      </c>
      <c r="G704">
        <v>0.197079243476179</v>
      </c>
      <c r="H704">
        <v>1261</v>
      </c>
      <c r="I704">
        <v>20885</v>
      </c>
      <c r="J704" t="e">
        <f>--o3mVGfm-M</f>
        <v>#NAME?</v>
      </c>
      <c r="K704">
        <v>2.4295432458690001E-4</v>
      </c>
      <c r="L704">
        <v>70152</v>
      </c>
      <c r="M704">
        <v>2.1546564519989999E-3</v>
      </c>
      <c r="N704">
        <v>1.0447035957239999E-2</v>
      </c>
      <c r="O704">
        <v>712</v>
      </c>
      <c r="P704">
        <v>4116</v>
      </c>
      <c r="Q704">
        <v>-2</v>
      </c>
      <c r="R704">
        <v>1.09329446064139E-2</v>
      </c>
      <c r="S704">
        <v>12511</v>
      </c>
      <c r="T704">
        <v>36816</v>
      </c>
      <c r="U704">
        <v>43</v>
      </c>
      <c r="V704">
        <v>1</v>
      </c>
      <c r="W704" s="1">
        <v>4.7881254488867599E-5</v>
      </c>
      <c r="X704">
        <v>755.39243476179001</v>
      </c>
      <c r="Y704">
        <v>0.111799217731421</v>
      </c>
      <c r="Z704" t="s">
        <v>1560</v>
      </c>
      <c r="AA704">
        <v>45</v>
      </c>
    </row>
    <row r="705" spans="1:27" x14ac:dyDescent="0.3">
      <c r="A705">
        <v>703</v>
      </c>
      <c r="B705">
        <v>7.7489370868811003</v>
      </c>
      <c r="C705" t="s">
        <v>1561</v>
      </c>
      <c r="D705">
        <v>2</v>
      </c>
      <c r="E705">
        <v>683464</v>
      </c>
      <c r="F705">
        <v>2.3734177215188998E-3</v>
      </c>
      <c r="G705">
        <v>0.856012658227848</v>
      </c>
      <c r="H705">
        <v>305</v>
      </c>
      <c r="I705">
        <v>1264</v>
      </c>
      <c r="J705" t="e">
        <f>--Pdh136J_Q</f>
        <v>#NAME?</v>
      </c>
      <c r="K705">
        <v>0</v>
      </c>
      <c r="L705">
        <v>88201</v>
      </c>
      <c r="M705">
        <v>0</v>
      </c>
      <c r="N705">
        <v>2.7726432532347001E-3</v>
      </c>
      <c r="O705">
        <v>25</v>
      </c>
      <c r="P705">
        <v>1082</v>
      </c>
      <c r="Q705">
        <v>-2</v>
      </c>
      <c r="R705">
        <v>0</v>
      </c>
      <c r="S705">
        <v>2240.8655737704898</v>
      </c>
      <c r="T705">
        <v>51528</v>
      </c>
      <c r="U705">
        <v>3</v>
      </c>
      <c r="V705">
        <v>0</v>
      </c>
      <c r="W705">
        <v>0</v>
      </c>
      <c r="X705">
        <v>540.71518987341699</v>
      </c>
      <c r="Y705">
        <v>2.0998292190653599E-2</v>
      </c>
      <c r="Z705" t="s">
        <v>1562</v>
      </c>
      <c r="AA705">
        <v>0</v>
      </c>
    </row>
    <row r="706" spans="1:27" x14ac:dyDescent="0.3">
      <c r="A706">
        <v>704</v>
      </c>
      <c r="B706">
        <v>2.2507653317273899</v>
      </c>
      <c r="C706" t="s">
        <v>1563</v>
      </c>
      <c r="D706">
        <v>24</v>
      </c>
      <c r="E706">
        <v>179395</v>
      </c>
      <c r="F706">
        <v>2.40963855421686E-2</v>
      </c>
      <c r="G706">
        <v>13.5662650602409</v>
      </c>
      <c r="H706">
        <v>870</v>
      </c>
      <c r="I706">
        <v>83</v>
      </c>
      <c r="J706" t="e">
        <f>--Xoj1l0oSs</f>
        <v>#NAME?</v>
      </c>
      <c r="K706">
        <v>8.8809946714030002E-4</v>
      </c>
      <c r="L706">
        <v>79704</v>
      </c>
      <c r="M706">
        <v>0</v>
      </c>
      <c r="N706">
        <v>1.7761989342806E-3</v>
      </c>
      <c r="O706">
        <v>4</v>
      </c>
      <c r="P706">
        <v>1126</v>
      </c>
      <c r="Q706">
        <v>-2</v>
      </c>
      <c r="R706">
        <v>0</v>
      </c>
      <c r="S706">
        <v>206.20114942528701</v>
      </c>
      <c r="T706">
        <v>79680</v>
      </c>
      <c r="U706">
        <v>2</v>
      </c>
      <c r="V706">
        <v>1</v>
      </c>
      <c r="W706">
        <v>1.20481927710843E-2</v>
      </c>
      <c r="X706">
        <v>2161.3855421686699</v>
      </c>
      <c r="Y706">
        <v>1.41315261044176E-2</v>
      </c>
      <c r="Z706" t="s">
        <v>1564</v>
      </c>
      <c r="AA706">
        <v>0</v>
      </c>
    </row>
    <row r="707" spans="1:27" x14ac:dyDescent="0.3">
      <c r="A707">
        <v>705</v>
      </c>
      <c r="B707">
        <v>2.02892453011123</v>
      </c>
      <c r="C707" t="s">
        <v>1565</v>
      </c>
      <c r="D707">
        <v>24</v>
      </c>
      <c r="E707">
        <v>169261</v>
      </c>
      <c r="F707">
        <v>0.14705882352941099</v>
      </c>
      <c r="G707">
        <v>128.529411764705</v>
      </c>
      <c r="H707">
        <v>25</v>
      </c>
      <c r="I707">
        <v>34</v>
      </c>
      <c r="J707" t="e">
        <f>--FynLuojC4</f>
        <v>#NAME?</v>
      </c>
      <c r="K707">
        <v>2.2883295194500001E-4</v>
      </c>
      <c r="L707">
        <v>83424</v>
      </c>
      <c r="M707">
        <v>0</v>
      </c>
      <c r="N707">
        <v>1.1441647597254E-3</v>
      </c>
      <c r="O707">
        <v>0</v>
      </c>
      <c r="P707">
        <v>4370</v>
      </c>
      <c r="Q707">
        <v>-2</v>
      </c>
      <c r="R707">
        <v>0</v>
      </c>
      <c r="S707">
        <v>6770.44</v>
      </c>
      <c r="T707">
        <v>82176</v>
      </c>
      <c r="U707">
        <v>5</v>
      </c>
      <c r="V707">
        <v>1</v>
      </c>
      <c r="W707">
        <v>2.94117647058823E-2</v>
      </c>
      <c r="X707">
        <v>4978.2647058823504</v>
      </c>
      <c r="Y707">
        <v>5.3178543613707101E-2</v>
      </c>
      <c r="Z707" t="s">
        <v>1566</v>
      </c>
      <c r="AA707">
        <v>0</v>
      </c>
    </row>
    <row r="708" spans="1:27" x14ac:dyDescent="0.3">
      <c r="A708">
        <v>706</v>
      </c>
      <c r="B708">
        <v>19.488890858922201</v>
      </c>
      <c r="C708" t="s">
        <v>1567</v>
      </c>
      <c r="D708">
        <v>24</v>
      </c>
      <c r="E708">
        <v>1758697</v>
      </c>
      <c r="F708">
        <v>1.7441860465116199E-2</v>
      </c>
      <c r="G708">
        <v>24.651162790697601</v>
      </c>
      <c r="H708">
        <v>204</v>
      </c>
      <c r="I708">
        <v>344</v>
      </c>
      <c r="J708" t="e">
        <f>--MrAb650OI</f>
        <v>#NAME?</v>
      </c>
      <c r="K708">
        <v>5.896226415094E-4</v>
      </c>
      <c r="L708">
        <v>90241</v>
      </c>
      <c r="M708">
        <v>8.7209302325580995E-3</v>
      </c>
      <c r="N708">
        <v>7.075471698113E-4</v>
      </c>
      <c r="O708">
        <v>58</v>
      </c>
      <c r="P708">
        <v>8480</v>
      </c>
      <c r="Q708">
        <v>-2</v>
      </c>
      <c r="R708">
        <v>3.5377358490560002E-4</v>
      </c>
      <c r="S708">
        <v>8621.0637254901903</v>
      </c>
      <c r="T708">
        <v>85080</v>
      </c>
      <c r="U708">
        <v>6</v>
      </c>
      <c r="V708">
        <v>5</v>
      </c>
      <c r="W708">
        <v>1.4534883720930199E-2</v>
      </c>
      <c r="X708">
        <v>5112.4912790697599</v>
      </c>
      <c r="Y708">
        <v>9.9670897978373293E-2</v>
      </c>
      <c r="Z708" t="s">
        <v>1568</v>
      </c>
      <c r="AA708">
        <v>3</v>
      </c>
    </row>
    <row r="709" spans="1:27" x14ac:dyDescent="0.3">
      <c r="A709">
        <v>707</v>
      </c>
      <c r="B709">
        <v>1.43871105001309</v>
      </c>
      <c r="C709" t="s">
        <v>1569</v>
      </c>
      <c r="D709">
        <v>10</v>
      </c>
      <c r="E709">
        <v>87911</v>
      </c>
      <c r="F709">
        <v>5.3571428571428499E-2</v>
      </c>
      <c r="G709">
        <v>31.875</v>
      </c>
      <c r="H709">
        <v>17</v>
      </c>
      <c r="I709">
        <v>56</v>
      </c>
      <c r="J709" t="e">
        <f>--dqvj4JqRk</f>
        <v>#NAME?</v>
      </c>
      <c r="K709">
        <v>5.6022408963579998E-4</v>
      </c>
      <c r="L709">
        <v>61104</v>
      </c>
      <c r="M709">
        <v>0</v>
      </c>
      <c r="N709">
        <v>1.6806722689075E-3</v>
      </c>
      <c r="O709">
        <v>0</v>
      </c>
      <c r="P709">
        <v>1785</v>
      </c>
      <c r="Q709">
        <v>-2</v>
      </c>
      <c r="R709">
        <v>0</v>
      </c>
      <c r="S709">
        <v>5171.2352941176396</v>
      </c>
      <c r="T709">
        <v>35208</v>
      </c>
      <c r="U709">
        <v>3</v>
      </c>
      <c r="V709">
        <v>1</v>
      </c>
      <c r="W709">
        <v>1.7857142857142801E-2</v>
      </c>
      <c r="X709">
        <v>1569.8392857142801</v>
      </c>
      <c r="Y709">
        <v>5.0698704839809101E-2</v>
      </c>
      <c r="Z709" t="s">
        <v>1570</v>
      </c>
      <c r="AA709">
        <v>0</v>
      </c>
    </row>
    <row r="710" spans="1:27" x14ac:dyDescent="0.3">
      <c r="A710">
        <v>708</v>
      </c>
      <c r="B710">
        <v>0.67454010864694103</v>
      </c>
      <c r="C710" t="s">
        <v>1571</v>
      </c>
      <c r="D710">
        <v>2</v>
      </c>
      <c r="E710">
        <v>61713</v>
      </c>
      <c r="F710">
        <v>0.36363636363636298</v>
      </c>
      <c r="G710">
        <v>324.36363636363598</v>
      </c>
      <c r="H710">
        <v>13</v>
      </c>
      <c r="I710">
        <v>11</v>
      </c>
      <c r="J710" t="e">
        <f>--DzFwW_iyQ</f>
        <v>#NAME?</v>
      </c>
      <c r="K710">
        <v>5.6053811659190005E-4</v>
      </c>
      <c r="L710">
        <v>91489</v>
      </c>
      <c r="M710">
        <v>0</v>
      </c>
      <c r="N710">
        <v>1.1210762331838001E-3</v>
      </c>
      <c r="O710">
        <v>0</v>
      </c>
      <c r="P710">
        <v>3568</v>
      </c>
      <c r="Q710">
        <v>-2</v>
      </c>
      <c r="R710">
        <v>0</v>
      </c>
      <c r="S710">
        <v>4747.1538461538403</v>
      </c>
      <c r="T710">
        <v>57456</v>
      </c>
      <c r="U710">
        <v>4</v>
      </c>
      <c r="V710">
        <v>2</v>
      </c>
      <c r="W710">
        <v>0.18181818181818099</v>
      </c>
      <c r="X710">
        <v>5610.2727272727197</v>
      </c>
      <c r="Y710">
        <v>6.2099693678641002E-2</v>
      </c>
      <c r="Z710" t="s">
        <v>1572</v>
      </c>
      <c r="AA710">
        <v>0</v>
      </c>
    </row>
    <row r="711" spans="1:27" x14ac:dyDescent="0.3">
      <c r="A711">
        <v>709</v>
      </c>
      <c r="B711">
        <v>36.024175359458603</v>
      </c>
      <c r="C711" t="s">
        <v>1573</v>
      </c>
      <c r="D711">
        <v>24</v>
      </c>
      <c r="E711">
        <v>3066666</v>
      </c>
      <c r="F711">
        <v>3.7533512064343098E-2</v>
      </c>
      <c r="G711">
        <v>12.4075067024128</v>
      </c>
      <c r="H711">
        <v>339</v>
      </c>
      <c r="I711">
        <v>373</v>
      </c>
      <c r="J711" t="s">
        <v>1574</v>
      </c>
      <c r="K711">
        <v>2.1607605877260001E-4</v>
      </c>
      <c r="L711">
        <v>85128</v>
      </c>
      <c r="M711">
        <v>5.3619302949061004E-3</v>
      </c>
      <c r="N711">
        <v>3.0250648228176001E-3</v>
      </c>
      <c r="O711">
        <v>46</v>
      </c>
      <c r="P711">
        <v>4628</v>
      </c>
      <c r="Q711">
        <v>-2</v>
      </c>
      <c r="R711">
        <v>4.3215211754529998E-4</v>
      </c>
      <c r="S711">
        <v>9046.2123893805292</v>
      </c>
      <c r="T711">
        <v>80280</v>
      </c>
      <c r="U711">
        <v>14</v>
      </c>
      <c r="V711">
        <v>1</v>
      </c>
      <c r="W711">
        <v>2.6809651474529999E-3</v>
      </c>
      <c r="X711">
        <v>8221.6246648793494</v>
      </c>
      <c r="Y711">
        <v>5.7648231190831997E-2</v>
      </c>
      <c r="Z711" t="s">
        <v>1575</v>
      </c>
      <c r="AA711">
        <v>2</v>
      </c>
    </row>
    <row r="712" spans="1:27" x14ac:dyDescent="0.3">
      <c r="A712">
        <v>710</v>
      </c>
      <c r="B712">
        <v>3.5592796225938601</v>
      </c>
      <c r="C712" t="s">
        <v>1576</v>
      </c>
      <c r="D712">
        <v>10</v>
      </c>
      <c r="E712">
        <v>310088</v>
      </c>
      <c r="F712">
        <v>2.3255813953488299E-2</v>
      </c>
      <c r="G712">
        <v>28.023255813953401</v>
      </c>
      <c r="H712">
        <v>55</v>
      </c>
      <c r="I712">
        <v>86</v>
      </c>
      <c r="J712" t="e">
        <f>--XbrP_VnYk</f>
        <v>#NAME?</v>
      </c>
      <c r="K712">
        <v>0</v>
      </c>
      <c r="L712">
        <v>87121</v>
      </c>
      <c r="M712">
        <v>0</v>
      </c>
      <c r="N712">
        <v>8.2987551867210005E-4</v>
      </c>
      <c r="O712">
        <v>3</v>
      </c>
      <c r="P712">
        <v>2410</v>
      </c>
      <c r="Q712">
        <v>-2</v>
      </c>
      <c r="R712">
        <v>0</v>
      </c>
      <c r="S712">
        <v>5637.96363636363</v>
      </c>
      <c r="T712">
        <v>68640</v>
      </c>
      <c r="U712">
        <v>2</v>
      </c>
      <c r="V712">
        <v>0</v>
      </c>
      <c r="W712">
        <v>0</v>
      </c>
      <c r="X712">
        <v>3605.6744186046499</v>
      </c>
      <c r="Y712">
        <v>3.5110722610722601E-2</v>
      </c>
      <c r="Z712" t="s">
        <v>1577</v>
      </c>
      <c r="AA712">
        <v>0</v>
      </c>
    </row>
    <row r="713" spans="1:27" x14ac:dyDescent="0.3">
      <c r="A713">
        <v>711</v>
      </c>
      <c r="B713">
        <v>14.4320460704607</v>
      </c>
      <c r="C713" t="s">
        <v>1578</v>
      </c>
      <c r="D713">
        <v>17</v>
      </c>
      <c r="E713">
        <v>1065085</v>
      </c>
      <c r="F713">
        <v>1.7921146953405001E-3</v>
      </c>
      <c r="G713">
        <v>1.7903225806451599</v>
      </c>
      <c r="H713">
        <v>288</v>
      </c>
      <c r="I713">
        <v>2232</v>
      </c>
      <c r="J713" t="e">
        <f>--M-RHQAr5c</f>
        <v>#NAME?</v>
      </c>
      <c r="K713">
        <v>2.502502502502E-4</v>
      </c>
      <c r="L713">
        <v>73800</v>
      </c>
      <c r="M713">
        <v>0</v>
      </c>
      <c r="N713">
        <v>1.0010010010009999E-3</v>
      </c>
      <c r="O713">
        <v>6</v>
      </c>
      <c r="P713">
        <v>3996</v>
      </c>
      <c r="Q713">
        <v>-2</v>
      </c>
      <c r="R713">
        <v>0</v>
      </c>
      <c r="S713">
        <v>3698.2118055555502</v>
      </c>
      <c r="T713">
        <v>59688</v>
      </c>
      <c r="U713">
        <v>4</v>
      </c>
      <c r="V713">
        <v>1</v>
      </c>
      <c r="W713">
        <v>4.4802867383510002E-4</v>
      </c>
      <c r="X713">
        <v>477.188620071684</v>
      </c>
      <c r="Y713">
        <v>6.6948130277442702E-2</v>
      </c>
      <c r="Z713" t="s">
        <v>1579</v>
      </c>
      <c r="AA713">
        <v>0</v>
      </c>
    </row>
    <row r="714" spans="1:27" x14ac:dyDescent="0.3">
      <c r="A714">
        <v>712</v>
      </c>
      <c r="B714">
        <v>0.135687236652621</v>
      </c>
      <c r="C714" t="s">
        <v>1580</v>
      </c>
      <c r="D714">
        <v>10</v>
      </c>
      <c r="E714">
        <v>12720</v>
      </c>
      <c r="F714">
        <v>0.27419354838709598</v>
      </c>
      <c r="G714">
        <v>70.7822580645161</v>
      </c>
      <c r="H714">
        <v>8</v>
      </c>
      <c r="I714">
        <v>124</v>
      </c>
      <c r="J714" t="e">
        <f>--_craQQW1s</f>
        <v>#NAME?</v>
      </c>
      <c r="K714">
        <v>7.9753902244499996E-4</v>
      </c>
      <c r="L714">
        <v>93745</v>
      </c>
      <c r="M714">
        <v>0.14516129032257999</v>
      </c>
      <c r="N714">
        <v>3.8737609661615002E-3</v>
      </c>
      <c r="O714">
        <v>1</v>
      </c>
      <c r="P714">
        <v>8777</v>
      </c>
      <c r="Q714">
        <v>-2</v>
      </c>
      <c r="R714">
        <v>2.0508146291442998E-3</v>
      </c>
      <c r="S714">
        <v>1590</v>
      </c>
      <c r="T714">
        <v>70536</v>
      </c>
      <c r="U714">
        <v>34</v>
      </c>
      <c r="V714">
        <v>7</v>
      </c>
      <c r="W714">
        <v>5.6451612903225798E-2</v>
      </c>
      <c r="X714">
        <v>102.58064516128999</v>
      </c>
      <c r="Y714">
        <v>0.12443291368946301</v>
      </c>
      <c r="Z714" t="s">
        <v>1581</v>
      </c>
      <c r="AA714">
        <v>18</v>
      </c>
    </row>
    <row r="715" spans="1:27" x14ac:dyDescent="0.3">
      <c r="A715">
        <v>713</v>
      </c>
      <c r="B715">
        <v>0.45640586331619998</v>
      </c>
      <c r="C715" t="s">
        <v>1582</v>
      </c>
      <c r="D715">
        <v>22</v>
      </c>
      <c r="E715">
        <v>19180</v>
      </c>
      <c r="F715">
        <v>3.0714285714285698</v>
      </c>
      <c r="G715">
        <v>1370</v>
      </c>
      <c r="H715">
        <v>1</v>
      </c>
      <c r="I715">
        <v>14</v>
      </c>
      <c r="J715" t="e">
        <f>--KEvFfQe7Q</f>
        <v>#NAME?</v>
      </c>
      <c r="K715">
        <v>7.2992700729919999E-4</v>
      </c>
      <c r="L715">
        <v>42024</v>
      </c>
      <c r="M715">
        <v>0.214285714285714</v>
      </c>
      <c r="N715">
        <v>2.2419186652763001E-3</v>
      </c>
      <c r="O715">
        <v>0</v>
      </c>
      <c r="P715">
        <v>19180</v>
      </c>
      <c r="Q715">
        <v>-2</v>
      </c>
      <c r="R715">
        <v>1.5641293013550001E-4</v>
      </c>
      <c r="S715">
        <v>19180</v>
      </c>
      <c r="T715">
        <v>41760</v>
      </c>
      <c r="U715">
        <v>43</v>
      </c>
      <c r="V715">
        <v>14</v>
      </c>
      <c r="W715">
        <v>1</v>
      </c>
      <c r="X715">
        <v>1370</v>
      </c>
      <c r="Y715">
        <v>0.45929118773946298</v>
      </c>
      <c r="Z715" t="s">
        <v>1583</v>
      </c>
      <c r="AA715">
        <v>3</v>
      </c>
    </row>
    <row r="716" spans="1:27" x14ac:dyDescent="0.3">
      <c r="A716">
        <v>714</v>
      </c>
      <c r="B716">
        <v>1172.45388219544</v>
      </c>
      <c r="C716" t="s">
        <v>1584</v>
      </c>
      <c r="D716">
        <v>24</v>
      </c>
      <c r="E716">
        <v>35032922</v>
      </c>
      <c r="F716">
        <v>8.8692520038078995E-3</v>
      </c>
      <c r="G716">
        <v>0.31093372048920198</v>
      </c>
      <c r="H716">
        <v>62</v>
      </c>
      <c r="I716">
        <v>398117</v>
      </c>
      <c r="J716" t="e">
        <f>--N_a1T9rXk</f>
        <v>#NAME?</v>
      </c>
      <c r="K716">
        <v>1.6964487672469999E-4</v>
      </c>
      <c r="L716">
        <v>29880</v>
      </c>
      <c r="M716">
        <v>4.9482940944489998E-4</v>
      </c>
      <c r="N716">
        <v>2.8524574272142601E-2</v>
      </c>
      <c r="O716">
        <v>0</v>
      </c>
      <c r="P716">
        <v>123788</v>
      </c>
      <c r="Q716">
        <v>168.142857142857</v>
      </c>
      <c r="R716">
        <v>1.5914305102271E-3</v>
      </c>
      <c r="S716">
        <v>565047.12903225794</v>
      </c>
      <c r="T716">
        <v>22104</v>
      </c>
      <c r="U716">
        <v>3531</v>
      </c>
      <c r="V716">
        <v>21</v>
      </c>
      <c r="W716" s="1">
        <v>5.2748312681950201E-5</v>
      </c>
      <c r="X716">
        <v>87.996548753255894</v>
      </c>
      <c r="Y716">
        <v>5.6002533478103498</v>
      </c>
      <c r="Z716" t="s">
        <v>1585</v>
      </c>
      <c r="AA716">
        <v>197</v>
      </c>
    </row>
    <row r="717" spans="1:27" x14ac:dyDescent="0.3">
      <c r="A717">
        <v>715</v>
      </c>
      <c r="B717">
        <v>8.4854595439870799</v>
      </c>
      <c r="C717" t="s">
        <v>1586</v>
      </c>
      <c r="D717">
        <v>24</v>
      </c>
      <c r="E717">
        <v>672863</v>
      </c>
      <c r="F717">
        <v>0</v>
      </c>
      <c r="G717">
        <v>14.54851228978</v>
      </c>
      <c r="H717">
        <v>6</v>
      </c>
      <c r="I717">
        <v>773</v>
      </c>
      <c r="J717" t="e">
        <f>--g1lfAmUks</f>
        <v>#NAME?</v>
      </c>
      <c r="K717">
        <v>0</v>
      </c>
      <c r="L717">
        <v>79296</v>
      </c>
      <c r="M717">
        <v>0</v>
      </c>
      <c r="N717">
        <v>0</v>
      </c>
      <c r="O717">
        <v>0</v>
      </c>
      <c r="P717">
        <v>11246</v>
      </c>
      <c r="Q717">
        <v>-2</v>
      </c>
      <c r="R717">
        <v>0</v>
      </c>
      <c r="S717">
        <v>112143.83333333299</v>
      </c>
      <c r="T717">
        <v>69552</v>
      </c>
      <c r="U717">
        <v>0</v>
      </c>
      <c r="V717">
        <v>0</v>
      </c>
      <c r="W717">
        <v>0</v>
      </c>
      <c r="X717">
        <v>870.45666235446299</v>
      </c>
      <c r="Y717">
        <v>0.16169197147458</v>
      </c>
      <c r="Z717" t="s">
        <v>1587</v>
      </c>
      <c r="AA717">
        <v>0</v>
      </c>
    </row>
    <row r="718" spans="1:27" x14ac:dyDescent="0.3">
      <c r="A718">
        <v>716</v>
      </c>
      <c r="B718">
        <v>0.117124510641129</v>
      </c>
      <c r="C718" t="s">
        <v>1588</v>
      </c>
      <c r="D718">
        <v>17</v>
      </c>
      <c r="E718">
        <v>10561</v>
      </c>
      <c r="F718">
        <v>0.375</v>
      </c>
      <c r="G718">
        <v>230.125</v>
      </c>
      <c r="H718">
        <v>22</v>
      </c>
      <c r="I718">
        <v>8</v>
      </c>
      <c r="J718" t="e">
        <f>--h96_nQK5U</f>
        <v>#NAME?</v>
      </c>
      <c r="K718">
        <v>5.4318305268870001E-4</v>
      </c>
      <c r="L718">
        <v>90169</v>
      </c>
      <c r="M718">
        <v>0.375</v>
      </c>
      <c r="N718">
        <v>1.6295491580662E-3</v>
      </c>
      <c r="O718">
        <v>7</v>
      </c>
      <c r="P718">
        <v>1841</v>
      </c>
      <c r="Q718">
        <v>-2</v>
      </c>
      <c r="R718">
        <v>1.6295491580662E-3</v>
      </c>
      <c r="S718">
        <v>480.04545454545399</v>
      </c>
      <c r="T718">
        <v>70392</v>
      </c>
      <c r="U718">
        <v>3</v>
      </c>
      <c r="V718">
        <v>1</v>
      </c>
      <c r="W718">
        <v>0.125</v>
      </c>
      <c r="X718">
        <v>1320.125</v>
      </c>
      <c r="Y718">
        <v>2.61535401750198E-2</v>
      </c>
      <c r="Z718" t="s">
        <v>1589</v>
      </c>
      <c r="AA718">
        <v>3</v>
      </c>
    </row>
    <row r="719" spans="1:27" x14ac:dyDescent="0.3">
      <c r="A719">
        <v>717</v>
      </c>
      <c r="B719">
        <v>16.726419151376099</v>
      </c>
      <c r="C719" t="s">
        <v>1590</v>
      </c>
      <c r="D719">
        <v>24</v>
      </c>
      <c r="E719">
        <v>700101</v>
      </c>
      <c r="F719">
        <v>2.2553720475936699E-2</v>
      </c>
      <c r="G719">
        <v>1.5640206002486201</v>
      </c>
      <c r="H719">
        <v>349</v>
      </c>
      <c r="I719">
        <v>5631</v>
      </c>
      <c r="J719" t="s">
        <v>1591</v>
      </c>
      <c r="K719">
        <v>2.2709208584079999E-4</v>
      </c>
      <c r="L719">
        <v>41856</v>
      </c>
      <c r="M719">
        <v>2.4862369028591002E-3</v>
      </c>
      <c r="N719">
        <v>1.44203474508913E-2</v>
      </c>
      <c r="O719">
        <v>0</v>
      </c>
      <c r="P719">
        <v>8807</v>
      </c>
      <c r="Q719">
        <v>-2</v>
      </c>
      <c r="R719">
        <v>1.5896446008856E-3</v>
      </c>
      <c r="S719">
        <v>2006.0200573065899</v>
      </c>
      <c r="T719">
        <v>29712</v>
      </c>
      <c r="U719">
        <v>127</v>
      </c>
      <c r="V719">
        <v>2</v>
      </c>
      <c r="W719">
        <v>3.5517670040840002E-4</v>
      </c>
      <c r="X719">
        <v>124.329781566329</v>
      </c>
      <c r="Y719">
        <v>0.296412224017232</v>
      </c>
      <c r="Z719" t="s">
        <v>1592</v>
      </c>
      <c r="AA719">
        <v>14</v>
      </c>
    </row>
    <row r="720" spans="1:27" x14ac:dyDescent="0.3">
      <c r="A720">
        <v>718</v>
      </c>
      <c r="B720">
        <v>0.47824565281461801</v>
      </c>
      <c r="C720" t="s">
        <v>1593</v>
      </c>
      <c r="D720">
        <v>10</v>
      </c>
      <c r="E720">
        <v>25963</v>
      </c>
      <c r="F720">
        <v>0.26605504587155898</v>
      </c>
      <c r="G720">
        <v>36.715596330275197</v>
      </c>
      <c r="H720">
        <v>15</v>
      </c>
      <c r="I720">
        <v>109</v>
      </c>
      <c r="J720" t="e">
        <f>--dqhuqCnyU</f>
        <v>#NAME?</v>
      </c>
      <c r="K720">
        <v>7.4962518740620001E-4</v>
      </c>
      <c r="L720">
        <v>54288</v>
      </c>
      <c r="M720">
        <v>9.1743119266054999E-3</v>
      </c>
      <c r="N720">
        <v>7.2463768115942004E-3</v>
      </c>
      <c r="O720">
        <v>3</v>
      </c>
      <c r="P720">
        <v>4002</v>
      </c>
      <c r="Q720">
        <v>-2</v>
      </c>
      <c r="R720">
        <v>2.4987506246870001E-4</v>
      </c>
      <c r="S720">
        <v>1730.86666666666</v>
      </c>
      <c r="T720">
        <v>27336</v>
      </c>
      <c r="U720">
        <v>29</v>
      </c>
      <c r="V720">
        <v>3</v>
      </c>
      <c r="W720">
        <v>2.7522935779816501E-2</v>
      </c>
      <c r="X720">
        <v>238.19266055045799</v>
      </c>
      <c r="Y720">
        <v>0.14640035118524999</v>
      </c>
      <c r="Z720" t="s">
        <v>1594</v>
      </c>
      <c r="AA720">
        <v>1</v>
      </c>
    </row>
    <row r="721" spans="1:27" x14ac:dyDescent="0.3">
      <c r="A721">
        <v>719</v>
      </c>
      <c r="B721">
        <v>5.7257448844636002E-2</v>
      </c>
      <c r="C721" t="s">
        <v>1595</v>
      </c>
      <c r="D721">
        <v>10</v>
      </c>
      <c r="E721">
        <v>5325</v>
      </c>
      <c r="F721">
        <v>0.33333333333333298</v>
      </c>
      <c r="G721">
        <v>1448.3333333333301</v>
      </c>
      <c r="H721">
        <v>70</v>
      </c>
      <c r="I721">
        <v>3</v>
      </c>
      <c r="J721" t="e">
        <f>--C0pvmy2KM</f>
        <v>#NAME?</v>
      </c>
      <c r="K721">
        <v>0</v>
      </c>
      <c r="L721">
        <v>93001</v>
      </c>
      <c r="M721">
        <v>0</v>
      </c>
      <c r="N721">
        <v>2.301495972382E-4</v>
      </c>
      <c r="O721">
        <v>0</v>
      </c>
      <c r="P721">
        <v>4345</v>
      </c>
      <c r="Q721">
        <v>-2</v>
      </c>
      <c r="R721">
        <v>0</v>
      </c>
      <c r="S721">
        <v>76.071428571428498</v>
      </c>
      <c r="T721">
        <v>64800</v>
      </c>
      <c r="U721">
        <v>1</v>
      </c>
      <c r="V721">
        <v>0</v>
      </c>
      <c r="W721">
        <v>0</v>
      </c>
      <c r="X721">
        <v>1775</v>
      </c>
      <c r="Y721">
        <v>6.7052469135802401E-2</v>
      </c>
      <c r="Z721" t="s">
        <v>1596</v>
      </c>
      <c r="AA721">
        <v>0</v>
      </c>
    </row>
    <row r="722" spans="1:27" x14ac:dyDescent="0.3">
      <c r="A722">
        <v>720</v>
      </c>
      <c r="B722">
        <v>1.1296085935173601</v>
      </c>
      <c r="C722" t="s">
        <v>1597</v>
      </c>
      <c r="D722">
        <v>25</v>
      </c>
      <c r="E722">
        <v>102425</v>
      </c>
      <c r="F722">
        <v>0.8</v>
      </c>
      <c r="G722">
        <v>64.028571428571396</v>
      </c>
      <c r="H722">
        <v>58</v>
      </c>
      <c r="I722">
        <v>35</v>
      </c>
      <c r="J722" t="e">
        <f>--ilZM7sf2k</f>
        <v>#NAME?</v>
      </c>
      <c r="K722">
        <v>0</v>
      </c>
      <c r="L722">
        <v>90673</v>
      </c>
      <c r="M722">
        <v>2.8571428571428501E-2</v>
      </c>
      <c r="N722">
        <v>1.24944221329763E-2</v>
      </c>
      <c r="O722">
        <v>2</v>
      </c>
      <c r="P722">
        <v>2241</v>
      </c>
      <c r="Q722">
        <v>-2</v>
      </c>
      <c r="R722">
        <v>4.4622936189200001E-4</v>
      </c>
      <c r="S722">
        <v>1765.94827586206</v>
      </c>
      <c r="T722">
        <v>79584</v>
      </c>
      <c r="U722">
        <v>28</v>
      </c>
      <c r="V722">
        <v>0</v>
      </c>
      <c r="W722">
        <v>0</v>
      </c>
      <c r="X722">
        <v>2926.4285714285702</v>
      </c>
      <c r="Y722">
        <v>2.8158926417370299E-2</v>
      </c>
      <c r="Z722" t="s">
        <v>1598</v>
      </c>
      <c r="AA722">
        <v>1</v>
      </c>
    </row>
    <row r="723" spans="1:27" x14ac:dyDescent="0.3">
      <c r="A723">
        <v>721</v>
      </c>
      <c r="B723">
        <v>23.815661312371802</v>
      </c>
      <c r="C723" t="s">
        <v>1599</v>
      </c>
      <c r="D723">
        <v>20</v>
      </c>
      <c r="E723">
        <v>1672431</v>
      </c>
      <c r="F723">
        <v>3.9766081871345001E-3</v>
      </c>
      <c r="G723">
        <v>2.5513450292397599</v>
      </c>
      <c r="H723">
        <v>83</v>
      </c>
      <c r="I723">
        <v>4275</v>
      </c>
      <c r="J723" t="e">
        <f>--uOEFHi2aI</f>
        <v>#NAME?</v>
      </c>
      <c r="K723">
        <v>2.7505271843769998E-4</v>
      </c>
      <c r="L723">
        <v>70224</v>
      </c>
      <c r="M723">
        <v>9.3567251461980003E-4</v>
      </c>
      <c r="N723">
        <v>1.5586320711468999E-3</v>
      </c>
      <c r="O723">
        <v>37</v>
      </c>
      <c r="P723">
        <v>10907</v>
      </c>
      <c r="Q723">
        <v>-2</v>
      </c>
      <c r="R723">
        <v>3.6673695791689998E-4</v>
      </c>
      <c r="S723">
        <v>20149.771084337299</v>
      </c>
      <c r="T723">
        <v>49728</v>
      </c>
      <c r="U723">
        <v>17</v>
      </c>
      <c r="V723">
        <v>3</v>
      </c>
      <c r="W723">
        <v>7.0175438596489998E-4</v>
      </c>
      <c r="X723">
        <v>391.21192982456103</v>
      </c>
      <c r="Y723">
        <v>0.21933317245817199</v>
      </c>
      <c r="Z723" t="s">
        <v>1600</v>
      </c>
      <c r="AA723">
        <v>4</v>
      </c>
    </row>
    <row r="724" spans="1:27" x14ac:dyDescent="0.3">
      <c r="A724">
        <v>722</v>
      </c>
      <c r="B724">
        <v>5.44403420625253</v>
      </c>
      <c r="C724" t="s">
        <v>1601</v>
      </c>
      <c r="D724">
        <v>10</v>
      </c>
      <c r="E724">
        <v>429077</v>
      </c>
      <c r="F724">
        <v>9.0909090909090003E-3</v>
      </c>
      <c r="G724">
        <v>2.88636363636363</v>
      </c>
      <c r="H724">
        <v>74</v>
      </c>
      <c r="I724">
        <v>660</v>
      </c>
      <c r="J724" t="e">
        <f>--W5P0vfllE</f>
        <v>#NAME?</v>
      </c>
      <c r="K724">
        <v>0</v>
      </c>
      <c r="L724">
        <v>78816</v>
      </c>
      <c r="M724">
        <v>9.0909090909090003E-3</v>
      </c>
      <c r="N724">
        <v>3.1496062992124999E-3</v>
      </c>
      <c r="O724">
        <v>67</v>
      </c>
      <c r="P724">
        <v>1905</v>
      </c>
      <c r="Q724">
        <v>-2</v>
      </c>
      <c r="R724">
        <v>3.1496062992124999E-3</v>
      </c>
      <c r="S724">
        <v>5798.3378378378302</v>
      </c>
      <c r="T724">
        <v>75720</v>
      </c>
      <c r="U724">
        <v>6</v>
      </c>
      <c r="V724">
        <v>0</v>
      </c>
      <c r="W724">
        <v>0</v>
      </c>
      <c r="X724">
        <v>650.11666666666599</v>
      </c>
      <c r="Y724">
        <v>2.5158478605388199E-2</v>
      </c>
      <c r="Z724" t="s">
        <v>1602</v>
      </c>
      <c r="AA724">
        <v>6</v>
      </c>
    </row>
    <row r="725" spans="1:27" x14ac:dyDescent="0.3">
      <c r="A725">
        <v>723</v>
      </c>
      <c r="B725">
        <v>61.062221047686101</v>
      </c>
      <c r="C725" t="s">
        <v>1603</v>
      </c>
      <c r="D725">
        <v>22</v>
      </c>
      <c r="E725">
        <v>2079535</v>
      </c>
      <c r="F725">
        <v>2.7468933943753999E-2</v>
      </c>
      <c r="G725">
        <v>2.7331589274035299</v>
      </c>
      <c r="H725">
        <v>191</v>
      </c>
      <c r="I725">
        <v>3058</v>
      </c>
      <c r="J725" t="e">
        <f>--ayJWlj2Fk</f>
        <v>#NAME?</v>
      </c>
      <c r="K725">
        <v>3.5893754486709999E-4</v>
      </c>
      <c r="L725">
        <v>34056</v>
      </c>
      <c r="M725">
        <v>1.79856115107913E-2</v>
      </c>
      <c r="N725">
        <v>1.00502512562814E-2</v>
      </c>
      <c r="O725">
        <v>0</v>
      </c>
      <c r="P725">
        <v>8358</v>
      </c>
      <c r="Q725">
        <v>-2</v>
      </c>
      <c r="R725">
        <v>6.5805216558985002E-3</v>
      </c>
      <c r="S725">
        <v>10887.617801047099</v>
      </c>
      <c r="T725">
        <v>27840</v>
      </c>
      <c r="U725">
        <v>84</v>
      </c>
      <c r="V725">
        <v>3</v>
      </c>
      <c r="W725">
        <v>9.8103335513399998E-4</v>
      </c>
      <c r="X725">
        <v>680.03106605624498</v>
      </c>
      <c r="Y725">
        <v>0.30021551724137902</v>
      </c>
      <c r="Z725" t="s">
        <v>1604</v>
      </c>
      <c r="AA725">
        <v>55</v>
      </c>
    </row>
    <row r="726" spans="1:27" x14ac:dyDescent="0.3">
      <c r="A726">
        <v>724</v>
      </c>
      <c r="B726">
        <v>213.930991169305</v>
      </c>
      <c r="C726" t="s">
        <v>1605</v>
      </c>
      <c r="D726">
        <v>2</v>
      </c>
      <c r="E726">
        <v>16861185</v>
      </c>
      <c r="F726">
        <v>1.1772620248906001E-3</v>
      </c>
      <c r="G726">
        <v>0.73343424150689496</v>
      </c>
      <c r="H726">
        <v>415</v>
      </c>
      <c r="I726">
        <v>5946</v>
      </c>
      <c r="J726" t="e">
        <f>--rzhZtKXUQ</f>
        <v>#NAME?</v>
      </c>
      <c r="K726">
        <v>6.8791561568440004E-4</v>
      </c>
      <c r="L726">
        <v>78816</v>
      </c>
      <c r="M726">
        <v>0</v>
      </c>
      <c r="N726">
        <v>1.6051364365970999E-3</v>
      </c>
      <c r="O726">
        <v>5</v>
      </c>
      <c r="P726">
        <v>4361</v>
      </c>
      <c r="Q726">
        <v>-2</v>
      </c>
      <c r="R726">
        <v>0</v>
      </c>
      <c r="S726">
        <v>40629.361445783099</v>
      </c>
      <c r="T726">
        <v>49176</v>
      </c>
      <c r="U726">
        <v>7</v>
      </c>
      <c r="V726">
        <v>3</v>
      </c>
      <c r="W726">
        <v>5.0454086781020005E-4</v>
      </c>
      <c r="X726">
        <v>2835.7189707366201</v>
      </c>
      <c r="Y726">
        <v>8.8681470636082602E-2</v>
      </c>
      <c r="Z726" t="s">
        <v>1606</v>
      </c>
      <c r="AA726">
        <v>0</v>
      </c>
    </row>
    <row r="727" spans="1:27" x14ac:dyDescent="0.3">
      <c r="A727">
        <v>725</v>
      </c>
      <c r="B727">
        <v>171.438417707648</v>
      </c>
      <c r="C727" t="s">
        <v>1607</v>
      </c>
      <c r="D727">
        <v>26</v>
      </c>
      <c r="E727">
        <v>12516376</v>
      </c>
      <c r="F727">
        <v>5.4434635189914999E-3</v>
      </c>
      <c r="G727">
        <v>0.25395717885583402</v>
      </c>
      <c r="H727">
        <v>314</v>
      </c>
      <c r="I727">
        <v>173419</v>
      </c>
      <c r="J727" t="s">
        <v>1608</v>
      </c>
      <c r="K727">
        <v>5.2224063940409997E-4</v>
      </c>
      <c r="L727">
        <v>73008</v>
      </c>
      <c r="M727">
        <v>2.6525351893389999E-4</v>
      </c>
      <c r="N727">
        <v>2.14345723303285E-2</v>
      </c>
      <c r="O727">
        <v>15</v>
      </c>
      <c r="P727">
        <v>44041</v>
      </c>
      <c r="Q727">
        <v>-2</v>
      </c>
      <c r="R727">
        <v>1.0444812788082999E-3</v>
      </c>
      <c r="S727">
        <v>39861.070063694198</v>
      </c>
      <c r="T727">
        <v>19008</v>
      </c>
      <c r="U727">
        <v>944</v>
      </c>
      <c r="V727">
        <v>23</v>
      </c>
      <c r="W727">
        <v>1.3262675946689999E-4</v>
      </c>
      <c r="X727">
        <v>72.174190832607707</v>
      </c>
      <c r="Y727">
        <v>2.3169718013468001</v>
      </c>
      <c r="Z727" t="s">
        <v>1609</v>
      </c>
      <c r="AA727">
        <v>46</v>
      </c>
    </row>
    <row r="728" spans="1:27" x14ac:dyDescent="0.3">
      <c r="A728">
        <v>726</v>
      </c>
      <c r="B728">
        <v>0.48383880255890199</v>
      </c>
      <c r="C728" t="s">
        <v>1610</v>
      </c>
      <c r="D728">
        <v>10</v>
      </c>
      <c r="E728">
        <v>43186</v>
      </c>
      <c r="F728">
        <v>0.85714285714285698</v>
      </c>
      <c r="G728">
        <v>3372.1428571428501</v>
      </c>
      <c r="H728">
        <v>8</v>
      </c>
      <c r="I728">
        <v>7</v>
      </c>
      <c r="J728" t="e">
        <f>--BE33WyQvs</f>
        <v>#NAME?</v>
      </c>
      <c r="K728" s="1">
        <v>4.2363905952128699E-5</v>
      </c>
      <c r="L728">
        <v>89257</v>
      </c>
      <c r="M728">
        <v>0.14285714285714199</v>
      </c>
      <c r="N728">
        <v>2.5418343571270003E-4</v>
      </c>
      <c r="O728">
        <v>0</v>
      </c>
      <c r="P728">
        <v>23605</v>
      </c>
      <c r="Q728">
        <v>-2</v>
      </c>
      <c r="R728" s="1">
        <v>4.2363905952128699E-5</v>
      </c>
      <c r="S728">
        <v>5398.25</v>
      </c>
      <c r="T728">
        <v>56280</v>
      </c>
      <c r="U728">
        <v>6</v>
      </c>
      <c r="V728">
        <v>1</v>
      </c>
      <c r="W728">
        <v>0.14285714285714199</v>
      </c>
      <c r="X728">
        <v>6169.4285714285697</v>
      </c>
      <c r="Y728">
        <v>0.41942075337597701</v>
      </c>
      <c r="Z728" t="s">
        <v>1611</v>
      </c>
      <c r="AA728">
        <v>1</v>
      </c>
    </row>
    <row r="729" spans="1:27" x14ac:dyDescent="0.3">
      <c r="A729">
        <v>727</v>
      </c>
      <c r="B729">
        <v>0.48816192664942998</v>
      </c>
      <c r="C729" t="s">
        <v>1612</v>
      </c>
      <c r="D729">
        <v>10</v>
      </c>
      <c r="E729">
        <v>40783</v>
      </c>
      <c r="F729">
        <v>0.27941176470588203</v>
      </c>
      <c r="G729">
        <v>31.147058823529399</v>
      </c>
      <c r="H729">
        <v>38</v>
      </c>
      <c r="I729">
        <v>68</v>
      </c>
      <c r="J729" t="e">
        <f>--SQ9SNGL5M</f>
        <v>#NAME?</v>
      </c>
      <c r="K729">
        <v>0</v>
      </c>
      <c r="L729">
        <v>83544</v>
      </c>
      <c r="M729">
        <v>0.10294117647058799</v>
      </c>
      <c r="N729">
        <v>8.9707271010386995E-3</v>
      </c>
      <c r="O729">
        <v>10</v>
      </c>
      <c r="P729">
        <v>2118</v>
      </c>
      <c r="Q729">
        <v>-2</v>
      </c>
      <c r="R729">
        <v>3.3050047214352998E-3</v>
      </c>
      <c r="S729">
        <v>1073.2368421052599</v>
      </c>
      <c r="T729">
        <v>57840</v>
      </c>
      <c r="U729">
        <v>19</v>
      </c>
      <c r="V729">
        <v>0</v>
      </c>
      <c r="W729">
        <v>0</v>
      </c>
      <c r="X729">
        <v>599.75</v>
      </c>
      <c r="Y729">
        <v>3.66182572614107E-2</v>
      </c>
      <c r="Z729" t="s">
        <v>1613</v>
      </c>
      <c r="AA729">
        <v>7</v>
      </c>
    </row>
    <row r="730" spans="1:27" x14ac:dyDescent="0.3">
      <c r="A730">
        <v>728</v>
      </c>
      <c r="B730">
        <v>5.2320894379498597</v>
      </c>
      <c r="C730" t="s">
        <v>1614</v>
      </c>
      <c r="D730">
        <v>10</v>
      </c>
      <c r="E730">
        <v>512457</v>
      </c>
      <c r="F730">
        <v>6.4102564102564097E-2</v>
      </c>
      <c r="G730">
        <v>15.282051282051199</v>
      </c>
      <c r="H730">
        <v>88</v>
      </c>
      <c r="I730">
        <v>78</v>
      </c>
      <c r="J730" t="e">
        <f>--o_SmFDtXc</f>
        <v>#NAME?</v>
      </c>
      <c r="K730">
        <v>1.6778523489932001E-3</v>
      </c>
      <c r="L730">
        <v>97945</v>
      </c>
      <c r="M730">
        <v>2.5641025641025599E-2</v>
      </c>
      <c r="N730">
        <v>4.1946308724831998E-3</v>
      </c>
      <c r="O730">
        <v>19</v>
      </c>
      <c r="P730">
        <v>1192</v>
      </c>
      <c r="Q730">
        <v>-2</v>
      </c>
      <c r="R730">
        <v>1.6778523489932001E-3</v>
      </c>
      <c r="S730">
        <v>5823.375</v>
      </c>
      <c r="T730">
        <v>86449</v>
      </c>
      <c r="U730">
        <v>5</v>
      </c>
      <c r="V730">
        <v>2</v>
      </c>
      <c r="W730">
        <v>2.5641025641025599E-2</v>
      </c>
      <c r="X730">
        <v>6569.9615384615299</v>
      </c>
      <c r="Y730">
        <v>1.37884764427581E-2</v>
      </c>
      <c r="Z730" t="s">
        <v>1615</v>
      </c>
      <c r="AA730">
        <v>2</v>
      </c>
    </row>
    <row r="731" spans="1:27" x14ac:dyDescent="0.3">
      <c r="A731">
        <v>729</v>
      </c>
      <c r="B731">
        <v>127.680794606999</v>
      </c>
      <c r="C731" t="s">
        <v>1616</v>
      </c>
      <c r="D731">
        <v>24</v>
      </c>
      <c r="E731">
        <v>3560762</v>
      </c>
      <c r="F731">
        <v>1.6789328426862898E-2</v>
      </c>
      <c r="G731">
        <v>7.971251149954</v>
      </c>
      <c r="H731">
        <v>988</v>
      </c>
      <c r="I731">
        <v>4348</v>
      </c>
      <c r="J731" t="s">
        <v>1617</v>
      </c>
      <c r="K731">
        <v>1.154101387806E-4</v>
      </c>
      <c r="L731">
        <v>27888</v>
      </c>
      <c r="M731">
        <v>9.1996320147190002E-4</v>
      </c>
      <c r="N731">
        <v>2.1062350327475999E-3</v>
      </c>
      <c r="O731">
        <v>0</v>
      </c>
      <c r="P731">
        <v>34659</v>
      </c>
      <c r="Q731">
        <v>-2</v>
      </c>
      <c r="R731">
        <v>1.154101387806E-4</v>
      </c>
      <c r="S731">
        <v>3604.0101214574802</v>
      </c>
      <c r="T731">
        <v>19992</v>
      </c>
      <c r="U731">
        <v>73</v>
      </c>
      <c r="V731">
        <v>4</v>
      </c>
      <c r="W731">
        <v>9.1996320147190002E-4</v>
      </c>
      <c r="X731">
        <v>818.94250229990803</v>
      </c>
      <c r="Y731">
        <v>1.73364345738295</v>
      </c>
      <c r="Z731" t="s">
        <v>1618</v>
      </c>
      <c r="AA731">
        <v>4</v>
      </c>
    </row>
    <row r="732" spans="1:27" x14ac:dyDescent="0.3">
      <c r="A732">
        <v>730</v>
      </c>
      <c r="B732">
        <v>185.75049238794799</v>
      </c>
      <c r="C732" t="s">
        <v>1619</v>
      </c>
      <c r="D732">
        <v>23</v>
      </c>
      <c r="E732">
        <v>13958035</v>
      </c>
      <c r="F732">
        <v>1.279918085242E-4</v>
      </c>
      <c r="G732">
        <v>0.512159221809804</v>
      </c>
      <c r="H732">
        <v>2737</v>
      </c>
      <c r="I732">
        <v>15626</v>
      </c>
      <c r="J732" t="e">
        <f>--elQbKRmSw</f>
        <v>#NAME?</v>
      </c>
      <c r="K732">
        <v>1.2495314257150001E-4</v>
      </c>
      <c r="L732">
        <v>75144</v>
      </c>
      <c r="M732">
        <v>0</v>
      </c>
      <c r="N732">
        <v>2.4990628514300002E-4</v>
      </c>
      <c r="O732">
        <v>26</v>
      </c>
      <c r="P732">
        <v>8003</v>
      </c>
      <c r="Q732">
        <v>-2</v>
      </c>
      <c r="R732">
        <v>0</v>
      </c>
      <c r="S732">
        <v>5099.75703324808</v>
      </c>
      <c r="T732">
        <v>19512</v>
      </c>
      <c r="U732">
        <v>2</v>
      </c>
      <c r="V732">
        <v>1</v>
      </c>
      <c r="W732" s="1">
        <v>6.3995904262127199E-5</v>
      </c>
      <c r="X732">
        <v>893.25707154742099</v>
      </c>
      <c r="Y732">
        <v>0.41015785157851498</v>
      </c>
      <c r="Z732" t="s">
        <v>1620</v>
      </c>
      <c r="AA732">
        <v>0</v>
      </c>
    </row>
    <row r="733" spans="1:27" x14ac:dyDescent="0.3">
      <c r="A733">
        <v>731</v>
      </c>
      <c r="B733">
        <v>7.7477298127968703</v>
      </c>
      <c r="C733" t="s">
        <v>1621</v>
      </c>
      <c r="D733">
        <v>10</v>
      </c>
      <c r="E733">
        <v>665499</v>
      </c>
      <c r="F733">
        <v>0</v>
      </c>
      <c r="G733">
        <v>11.183486238532099</v>
      </c>
      <c r="H733">
        <v>18</v>
      </c>
      <c r="I733">
        <v>109</v>
      </c>
      <c r="J733" t="s">
        <v>1622</v>
      </c>
      <c r="K733">
        <v>2.4610336341263001E-3</v>
      </c>
      <c r="L733">
        <v>85896</v>
      </c>
      <c r="M733">
        <v>9.1743119266054999E-3</v>
      </c>
      <c r="N733">
        <v>0</v>
      </c>
      <c r="O733">
        <v>1</v>
      </c>
      <c r="P733">
        <v>1219</v>
      </c>
      <c r="Q733">
        <v>-2</v>
      </c>
      <c r="R733">
        <v>8.203445447087E-4</v>
      </c>
      <c r="S733">
        <v>36972.166666666599</v>
      </c>
      <c r="T733">
        <v>77424</v>
      </c>
      <c r="U733">
        <v>0</v>
      </c>
      <c r="V733">
        <v>3</v>
      </c>
      <c r="W733">
        <v>2.7522935779816501E-2</v>
      </c>
      <c r="X733">
        <v>6105.4954128440304</v>
      </c>
      <c r="Y733">
        <v>1.57444719983467E-2</v>
      </c>
      <c r="Z733" t="s">
        <v>1623</v>
      </c>
      <c r="AA733">
        <v>1</v>
      </c>
    </row>
    <row r="734" spans="1:27" x14ac:dyDescent="0.3">
      <c r="A734">
        <v>732</v>
      </c>
      <c r="B734">
        <v>55.390031543710499</v>
      </c>
      <c r="C734" t="s">
        <v>1624</v>
      </c>
      <c r="D734">
        <v>17</v>
      </c>
      <c r="E734">
        <v>3441715</v>
      </c>
      <c r="F734">
        <v>2.2095509622238E-2</v>
      </c>
      <c r="G734">
        <v>3.53563791874554</v>
      </c>
      <c r="H734">
        <v>166</v>
      </c>
      <c r="I734">
        <v>2806</v>
      </c>
      <c r="J734" t="e">
        <f>--9-LWgVHpU</f>
        <v>#NAME?</v>
      </c>
      <c r="K734">
        <v>2.0159258139299999E-4</v>
      </c>
      <c r="L734">
        <v>62136</v>
      </c>
      <c r="M734">
        <v>1.0691375623663E-3</v>
      </c>
      <c r="N734">
        <v>6.2493700231831002E-3</v>
      </c>
      <c r="O734">
        <v>2</v>
      </c>
      <c r="P734">
        <v>9921</v>
      </c>
      <c r="Q734">
        <v>-2</v>
      </c>
      <c r="R734">
        <v>3.0238887208950001E-4</v>
      </c>
      <c r="S734">
        <v>20733.222891566202</v>
      </c>
      <c r="T734">
        <v>30672</v>
      </c>
      <c r="U734">
        <v>62</v>
      </c>
      <c r="V734">
        <v>2</v>
      </c>
      <c r="W734">
        <v>7.1275837491090004E-4</v>
      </c>
      <c r="X734">
        <v>1226.5555951532399</v>
      </c>
      <c r="Y734">
        <v>0.32345461658841901</v>
      </c>
      <c r="Z734" t="s">
        <v>1625</v>
      </c>
      <c r="AA734">
        <v>3</v>
      </c>
    </row>
    <row r="735" spans="1:27" x14ac:dyDescent="0.3">
      <c r="A735">
        <v>733</v>
      </c>
      <c r="B735">
        <v>0.53483225743348894</v>
      </c>
      <c r="C735" t="s">
        <v>1626</v>
      </c>
      <c r="D735">
        <v>23</v>
      </c>
      <c r="E735">
        <v>43745</v>
      </c>
      <c r="F735">
        <v>0.28571428571428498</v>
      </c>
      <c r="G735">
        <v>1063.8571428571399</v>
      </c>
      <c r="H735">
        <v>4</v>
      </c>
      <c r="I735">
        <v>7</v>
      </c>
      <c r="J735" t="s">
        <v>1627</v>
      </c>
      <c r="K735">
        <v>0</v>
      </c>
      <c r="L735">
        <v>81792</v>
      </c>
      <c r="M735">
        <v>0.28571428571428498</v>
      </c>
      <c r="N735">
        <v>2.6856452262650002E-4</v>
      </c>
      <c r="O735">
        <v>0</v>
      </c>
      <c r="P735">
        <v>7447</v>
      </c>
      <c r="Q735">
        <v>-2</v>
      </c>
      <c r="R735">
        <v>2.6856452262650002E-4</v>
      </c>
      <c r="S735">
        <v>10936.25</v>
      </c>
      <c r="T735">
        <v>72120</v>
      </c>
      <c r="U735">
        <v>2</v>
      </c>
      <c r="V735">
        <v>0</v>
      </c>
      <c r="W735">
        <v>0</v>
      </c>
      <c r="X735">
        <v>6249.2857142857101</v>
      </c>
      <c r="Y735">
        <v>0.10325845812534599</v>
      </c>
      <c r="Z735" t="s">
        <v>1628</v>
      </c>
      <c r="AA735">
        <v>2</v>
      </c>
    </row>
    <row r="736" spans="1:27" x14ac:dyDescent="0.3">
      <c r="A736">
        <v>734</v>
      </c>
      <c r="B736">
        <v>198.40663962745899</v>
      </c>
      <c r="C736" t="s">
        <v>1629</v>
      </c>
      <c r="D736">
        <v>17</v>
      </c>
      <c r="E736">
        <v>10566344</v>
      </c>
      <c r="F736">
        <v>2.8752156411730002E-4</v>
      </c>
      <c r="G736">
        <v>0.105290396779758</v>
      </c>
      <c r="H736">
        <v>2355</v>
      </c>
      <c r="I736">
        <v>34780</v>
      </c>
      <c r="J736" t="e">
        <f>--j4jPOmM0E</f>
        <v>#NAME?</v>
      </c>
      <c r="K736">
        <v>0</v>
      </c>
      <c r="L736">
        <v>53256</v>
      </c>
      <c r="M736" s="1">
        <v>2.8752156411730802E-5</v>
      </c>
      <c r="N736">
        <v>2.7307482250136001E-3</v>
      </c>
      <c r="O736">
        <v>17</v>
      </c>
      <c r="P736">
        <v>3662</v>
      </c>
      <c r="Q736">
        <v>-2</v>
      </c>
      <c r="R736">
        <v>2.7307482250129997E-4</v>
      </c>
      <c r="S736">
        <v>4486.7702760084903</v>
      </c>
      <c r="T736">
        <v>48840</v>
      </c>
      <c r="U736">
        <v>10</v>
      </c>
      <c r="V736">
        <v>0</v>
      </c>
      <c r="W736">
        <v>0</v>
      </c>
      <c r="X736">
        <v>303.805175388154</v>
      </c>
      <c r="Y736">
        <v>7.4979524979524897E-2</v>
      </c>
      <c r="Z736" t="s">
        <v>1630</v>
      </c>
      <c r="AA736">
        <v>1</v>
      </c>
    </row>
    <row r="737" spans="1:27" x14ac:dyDescent="0.3">
      <c r="A737">
        <v>735</v>
      </c>
      <c r="B737">
        <v>256.97808759665202</v>
      </c>
      <c r="C737" t="s">
        <v>1631</v>
      </c>
      <c r="D737">
        <v>17</v>
      </c>
      <c r="E737">
        <v>19409041</v>
      </c>
      <c r="F737">
        <v>3.1289111389229998E-4</v>
      </c>
      <c r="G737">
        <v>0.14100959532749199</v>
      </c>
      <c r="H737">
        <v>10770</v>
      </c>
      <c r="I737">
        <v>9588</v>
      </c>
      <c r="J737" t="e">
        <f>--dMJr1y-JM</f>
        <v>#NAME?</v>
      </c>
      <c r="K737">
        <v>0</v>
      </c>
      <c r="L737">
        <v>75528</v>
      </c>
      <c r="M737">
        <v>0</v>
      </c>
      <c r="N737">
        <v>2.2189349112426001E-3</v>
      </c>
      <c r="O737">
        <v>31</v>
      </c>
      <c r="P737">
        <v>1352</v>
      </c>
      <c r="Q737">
        <v>-2</v>
      </c>
      <c r="R737">
        <v>0</v>
      </c>
      <c r="S737">
        <v>1802.13936861652</v>
      </c>
      <c r="T737">
        <v>58344</v>
      </c>
      <c r="U737">
        <v>3</v>
      </c>
      <c r="V737">
        <v>0</v>
      </c>
      <c r="W737">
        <v>0</v>
      </c>
      <c r="X737">
        <v>2024.30548602419</v>
      </c>
      <c r="Y737">
        <v>2.31729055258467E-2</v>
      </c>
      <c r="Z737" t="s">
        <v>1632</v>
      </c>
      <c r="AA737">
        <v>0</v>
      </c>
    </row>
    <row r="738" spans="1:27" x14ac:dyDescent="0.3">
      <c r="A738">
        <v>736</v>
      </c>
      <c r="B738">
        <v>8.3915880271306396</v>
      </c>
      <c r="C738" t="s">
        <v>1633</v>
      </c>
      <c r="D738">
        <v>20</v>
      </c>
      <c r="E738">
        <v>682941</v>
      </c>
      <c r="F738">
        <v>1.6085790884718499E-2</v>
      </c>
      <c r="G738">
        <v>4.5924932975871302</v>
      </c>
      <c r="H738">
        <v>42</v>
      </c>
      <c r="I738">
        <v>746</v>
      </c>
      <c r="J738" t="e">
        <f>--qcAZpvUfE</f>
        <v>#NAME?</v>
      </c>
      <c r="K738">
        <v>0</v>
      </c>
      <c r="L738">
        <v>81384</v>
      </c>
      <c r="M738">
        <v>6.7024128686327001E-3</v>
      </c>
      <c r="N738">
        <v>3.5026269702276001E-3</v>
      </c>
      <c r="O738">
        <v>12</v>
      </c>
      <c r="P738">
        <v>3426</v>
      </c>
      <c r="Q738">
        <v>-2</v>
      </c>
      <c r="R738">
        <v>1.4594279042615E-3</v>
      </c>
      <c r="S738">
        <v>16260.5</v>
      </c>
      <c r="T738">
        <v>48096</v>
      </c>
      <c r="U738">
        <v>12</v>
      </c>
      <c r="V738">
        <v>0</v>
      </c>
      <c r="W738">
        <v>0</v>
      </c>
      <c r="X738">
        <v>915.47050938337804</v>
      </c>
      <c r="Y738">
        <v>7.1232534930139702E-2</v>
      </c>
      <c r="Z738" t="s">
        <v>1634</v>
      </c>
      <c r="AA738">
        <v>5</v>
      </c>
    </row>
    <row r="739" spans="1:27" x14ac:dyDescent="0.3">
      <c r="A739">
        <v>737</v>
      </c>
      <c r="B739">
        <v>35.923996437868198</v>
      </c>
      <c r="C739" t="s">
        <v>1635</v>
      </c>
      <c r="D739">
        <v>24</v>
      </c>
      <c r="E739">
        <v>2097674</v>
      </c>
      <c r="F739">
        <v>1.1178861788617E-3</v>
      </c>
      <c r="G739">
        <v>0.13445121951219499</v>
      </c>
      <c r="H739">
        <v>274</v>
      </c>
      <c r="I739">
        <v>9840</v>
      </c>
      <c r="J739" t="e">
        <f>--X4997lAn8</f>
        <v>#NAME?</v>
      </c>
      <c r="K739">
        <v>1.5117157974299999E-3</v>
      </c>
      <c r="L739">
        <v>58392</v>
      </c>
      <c r="M739">
        <v>6.0975609756090004E-4</v>
      </c>
      <c r="N739">
        <v>8.3144368858653998E-3</v>
      </c>
      <c r="O739">
        <v>296</v>
      </c>
      <c r="P739">
        <v>1323</v>
      </c>
      <c r="Q739">
        <v>-2</v>
      </c>
      <c r="R739">
        <v>4.5351473922902001E-3</v>
      </c>
      <c r="S739">
        <v>7655.7445255474404</v>
      </c>
      <c r="T739">
        <v>36864</v>
      </c>
      <c r="U739">
        <v>11</v>
      </c>
      <c r="V739">
        <v>2</v>
      </c>
      <c r="W739">
        <v>2.032520325203E-4</v>
      </c>
      <c r="X739">
        <v>213.17825203251999</v>
      </c>
      <c r="Y739">
        <v>3.5888671875E-2</v>
      </c>
      <c r="Z739" t="s">
        <v>1636</v>
      </c>
      <c r="AA739">
        <v>6</v>
      </c>
    </row>
    <row r="740" spans="1:27" x14ac:dyDescent="0.3">
      <c r="A740">
        <v>738</v>
      </c>
      <c r="B740">
        <v>27611.428770698301</v>
      </c>
      <c r="C740" t="s">
        <v>1637</v>
      </c>
      <c r="D740">
        <v>24</v>
      </c>
      <c r="E740">
        <v>1227272786</v>
      </c>
      <c r="F740" s="1">
        <v>4.6981111244224196E-6</v>
      </c>
      <c r="G740">
        <v>4.5086206424040003E-3</v>
      </c>
      <c r="H740">
        <v>63345</v>
      </c>
      <c r="I740">
        <v>1277109</v>
      </c>
      <c r="J740" t="e">
        <f>--bl_449S24</f>
        <v>#NAME?</v>
      </c>
      <c r="K740">
        <v>1.7367141368529999E-4</v>
      </c>
      <c r="L740">
        <v>44448</v>
      </c>
      <c r="M740" s="1">
        <v>1.56603704147414E-6</v>
      </c>
      <c r="N740">
        <v>1.0420284821118001E-3</v>
      </c>
      <c r="O740">
        <v>3302</v>
      </c>
      <c r="P740">
        <v>5758</v>
      </c>
      <c r="Q740">
        <v>-2</v>
      </c>
      <c r="R740">
        <v>3.4734282737059998E-4</v>
      </c>
      <c r="S740">
        <v>19374.422385350001</v>
      </c>
      <c r="T740">
        <v>42144</v>
      </c>
      <c r="U740">
        <v>6</v>
      </c>
      <c r="V740">
        <v>1</v>
      </c>
      <c r="W740" s="1">
        <v>7.8301852073707104E-7</v>
      </c>
      <c r="X740">
        <v>960.97732143458404</v>
      </c>
      <c r="Y740">
        <v>0.136626803340926</v>
      </c>
      <c r="Z740" t="s">
        <v>1638</v>
      </c>
      <c r="AA740">
        <v>2</v>
      </c>
    </row>
    <row r="741" spans="1:27" x14ac:dyDescent="0.3">
      <c r="A741">
        <v>739</v>
      </c>
      <c r="B741">
        <v>24.907848324514902</v>
      </c>
      <c r="C741" t="s">
        <v>1639</v>
      </c>
      <c r="D741">
        <v>27</v>
      </c>
      <c r="E741">
        <v>1242802</v>
      </c>
      <c r="F741">
        <v>2.3958333333333002E-3</v>
      </c>
      <c r="G741">
        <v>0.20354166666666601</v>
      </c>
      <c r="H741">
        <v>701</v>
      </c>
      <c r="I741">
        <v>9600</v>
      </c>
      <c r="J741" t="e">
        <f>--GaSuxahTc</f>
        <v>#NAME?</v>
      </c>
      <c r="K741">
        <v>0</v>
      </c>
      <c r="L741">
        <v>49896</v>
      </c>
      <c r="M741">
        <v>0</v>
      </c>
      <c r="N741">
        <v>1.17707267144319E-2</v>
      </c>
      <c r="O741">
        <v>1</v>
      </c>
      <c r="P741">
        <v>1954</v>
      </c>
      <c r="Q741">
        <v>-2</v>
      </c>
      <c r="R741">
        <v>0</v>
      </c>
      <c r="S741">
        <v>1772.8987161198199</v>
      </c>
      <c r="T741">
        <v>27744</v>
      </c>
      <c r="U741">
        <v>23</v>
      </c>
      <c r="V741">
        <v>0</v>
      </c>
      <c r="W741">
        <v>0</v>
      </c>
      <c r="X741">
        <v>129.45854166666601</v>
      </c>
      <c r="Y741">
        <v>7.0429642445213297E-2</v>
      </c>
      <c r="Z741" t="s">
        <v>1640</v>
      </c>
      <c r="AA741">
        <v>0</v>
      </c>
    </row>
    <row r="742" spans="1:27" x14ac:dyDescent="0.3">
      <c r="A742">
        <v>740</v>
      </c>
      <c r="B742">
        <v>0.667675544794188</v>
      </c>
      <c r="C742" t="s">
        <v>1641</v>
      </c>
      <c r="D742">
        <v>22</v>
      </c>
      <c r="E742">
        <v>39708</v>
      </c>
      <c r="F742">
        <v>7.8125E-2</v>
      </c>
      <c r="G742">
        <v>57.875</v>
      </c>
      <c r="H742">
        <v>5</v>
      </c>
      <c r="I742">
        <v>64</v>
      </c>
      <c r="J742" t="e">
        <f>--dNh-QcExc</f>
        <v>#NAME?</v>
      </c>
      <c r="K742">
        <v>0</v>
      </c>
      <c r="L742">
        <v>59472</v>
      </c>
      <c r="M742">
        <v>3.125E-2</v>
      </c>
      <c r="N742">
        <v>1.3498920086393001E-3</v>
      </c>
      <c r="O742">
        <v>8</v>
      </c>
      <c r="P742">
        <v>3704</v>
      </c>
      <c r="Q742">
        <v>-2</v>
      </c>
      <c r="R742">
        <v>5.3995680345570005E-4</v>
      </c>
      <c r="S742">
        <v>7941.6</v>
      </c>
      <c r="T742">
        <v>50160</v>
      </c>
      <c r="U742">
        <v>5</v>
      </c>
      <c r="V742">
        <v>0</v>
      </c>
      <c r="W742">
        <v>0</v>
      </c>
      <c r="X742">
        <v>620.4375</v>
      </c>
      <c r="Y742">
        <v>7.38437001594896E-2</v>
      </c>
      <c r="Z742" t="s">
        <v>1642</v>
      </c>
      <c r="AA742">
        <v>2</v>
      </c>
    </row>
    <row r="743" spans="1:27" x14ac:dyDescent="0.3">
      <c r="A743">
        <v>741</v>
      </c>
      <c r="B743">
        <v>40.153722521775201</v>
      </c>
      <c r="C743" t="s">
        <v>1643</v>
      </c>
      <c r="D743">
        <v>10</v>
      </c>
      <c r="E743">
        <v>2323455</v>
      </c>
      <c r="F743">
        <v>2.8135048231510999E-3</v>
      </c>
      <c r="G743">
        <v>3.29541800643086</v>
      </c>
      <c r="H743">
        <v>1122</v>
      </c>
      <c r="I743">
        <v>2488</v>
      </c>
      <c r="J743" t="e">
        <f>--DyK7Nc7kA</f>
        <v>#NAME?</v>
      </c>
      <c r="K743">
        <v>0</v>
      </c>
      <c r="L743">
        <v>57864</v>
      </c>
      <c r="M743">
        <v>0</v>
      </c>
      <c r="N743">
        <v>8.5376265398210002E-4</v>
      </c>
      <c r="O743">
        <v>0</v>
      </c>
      <c r="P743">
        <v>8199</v>
      </c>
      <c r="Q743">
        <v>-2</v>
      </c>
      <c r="R743">
        <v>0</v>
      </c>
      <c r="S743">
        <v>2070.8155080213901</v>
      </c>
      <c r="T743">
        <v>42432</v>
      </c>
      <c r="U743">
        <v>7</v>
      </c>
      <c r="V743">
        <v>0</v>
      </c>
      <c r="W743">
        <v>0</v>
      </c>
      <c r="X743">
        <v>933.86454983922795</v>
      </c>
      <c r="Y743">
        <v>0.193226809954751</v>
      </c>
      <c r="Z743" t="s">
        <v>1644</v>
      </c>
      <c r="AA743">
        <v>0</v>
      </c>
    </row>
    <row r="744" spans="1:27" x14ac:dyDescent="0.3">
      <c r="A744">
        <v>742</v>
      </c>
      <c r="B744">
        <v>0.76809157861030997</v>
      </c>
      <c r="C744" t="s">
        <v>1645</v>
      </c>
      <c r="D744">
        <v>19</v>
      </c>
      <c r="E744">
        <v>38380</v>
      </c>
      <c r="F744">
        <v>0.16666666666666599</v>
      </c>
      <c r="G744">
        <v>115.833333333333</v>
      </c>
      <c r="H744">
        <v>17</v>
      </c>
      <c r="I744">
        <v>12</v>
      </c>
      <c r="J744" t="s">
        <v>1646</v>
      </c>
      <c r="K744">
        <v>7.1942446043160005E-4</v>
      </c>
      <c r="L744">
        <v>49968</v>
      </c>
      <c r="M744">
        <v>0</v>
      </c>
      <c r="N744">
        <v>1.4388489208633001E-3</v>
      </c>
      <c r="O744">
        <v>0</v>
      </c>
      <c r="P744">
        <v>1390</v>
      </c>
      <c r="Q744">
        <v>-2</v>
      </c>
      <c r="R744">
        <v>0</v>
      </c>
      <c r="S744">
        <v>2257.6470588235202</v>
      </c>
      <c r="T744">
        <v>49944</v>
      </c>
      <c r="U744">
        <v>2</v>
      </c>
      <c r="V744">
        <v>1</v>
      </c>
      <c r="W744">
        <v>8.3333333333333301E-2</v>
      </c>
      <c r="X744">
        <v>3198.3333333333298</v>
      </c>
      <c r="Y744">
        <v>2.7831170911420702E-2</v>
      </c>
      <c r="Z744" t="s">
        <v>1647</v>
      </c>
      <c r="AA744">
        <v>0</v>
      </c>
    </row>
    <row r="745" spans="1:27" x14ac:dyDescent="0.3">
      <c r="A745">
        <v>743</v>
      </c>
      <c r="B745">
        <v>0.223647902869757</v>
      </c>
      <c r="C745" t="s">
        <v>1648</v>
      </c>
      <c r="D745">
        <v>22</v>
      </c>
      <c r="E745">
        <v>9726</v>
      </c>
      <c r="F745">
        <v>6</v>
      </c>
      <c r="G745">
        <v>2955</v>
      </c>
      <c r="H745">
        <v>13</v>
      </c>
      <c r="I745">
        <v>1</v>
      </c>
      <c r="J745" t="e">
        <f>--qLvTL_HSU</f>
        <v>#NAME?</v>
      </c>
      <c r="K745">
        <v>0</v>
      </c>
      <c r="L745">
        <v>43488</v>
      </c>
      <c r="M745">
        <v>0</v>
      </c>
      <c r="N745">
        <v>2.0304568527918002E-3</v>
      </c>
      <c r="O745">
        <v>0</v>
      </c>
      <c r="P745">
        <v>2955</v>
      </c>
      <c r="Q745">
        <v>-2</v>
      </c>
      <c r="R745">
        <v>0</v>
      </c>
      <c r="S745">
        <v>748.15384615384596</v>
      </c>
      <c r="T745">
        <v>43056</v>
      </c>
      <c r="U745">
        <v>6</v>
      </c>
      <c r="V745">
        <v>0</v>
      </c>
      <c r="W745">
        <v>0</v>
      </c>
      <c r="X745">
        <v>9726</v>
      </c>
      <c r="Y745">
        <v>6.8631549609810397E-2</v>
      </c>
      <c r="Z745" t="s">
        <v>1649</v>
      </c>
      <c r="AA745">
        <v>0</v>
      </c>
    </row>
    <row r="746" spans="1:27" x14ac:dyDescent="0.3">
      <c r="A746">
        <v>744</v>
      </c>
      <c r="B746">
        <v>3.0620910527376202</v>
      </c>
      <c r="C746" t="s">
        <v>1650</v>
      </c>
      <c r="D746">
        <v>10</v>
      </c>
      <c r="E746">
        <v>288746</v>
      </c>
      <c r="F746">
        <v>0.40909090909090901</v>
      </c>
      <c r="G746">
        <v>51.409090909090899</v>
      </c>
      <c r="H746">
        <v>31</v>
      </c>
      <c r="I746">
        <v>22</v>
      </c>
      <c r="J746" t="e">
        <f>--BPqqt7_fQ</f>
        <v>#NAME?</v>
      </c>
      <c r="K746">
        <v>0</v>
      </c>
      <c r="L746">
        <v>94297</v>
      </c>
      <c r="M746">
        <v>0</v>
      </c>
      <c r="N746">
        <v>7.9575596816976006E-3</v>
      </c>
      <c r="O746">
        <v>4</v>
      </c>
      <c r="P746">
        <v>1131</v>
      </c>
      <c r="Q746">
        <v>-2</v>
      </c>
      <c r="R746">
        <v>0</v>
      </c>
      <c r="S746">
        <v>9314.3870967741896</v>
      </c>
      <c r="T746">
        <v>84048</v>
      </c>
      <c r="U746">
        <v>9</v>
      </c>
      <c r="V746">
        <v>0</v>
      </c>
      <c r="W746">
        <v>0</v>
      </c>
      <c r="X746">
        <v>13124.8181818181</v>
      </c>
      <c r="Y746">
        <v>1.3456596230725299E-2</v>
      </c>
      <c r="Z746" t="s">
        <v>1651</v>
      </c>
      <c r="AA746">
        <v>0</v>
      </c>
    </row>
    <row r="747" spans="1:27" x14ac:dyDescent="0.3">
      <c r="A747">
        <v>745</v>
      </c>
      <c r="B747">
        <v>6.7387376237623702</v>
      </c>
      <c r="C747" t="s">
        <v>1652</v>
      </c>
      <c r="D747">
        <v>10</v>
      </c>
      <c r="E747">
        <v>326694</v>
      </c>
      <c r="F747">
        <v>3.6764705882352E-3</v>
      </c>
      <c r="G747">
        <v>5.2444852941176396</v>
      </c>
      <c r="H747">
        <v>113</v>
      </c>
      <c r="I747">
        <v>544</v>
      </c>
      <c r="J747" t="e">
        <f>--dzhZM3FrI</f>
        <v>#NAME?</v>
      </c>
      <c r="K747">
        <v>0</v>
      </c>
      <c r="L747">
        <v>48480</v>
      </c>
      <c r="M747">
        <v>0</v>
      </c>
      <c r="N747">
        <v>7.0101647388709997E-4</v>
      </c>
      <c r="O747">
        <v>0</v>
      </c>
      <c r="P747">
        <v>2853</v>
      </c>
      <c r="Q747">
        <v>-2</v>
      </c>
      <c r="R747">
        <v>0</v>
      </c>
      <c r="S747">
        <v>2891.09734513274</v>
      </c>
      <c r="T747">
        <v>35280</v>
      </c>
      <c r="U747">
        <v>2</v>
      </c>
      <c r="V747">
        <v>0</v>
      </c>
      <c r="W747">
        <v>0</v>
      </c>
      <c r="X747">
        <v>600.54044117647004</v>
      </c>
      <c r="Y747">
        <v>8.0867346938775495E-2</v>
      </c>
      <c r="Z747" t="s">
        <v>1653</v>
      </c>
      <c r="AA747">
        <v>0</v>
      </c>
    </row>
    <row r="748" spans="1:27" x14ac:dyDescent="0.3">
      <c r="A748">
        <v>746</v>
      </c>
      <c r="B748">
        <v>87.987408610885396</v>
      </c>
      <c r="C748" t="s">
        <v>1654</v>
      </c>
      <c r="D748">
        <v>20</v>
      </c>
      <c r="E748">
        <v>5199000</v>
      </c>
      <c r="F748">
        <v>2.9533372711162999E-3</v>
      </c>
      <c r="G748">
        <v>4.9016538688718203</v>
      </c>
      <c r="H748">
        <v>159</v>
      </c>
      <c r="I748">
        <v>3386</v>
      </c>
      <c r="J748" t="s">
        <v>1655</v>
      </c>
      <c r="K748">
        <v>1.2050370548894E-3</v>
      </c>
      <c r="L748">
        <v>59088</v>
      </c>
      <c r="M748">
        <v>4.7253396337861003E-3</v>
      </c>
      <c r="N748">
        <v>6.0251852744470002E-4</v>
      </c>
      <c r="O748">
        <v>430</v>
      </c>
      <c r="P748">
        <v>16597</v>
      </c>
      <c r="Q748">
        <v>-2</v>
      </c>
      <c r="R748">
        <v>9.640296439115E-4</v>
      </c>
      <c r="S748">
        <v>32698.1132075471</v>
      </c>
      <c r="T748">
        <v>54504</v>
      </c>
      <c r="U748">
        <v>10</v>
      </c>
      <c r="V748">
        <v>20</v>
      </c>
      <c r="W748">
        <v>5.9066745422327004E-3</v>
      </c>
      <c r="X748">
        <v>1535.44004725339</v>
      </c>
      <c r="Y748">
        <v>0.30450976075150399</v>
      </c>
      <c r="Z748" t="s">
        <v>1656</v>
      </c>
      <c r="AA748">
        <v>16</v>
      </c>
    </row>
    <row r="749" spans="1:27" x14ac:dyDescent="0.3">
      <c r="A749">
        <v>747</v>
      </c>
      <c r="B749">
        <v>304.53837280409101</v>
      </c>
      <c r="C749" t="s">
        <v>1657</v>
      </c>
      <c r="D749">
        <v>27</v>
      </c>
      <c r="E749">
        <v>21912145</v>
      </c>
      <c r="F749">
        <v>5.2819943230900004E-4</v>
      </c>
      <c r="G749">
        <v>1.1018141429100301E-2</v>
      </c>
      <c r="H749">
        <v>1181</v>
      </c>
      <c r="I749">
        <v>405150</v>
      </c>
      <c r="J749" t="e">
        <f>--iUBDb4UxM</f>
        <v>#NAME?</v>
      </c>
      <c r="K749">
        <v>2.240143369175E-4</v>
      </c>
      <c r="L749">
        <v>71952</v>
      </c>
      <c r="M749" s="1">
        <v>7.8983092681722796E-5</v>
      </c>
      <c r="N749">
        <v>4.7939068100358397E-2</v>
      </c>
      <c r="O749">
        <v>386</v>
      </c>
      <c r="P749">
        <v>4464</v>
      </c>
      <c r="Q749">
        <v>-2</v>
      </c>
      <c r="R749">
        <v>7.1684587813620002E-3</v>
      </c>
      <c r="S749">
        <v>18553.890770533399</v>
      </c>
      <c r="T749">
        <v>19800</v>
      </c>
      <c r="U749">
        <v>214</v>
      </c>
      <c r="V749">
        <v>1</v>
      </c>
      <c r="W749" s="1">
        <v>2.4682216463038302E-6</v>
      </c>
      <c r="X749">
        <v>54.084030605948399</v>
      </c>
      <c r="Y749">
        <v>0.22545454545454499</v>
      </c>
      <c r="Z749" t="s">
        <v>1658</v>
      </c>
      <c r="AA749">
        <v>32</v>
      </c>
    </row>
    <row r="750" spans="1:27" x14ac:dyDescent="0.3">
      <c r="A750">
        <v>748</v>
      </c>
      <c r="B750">
        <v>699.24368311533794</v>
      </c>
      <c r="C750" t="s">
        <v>1659</v>
      </c>
      <c r="D750">
        <v>28</v>
      </c>
      <c r="E750">
        <v>28227069</v>
      </c>
      <c r="F750">
        <v>9.4389323030989996E-4</v>
      </c>
      <c r="G750">
        <v>0.164478883132847</v>
      </c>
      <c r="H750">
        <v>836</v>
      </c>
      <c r="I750">
        <v>91112</v>
      </c>
      <c r="J750" t="e">
        <f>--lO6UnFI0Y</f>
        <v>#NAME?</v>
      </c>
      <c r="K750">
        <v>3.3364473508600001E-4</v>
      </c>
      <c r="L750">
        <v>40368</v>
      </c>
      <c r="M750">
        <v>1.9755904820440001E-4</v>
      </c>
      <c r="N750">
        <v>5.7386894434804997E-3</v>
      </c>
      <c r="O750">
        <v>19</v>
      </c>
      <c r="P750">
        <v>14986</v>
      </c>
      <c r="Q750">
        <v>-2</v>
      </c>
      <c r="R750">
        <v>1.2011210463098001E-3</v>
      </c>
      <c r="S750">
        <v>33764.436602870803</v>
      </c>
      <c r="T750">
        <v>23496</v>
      </c>
      <c r="U750">
        <v>86</v>
      </c>
      <c r="V750">
        <v>5</v>
      </c>
      <c r="W750" s="1">
        <v>5.4877513390113201E-5</v>
      </c>
      <c r="X750">
        <v>309.80627140222998</v>
      </c>
      <c r="Y750">
        <v>0.63781069118147704</v>
      </c>
      <c r="Z750" t="s">
        <v>1660</v>
      </c>
      <c r="AA750">
        <v>18</v>
      </c>
    </row>
    <row r="751" spans="1:27" x14ac:dyDescent="0.3">
      <c r="A751">
        <v>749</v>
      </c>
      <c r="B751">
        <v>0.33653983949555699</v>
      </c>
      <c r="C751" t="s">
        <v>1661</v>
      </c>
      <c r="D751">
        <v>20</v>
      </c>
      <c r="E751">
        <v>18787</v>
      </c>
      <c r="F751">
        <v>0.434782608695652</v>
      </c>
      <c r="G751">
        <v>56.565217391304301</v>
      </c>
      <c r="H751">
        <v>31</v>
      </c>
      <c r="I751">
        <v>23</v>
      </c>
      <c r="J751" t="e">
        <f>--nYxUC_2Vc</f>
        <v>#NAME?</v>
      </c>
      <c r="K751">
        <v>7.6863950807069998E-4</v>
      </c>
      <c r="L751">
        <v>55824</v>
      </c>
      <c r="M751">
        <v>0.26086956521739102</v>
      </c>
      <c r="N751">
        <v>7.6863950807071002E-3</v>
      </c>
      <c r="O751">
        <v>0</v>
      </c>
      <c r="P751">
        <v>1301</v>
      </c>
      <c r="Q751">
        <v>-2</v>
      </c>
      <c r="R751">
        <v>4.6118370484242001E-3</v>
      </c>
      <c r="S751">
        <v>606.03225806451599</v>
      </c>
      <c r="T751">
        <v>20952</v>
      </c>
      <c r="U751">
        <v>10</v>
      </c>
      <c r="V751">
        <v>1</v>
      </c>
      <c r="W751">
        <v>4.3478260869565202E-2</v>
      </c>
      <c r="X751">
        <v>816.82608695652095</v>
      </c>
      <c r="Y751">
        <v>6.2094310805650997E-2</v>
      </c>
      <c r="Z751" t="s">
        <v>1662</v>
      </c>
      <c r="AA751">
        <v>6</v>
      </c>
    </row>
    <row r="752" spans="1:27" x14ac:dyDescent="0.3">
      <c r="A752">
        <v>750</v>
      </c>
      <c r="B752">
        <v>580.12332855649697</v>
      </c>
      <c r="C752" t="s">
        <v>1663</v>
      </c>
      <c r="D752">
        <v>17</v>
      </c>
      <c r="E752">
        <v>53840666</v>
      </c>
      <c r="F752">
        <v>2.3465915757359999E-4</v>
      </c>
      <c r="G752">
        <v>4.4526575149595203E-2</v>
      </c>
      <c r="H752">
        <v>48196</v>
      </c>
      <c r="I752">
        <v>34092</v>
      </c>
      <c r="J752" t="e">
        <f>--QE1uKuFUs</f>
        <v>#NAME?</v>
      </c>
      <c r="K752">
        <v>0</v>
      </c>
      <c r="L752">
        <v>92809</v>
      </c>
      <c r="M752">
        <v>2.93323946967E-4</v>
      </c>
      <c r="N752">
        <v>5.2700922266139E-3</v>
      </c>
      <c r="O752">
        <v>3416</v>
      </c>
      <c r="P752">
        <v>1518</v>
      </c>
      <c r="Q752">
        <v>-2</v>
      </c>
      <c r="R752">
        <v>6.5876152832673998E-3</v>
      </c>
      <c r="S752">
        <v>1117.11897252884</v>
      </c>
      <c r="T752">
        <v>58440</v>
      </c>
      <c r="U752">
        <v>8</v>
      </c>
      <c r="V752">
        <v>0</v>
      </c>
      <c r="W752">
        <v>0</v>
      </c>
      <c r="X752">
        <v>1579.27566584535</v>
      </c>
      <c r="Y752">
        <v>2.59753593429158E-2</v>
      </c>
      <c r="Z752" t="s">
        <v>1664</v>
      </c>
      <c r="AA752">
        <v>10</v>
      </c>
    </row>
    <row r="753" spans="1:27" x14ac:dyDescent="0.3">
      <c r="A753">
        <v>751</v>
      </c>
      <c r="B753">
        <v>752.39013599105795</v>
      </c>
      <c r="C753" t="s">
        <v>1665</v>
      </c>
      <c r="D753">
        <v>24</v>
      </c>
      <c r="E753">
        <v>48465963</v>
      </c>
      <c r="F753">
        <v>2.7663676754128E-3</v>
      </c>
      <c r="G753">
        <v>0.40486210076284601</v>
      </c>
      <c r="H753">
        <v>5023</v>
      </c>
      <c r="I753">
        <v>59645</v>
      </c>
      <c r="J753" t="s">
        <v>1666</v>
      </c>
      <c r="K753">
        <v>4.141129700182E-4</v>
      </c>
      <c r="L753">
        <v>64416</v>
      </c>
      <c r="M753">
        <v>4.0238075278729998E-4</v>
      </c>
      <c r="N753">
        <v>6.8328640053006004E-3</v>
      </c>
      <c r="O753">
        <v>1437</v>
      </c>
      <c r="P753">
        <v>24148</v>
      </c>
      <c r="Q753">
        <v>-2</v>
      </c>
      <c r="R753">
        <v>9.938711280436999E-4</v>
      </c>
      <c r="S753">
        <v>9648.8080828190305</v>
      </c>
      <c r="T753">
        <v>33552</v>
      </c>
      <c r="U753">
        <v>165</v>
      </c>
      <c r="V753">
        <v>10</v>
      </c>
      <c r="W753">
        <v>1.676586469947E-4</v>
      </c>
      <c r="X753">
        <v>812.57377818760995</v>
      </c>
      <c r="Y753">
        <v>0.71971864568430999</v>
      </c>
      <c r="Z753" t="s">
        <v>1667</v>
      </c>
      <c r="AA753">
        <v>24</v>
      </c>
    </row>
    <row r="754" spans="1:27" x14ac:dyDescent="0.3">
      <c r="A754">
        <v>752</v>
      </c>
      <c r="B754">
        <v>0.46100595387110399</v>
      </c>
      <c r="C754" t="s">
        <v>1668</v>
      </c>
      <c r="D754">
        <v>24</v>
      </c>
      <c r="E754">
        <v>42354</v>
      </c>
      <c r="F754">
        <v>-1</v>
      </c>
      <c r="G754">
        <v>7092.25</v>
      </c>
      <c r="H754">
        <v>2</v>
      </c>
      <c r="I754">
        <v>4</v>
      </c>
      <c r="J754" t="s">
        <v>1669</v>
      </c>
      <c r="K754">
        <v>-1</v>
      </c>
      <c r="L754">
        <v>91873</v>
      </c>
      <c r="M754">
        <v>-1</v>
      </c>
      <c r="N754">
        <v>-1</v>
      </c>
      <c r="O754">
        <v>0</v>
      </c>
      <c r="P754">
        <v>28369</v>
      </c>
      <c r="Q754">
        <v>-2</v>
      </c>
      <c r="R754">
        <v>-1</v>
      </c>
      <c r="S754">
        <v>21177</v>
      </c>
      <c r="T754">
        <v>91561</v>
      </c>
      <c r="U754">
        <v>-1</v>
      </c>
      <c r="V754">
        <v>-1</v>
      </c>
      <c r="W754">
        <v>-1</v>
      </c>
      <c r="X754">
        <v>10588.5</v>
      </c>
      <c r="Y754">
        <v>0.30983715774183301</v>
      </c>
      <c r="Z754" t="s">
        <v>1670</v>
      </c>
      <c r="AA754">
        <v>-1</v>
      </c>
    </row>
    <row r="755" spans="1:27" x14ac:dyDescent="0.3">
      <c r="A755">
        <v>753</v>
      </c>
      <c r="B755">
        <v>155.61060471320499</v>
      </c>
      <c r="C755" t="s">
        <v>1671</v>
      </c>
      <c r="D755">
        <v>20</v>
      </c>
      <c r="E755">
        <v>8399238</v>
      </c>
      <c r="F755">
        <v>3.7162256559276998E-3</v>
      </c>
      <c r="G755">
        <v>0.25183715666825002</v>
      </c>
      <c r="H755">
        <v>1821</v>
      </c>
      <c r="I755">
        <v>35789</v>
      </c>
      <c r="J755" t="e">
        <f>--ZR5wmoQlY</f>
        <v>#NAME?</v>
      </c>
      <c r="K755">
        <v>7.7665594141790003E-4</v>
      </c>
      <c r="L755">
        <v>53976</v>
      </c>
      <c r="M755">
        <v>5.8677247198849999E-4</v>
      </c>
      <c r="N755">
        <v>1.4756462886941E-2</v>
      </c>
      <c r="O755">
        <v>23</v>
      </c>
      <c r="P755">
        <v>9013</v>
      </c>
      <c r="Q755">
        <v>-2</v>
      </c>
      <c r="R755">
        <v>2.3299678242537998E-3</v>
      </c>
      <c r="S755">
        <v>4612.4316309719898</v>
      </c>
      <c r="T755">
        <v>22200</v>
      </c>
      <c r="U755">
        <v>133</v>
      </c>
      <c r="V755">
        <v>7</v>
      </c>
      <c r="W755">
        <v>1.9559082399609999E-4</v>
      </c>
      <c r="X755">
        <v>234.68769733716999</v>
      </c>
      <c r="Y755">
        <v>0.40599099099099101</v>
      </c>
      <c r="Z755" t="s">
        <v>1672</v>
      </c>
      <c r="AA755">
        <v>21</v>
      </c>
    </row>
    <row r="756" spans="1:27" x14ac:dyDescent="0.3">
      <c r="A756">
        <v>754</v>
      </c>
      <c r="B756">
        <v>10.554894179894101</v>
      </c>
      <c r="C756" t="s">
        <v>1673</v>
      </c>
      <c r="D756">
        <v>1</v>
      </c>
      <c r="E756">
        <v>750073</v>
      </c>
      <c r="F756">
        <v>0</v>
      </c>
      <c r="G756">
        <v>5.8130081300813004</v>
      </c>
      <c r="H756">
        <v>89</v>
      </c>
      <c r="I756">
        <v>246</v>
      </c>
      <c r="J756" t="e">
        <f>--zNYVj0Iq8</f>
        <v>#NAME?</v>
      </c>
      <c r="K756">
        <v>0</v>
      </c>
      <c r="L756">
        <v>71064</v>
      </c>
      <c r="M756">
        <v>0</v>
      </c>
      <c r="N756">
        <v>0</v>
      </c>
      <c r="O756">
        <v>5</v>
      </c>
      <c r="P756">
        <v>1430</v>
      </c>
      <c r="Q756">
        <v>-2</v>
      </c>
      <c r="R756">
        <v>0</v>
      </c>
      <c r="S756">
        <v>8427.7865168539302</v>
      </c>
      <c r="T756">
        <v>34248</v>
      </c>
      <c r="U756">
        <v>0</v>
      </c>
      <c r="V756">
        <v>0</v>
      </c>
      <c r="W756">
        <v>0</v>
      </c>
      <c r="X756">
        <v>3049.0772357723499</v>
      </c>
      <c r="Y756">
        <v>4.1754263022658201E-2</v>
      </c>
      <c r="Z756" t="s">
        <v>1674</v>
      </c>
      <c r="AA756">
        <v>0</v>
      </c>
    </row>
    <row r="757" spans="1:27" x14ac:dyDescent="0.3">
      <c r="A757">
        <v>755</v>
      </c>
      <c r="B757">
        <v>10.2251941839537</v>
      </c>
      <c r="C757" t="s">
        <v>1675</v>
      </c>
      <c r="D757">
        <v>1</v>
      </c>
      <c r="E757">
        <v>863579</v>
      </c>
      <c r="F757">
        <v>3.8634900193173999E-3</v>
      </c>
      <c r="G757">
        <v>0.338699291693496</v>
      </c>
      <c r="H757">
        <v>125</v>
      </c>
      <c r="I757">
        <v>3106</v>
      </c>
      <c r="J757" t="e">
        <f>--wuJkQDMKA</f>
        <v>#NAME?</v>
      </c>
      <c r="K757">
        <v>6.6539923954372004E-3</v>
      </c>
      <c r="L757">
        <v>84456</v>
      </c>
      <c r="M757">
        <v>3.2195750160977999E-3</v>
      </c>
      <c r="N757">
        <v>1.1406844106463801E-2</v>
      </c>
      <c r="O757">
        <v>20</v>
      </c>
      <c r="P757">
        <v>1052</v>
      </c>
      <c r="Q757">
        <v>-2</v>
      </c>
      <c r="R757">
        <v>9.5057034220532004E-3</v>
      </c>
      <c r="S757">
        <v>6908.6319999999996</v>
      </c>
      <c r="T757">
        <v>73896</v>
      </c>
      <c r="U757">
        <v>12</v>
      </c>
      <c r="V757">
        <v>7</v>
      </c>
      <c r="W757">
        <v>2.2537025112685E-3</v>
      </c>
      <c r="X757">
        <v>278.03573728267799</v>
      </c>
      <c r="Y757">
        <v>1.42362238822128E-2</v>
      </c>
      <c r="Z757" t="s">
        <v>1676</v>
      </c>
      <c r="AA757">
        <v>10</v>
      </c>
    </row>
    <row r="758" spans="1:27" x14ac:dyDescent="0.3">
      <c r="A758">
        <v>756</v>
      </c>
      <c r="B758">
        <v>249.41774140211601</v>
      </c>
      <c r="C758" t="s">
        <v>1677</v>
      </c>
      <c r="D758">
        <v>24</v>
      </c>
      <c r="E758">
        <v>9050871</v>
      </c>
      <c r="F758">
        <v>3.5202569169959998E-3</v>
      </c>
      <c r="G758">
        <v>0.29968846069389499</v>
      </c>
      <c r="H758">
        <v>309</v>
      </c>
      <c r="I758">
        <v>145728</v>
      </c>
      <c r="J758" t="e">
        <f>--eS8aLlxMQ</f>
        <v>#NAME?</v>
      </c>
      <c r="K758">
        <v>4.808462894694E-4</v>
      </c>
      <c r="L758">
        <v>36288</v>
      </c>
      <c r="M758">
        <v>3.019323671497E-4</v>
      </c>
      <c r="N758">
        <v>1.1746387928468299E-2</v>
      </c>
      <c r="O758">
        <v>0</v>
      </c>
      <c r="P758">
        <v>43673</v>
      </c>
      <c r="Q758">
        <v>-2</v>
      </c>
      <c r="R758">
        <v>1.0074874636503001E-3</v>
      </c>
      <c r="S758">
        <v>29290.8446601941</v>
      </c>
      <c r="T758">
        <v>20640</v>
      </c>
      <c r="U758">
        <v>513</v>
      </c>
      <c r="V758">
        <v>21</v>
      </c>
      <c r="W758">
        <v>1.441040843214E-4</v>
      </c>
      <c r="X758">
        <v>62.107975131752298</v>
      </c>
      <c r="Y758">
        <v>2.1159399224806199</v>
      </c>
      <c r="Z758" t="s">
        <v>1678</v>
      </c>
      <c r="AA758">
        <v>44</v>
      </c>
    </row>
    <row r="759" spans="1:27" x14ac:dyDescent="0.3">
      <c r="A759">
        <v>757</v>
      </c>
      <c r="B759">
        <v>499.07328078592599</v>
      </c>
      <c r="C759" t="s">
        <v>1679</v>
      </c>
      <c r="D759">
        <v>10</v>
      </c>
      <c r="E759">
        <v>34951100</v>
      </c>
      <c r="F759">
        <v>1.6668763366461E-3</v>
      </c>
      <c r="G759">
        <v>1.32960120769908</v>
      </c>
      <c r="H759">
        <v>366</v>
      </c>
      <c r="I759">
        <v>31796</v>
      </c>
      <c r="J759" t="e">
        <f>--Mw0mrR23w</f>
        <v>#NAME?</v>
      </c>
      <c r="K759" s="1">
        <v>9.4616330778692404E-5</v>
      </c>
      <c r="L759">
        <v>70032</v>
      </c>
      <c r="M759">
        <v>0</v>
      </c>
      <c r="N759">
        <v>1.2536663828176E-3</v>
      </c>
      <c r="O759">
        <v>1</v>
      </c>
      <c r="P759">
        <v>42276</v>
      </c>
      <c r="Q759">
        <v>-2</v>
      </c>
      <c r="R759">
        <v>0</v>
      </c>
      <c r="S759">
        <v>95494.8087431694</v>
      </c>
      <c r="T759">
        <v>44688</v>
      </c>
      <c r="U759">
        <v>53</v>
      </c>
      <c r="V759">
        <v>4</v>
      </c>
      <c r="W759">
        <v>1.258019876714E-4</v>
      </c>
      <c r="X759">
        <v>1099.2294628255099</v>
      </c>
      <c r="Y759">
        <v>0.94602577873254501</v>
      </c>
      <c r="Z759" t="s">
        <v>1680</v>
      </c>
      <c r="AA759">
        <v>0</v>
      </c>
    </row>
    <row r="760" spans="1:27" x14ac:dyDescent="0.3">
      <c r="A760">
        <v>758</v>
      </c>
      <c r="B760">
        <v>3.8204418849744002</v>
      </c>
      <c r="C760" t="s">
        <v>1681</v>
      </c>
      <c r="D760">
        <v>22</v>
      </c>
      <c r="E760">
        <v>203003</v>
      </c>
      <c r="F760">
        <v>2.8089887640449399E-2</v>
      </c>
      <c r="G760">
        <v>13.0543071161048</v>
      </c>
      <c r="H760">
        <v>122</v>
      </c>
      <c r="I760">
        <v>534</v>
      </c>
      <c r="J760" t="e">
        <f>--EubDJ3dGE</f>
        <v>#NAME?</v>
      </c>
      <c r="K760">
        <v>2.8690288337389997E-4</v>
      </c>
      <c r="L760">
        <v>53136</v>
      </c>
      <c r="M760">
        <v>9.3632958801497992E-3</v>
      </c>
      <c r="N760">
        <v>2.1517716253047999E-3</v>
      </c>
      <c r="O760">
        <v>0</v>
      </c>
      <c r="P760">
        <v>6971</v>
      </c>
      <c r="Q760">
        <v>-2</v>
      </c>
      <c r="R760">
        <v>7.1725720843489999E-4</v>
      </c>
      <c r="S760">
        <v>1663.9590163934399</v>
      </c>
      <c r="T760">
        <v>26856</v>
      </c>
      <c r="U760">
        <v>15</v>
      </c>
      <c r="V760">
        <v>2</v>
      </c>
      <c r="W760">
        <v>3.7453183520599E-3</v>
      </c>
      <c r="X760">
        <v>380.15543071160999</v>
      </c>
      <c r="Y760">
        <v>0.25956955615132499</v>
      </c>
      <c r="Z760" t="s">
        <v>1682</v>
      </c>
      <c r="AA760">
        <v>5</v>
      </c>
    </row>
    <row r="761" spans="1:27" x14ac:dyDescent="0.3">
      <c r="A761">
        <v>759</v>
      </c>
      <c r="B761">
        <v>0.45988325281803499</v>
      </c>
      <c r="C761" t="s">
        <v>1683</v>
      </c>
      <c r="D761">
        <v>10</v>
      </c>
      <c r="E761">
        <v>22847</v>
      </c>
      <c r="F761">
        <v>-1</v>
      </c>
      <c r="G761">
        <v>-1</v>
      </c>
      <c r="H761">
        <v>37</v>
      </c>
      <c r="I761">
        <v>0</v>
      </c>
      <c r="J761" t="e">
        <f>--v2_eyl-xg</f>
        <v>#NAME?</v>
      </c>
      <c r="K761">
        <v>2.6082420448609998E-4</v>
      </c>
      <c r="L761">
        <v>49680</v>
      </c>
      <c r="M761">
        <v>-1</v>
      </c>
      <c r="N761">
        <v>6.7814293166404997E-3</v>
      </c>
      <c r="O761">
        <v>0</v>
      </c>
      <c r="P761">
        <v>3834</v>
      </c>
      <c r="Q761">
        <v>-2</v>
      </c>
      <c r="R761">
        <v>0</v>
      </c>
      <c r="S761">
        <v>617.486486486486</v>
      </c>
      <c r="T761">
        <v>41928</v>
      </c>
      <c r="U761">
        <v>26</v>
      </c>
      <c r="V761">
        <v>1</v>
      </c>
      <c r="W761">
        <v>-1</v>
      </c>
      <c r="X761">
        <v>-1</v>
      </c>
      <c r="Y761">
        <v>9.1442472810532305E-2</v>
      </c>
      <c r="Z761" t="s">
        <v>1684</v>
      </c>
      <c r="AA761">
        <v>0</v>
      </c>
    </row>
    <row r="762" spans="1:27" x14ac:dyDescent="0.3">
      <c r="A762">
        <v>760</v>
      </c>
      <c r="B762">
        <v>74.846166432912497</v>
      </c>
      <c r="C762" t="s">
        <v>1685</v>
      </c>
      <c r="D762">
        <v>20</v>
      </c>
      <c r="E762">
        <v>6403838</v>
      </c>
      <c r="F762">
        <v>1.4667535853976001E-3</v>
      </c>
      <c r="G762">
        <v>0.29677314211212502</v>
      </c>
      <c r="H762">
        <v>1739</v>
      </c>
      <c r="I762">
        <v>6136</v>
      </c>
      <c r="J762" t="e">
        <f>--nrN_WrQGU</f>
        <v>#NAME?</v>
      </c>
      <c r="K762">
        <v>1.0982976386599999E-3</v>
      </c>
      <c r="L762">
        <v>85560</v>
      </c>
      <c r="M762">
        <v>3.2594524119939998E-4</v>
      </c>
      <c r="N762">
        <v>4.9423393739702996E-3</v>
      </c>
      <c r="O762">
        <v>43</v>
      </c>
      <c r="P762">
        <v>1821</v>
      </c>
      <c r="Q762">
        <v>-2</v>
      </c>
      <c r="R762">
        <v>1.0982976386599999E-3</v>
      </c>
      <c r="S762">
        <v>3682.4830362277098</v>
      </c>
      <c r="T762">
        <v>40656</v>
      </c>
      <c r="U762">
        <v>9</v>
      </c>
      <c r="V762">
        <v>2</v>
      </c>
      <c r="W762">
        <v>3.2594524119939998E-4</v>
      </c>
      <c r="X762">
        <v>1043.6502607561899</v>
      </c>
      <c r="Y762">
        <v>4.4790436835891297E-2</v>
      </c>
      <c r="Z762" t="s">
        <v>1686</v>
      </c>
      <c r="AA762">
        <v>2</v>
      </c>
    </row>
    <row r="763" spans="1:27" x14ac:dyDescent="0.3">
      <c r="A763">
        <v>761</v>
      </c>
      <c r="B763">
        <v>174.32132941368599</v>
      </c>
      <c r="C763" t="s">
        <v>1687</v>
      </c>
      <c r="D763">
        <v>26</v>
      </c>
      <c r="E763">
        <v>8538956</v>
      </c>
      <c r="F763">
        <v>1.0478566568382801E-2</v>
      </c>
      <c r="G763">
        <v>0.77048461480305397</v>
      </c>
      <c r="H763">
        <v>307</v>
      </c>
      <c r="I763">
        <v>66135</v>
      </c>
      <c r="J763" t="e">
        <f>--bv0V6ZjWI</f>
        <v>#NAME?</v>
      </c>
      <c r="K763">
        <v>7.457414239736E-4</v>
      </c>
      <c r="L763">
        <v>48984</v>
      </c>
      <c r="M763">
        <v>1.4364557344823999E-3</v>
      </c>
      <c r="N763">
        <v>1.3599968600360999E-2</v>
      </c>
      <c r="O763">
        <v>3</v>
      </c>
      <c r="P763">
        <v>50956</v>
      </c>
      <c r="Q763">
        <v>-2</v>
      </c>
      <c r="R763">
        <v>1.864353559934E-3</v>
      </c>
      <c r="S763">
        <v>27814.188925081398</v>
      </c>
      <c r="T763">
        <v>28656</v>
      </c>
      <c r="U763">
        <v>693</v>
      </c>
      <c r="V763">
        <v>38</v>
      </c>
      <c r="W763">
        <v>5.7458229379289997E-4</v>
      </c>
      <c r="X763">
        <v>129.11402434414401</v>
      </c>
      <c r="Y763">
        <v>1.7781965382467799</v>
      </c>
      <c r="Z763" t="s">
        <v>1688</v>
      </c>
      <c r="AA763">
        <v>95</v>
      </c>
    </row>
    <row r="764" spans="1:27" x14ac:dyDescent="0.3">
      <c r="A764">
        <v>762</v>
      </c>
      <c r="B764">
        <v>4.8710285406569698</v>
      </c>
      <c r="C764" t="s">
        <v>1689</v>
      </c>
      <c r="D764">
        <v>20</v>
      </c>
      <c r="E764">
        <v>144728</v>
      </c>
      <c r="F764">
        <v>5.3069166814081001E-3</v>
      </c>
      <c r="G764">
        <v>0.22041393950114899</v>
      </c>
      <c r="H764">
        <v>145</v>
      </c>
      <c r="I764">
        <v>5653</v>
      </c>
      <c r="J764" t="e">
        <f>--Ae5yGqqwc</f>
        <v>#NAME?</v>
      </c>
      <c r="K764">
        <v>4.8154093097912999E-3</v>
      </c>
      <c r="L764">
        <v>29712</v>
      </c>
      <c r="M764">
        <v>1.4151777817088E-3</v>
      </c>
      <c r="N764">
        <v>2.40770465489566E-2</v>
      </c>
      <c r="O764">
        <v>0</v>
      </c>
      <c r="P764">
        <v>1246</v>
      </c>
      <c r="Q764">
        <v>-2</v>
      </c>
      <c r="R764">
        <v>6.4205457463883996E-3</v>
      </c>
      <c r="S764">
        <v>998.12413793103406</v>
      </c>
      <c r="T764">
        <v>25680</v>
      </c>
      <c r="U764">
        <v>30</v>
      </c>
      <c r="V764">
        <v>6</v>
      </c>
      <c r="W764">
        <v>1.0613833362816E-3</v>
      </c>
      <c r="X764">
        <v>25.601981248894401</v>
      </c>
      <c r="Y764">
        <v>4.8520249221183802E-2</v>
      </c>
      <c r="Z764" t="s">
        <v>1690</v>
      </c>
      <c r="AA764">
        <v>8</v>
      </c>
    </row>
    <row r="765" spans="1:27" x14ac:dyDescent="0.3">
      <c r="A765">
        <v>763</v>
      </c>
      <c r="B765">
        <v>2.16599014372777</v>
      </c>
      <c r="C765" t="s">
        <v>1691</v>
      </c>
      <c r="D765">
        <v>17</v>
      </c>
      <c r="E765">
        <v>189431</v>
      </c>
      <c r="F765">
        <v>2.51572327044025E-2</v>
      </c>
      <c r="G765">
        <v>40</v>
      </c>
      <c r="H765">
        <v>43</v>
      </c>
      <c r="I765">
        <v>159</v>
      </c>
      <c r="J765" t="e">
        <f>--Dk-BgdEhc</f>
        <v>#NAME?</v>
      </c>
      <c r="K765">
        <v>4.7169811320750001E-4</v>
      </c>
      <c r="L765">
        <v>87457</v>
      </c>
      <c r="M765">
        <v>5.6603773584905599E-2</v>
      </c>
      <c r="N765">
        <v>6.2893081760999998E-4</v>
      </c>
      <c r="O765">
        <v>4</v>
      </c>
      <c r="P765">
        <v>6360</v>
      </c>
      <c r="Q765">
        <v>-2</v>
      </c>
      <c r="R765">
        <v>1.4150943396226E-3</v>
      </c>
      <c r="S765">
        <v>4405.3720930232503</v>
      </c>
      <c r="T765">
        <v>70800</v>
      </c>
      <c r="U765">
        <v>4</v>
      </c>
      <c r="V765">
        <v>3</v>
      </c>
      <c r="W765">
        <v>1.8867924528301799E-2</v>
      </c>
      <c r="X765">
        <v>1191.3899371069101</v>
      </c>
      <c r="Y765">
        <v>8.9830508474576201E-2</v>
      </c>
      <c r="Z765" t="s">
        <v>1692</v>
      </c>
      <c r="AA765">
        <v>9</v>
      </c>
    </row>
    <row r="766" spans="1:27" x14ac:dyDescent="0.3">
      <c r="A766">
        <v>764</v>
      </c>
      <c r="B766">
        <v>1.0198775055679199</v>
      </c>
      <c r="C766" t="s">
        <v>1693</v>
      </c>
      <c r="D766">
        <v>10</v>
      </c>
      <c r="E766">
        <v>54951</v>
      </c>
      <c r="F766">
        <v>-1</v>
      </c>
      <c r="G766">
        <v>-1</v>
      </c>
      <c r="H766">
        <v>38</v>
      </c>
      <c r="I766">
        <v>0</v>
      </c>
      <c r="J766" t="e">
        <f>--kZE-T7VbE</f>
        <v>#NAME?</v>
      </c>
      <c r="K766">
        <v>1.6084928422060001E-4</v>
      </c>
      <c r="L766">
        <v>53880</v>
      </c>
      <c r="M766">
        <v>-1</v>
      </c>
      <c r="N766">
        <v>3.5386842528549998E-3</v>
      </c>
      <c r="O766">
        <v>2</v>
      </c>
      <c r="P766">
        <v>6217</v>
      </c>
      <c r="Q766">
        <v>-2</v>
      </c>
      <c r="R766">
        <v>1.6084928422060001E-4</v>
      </c>
      <c r="S766">
        <v>1446.0789473684199</v>
      </c>
      <c r="T766">
        <v>53856</v>
      </c>
      <c r="U766">
        <v>22</v>
      </c>
      <c r="V766">
        <v>1</v>
      </c>
      <c r="W766">
        <v>-1</v>
      </c>
      <c r="X766">
        <v>-1</v>
      </c>
      <c r="Y766">
        <v>0.115437462863933</v>
      </c>
      <c r="Z766" t="s">
        <v>1694</v>
      </c>
      <c r="AA766">
        <v>1</v>
      </c>
    </row>
    <row r="767" spans="1:27" x14ac:dyDescent="0.3">
      <c r="A767">
        <v>765</v>
      </c>
      <c r="B767">
        <v>1661.25922276956</v>
      </c>
      <c r="C767" t="s">
        <v>1695</v>
      </c>
      <c r="D767">
        <v>2</v>
      </c>
      <c r="E767">
        <v>121404824</v>
      </c>
      <c r="F767" s="1">
        <v>2.53707297890423E-5</v>
      </c>
      <c r="G767">
        <v>1.4207608681863699E-2</v>
      </c>
      <c r="H767">
        <v>6026</v>
      </c>
      <c r="I767">
        <v>394155</v>
      </c>
      <c r="J767" t="e">
        <f>--ccIIABmpM</f>
        <v>#NAME?</v>
      </c>
      <c r="K767">
        <v>0</v>
      </c>
      <c r="L767">
        <v>73080</v>
      </c>
      <c r="M767">
        <v>0</v>
      </c>
      <c r="N767">
        <v>1.7857142857142E-3</v>
      </c>
      <c r="O767">
        <v>255</v>
      </c>
      <c r="P767">
        <v>5600</v>
      </c>
      <c r="Q767">
        <v>-2</v>
      </c>
      <c r="R767">
        <v>0</v>
      </c>
      <c r="S767">
        <v>20146.834384334499</v>
      </c>
      <c r="T767">
        <v>32808</v>
      </c>
      <c r="U767">
        <v>10</v>
      </c>
      <c r="V767">
        <v>0</v>
      </c>
      <c r="W767">
        <v>0</v>
      </c>
      <c r="X767">
        <v>308.01289847902399</v>
      </c>
      <c r="Y767">
        <v>0.17069007559131899</v>
      </c>
      <c r="Z767" t="s">
        <v>1696</v>
      </c>
      <c r="AA767">
        <v>0</v>
      </c>
    </row>
    <row r="768" spans="1:27" x14ac:dyDescent="0.3">
      <c r="A768">
        <v>766</v>
      </c>
      <c r="B768">
        <v>758.19905928292496</v>
      </c>
      <c r="C768" t="s">
        <v>1697</v>
      </c>
      <c r="D768">
        <v>27</v>
      </c>
      <c r="E768">
        <v>51260322</v>
      </c>
      <c r="F768" s="1">
        <v>1.5999744004095901E-5</v>
      </c>
      <c r="G768">
        <v>6.3374986000223996E-2</v>
      </c>
      <c r="H768">
        <v>392</v>
      </c>
      <c r="I768">
        <v>62501</v>
      </c>
      <c r="J768" t="e">
        <f>--l4sHsTwaA</f>
        <v>#NAME?</v>
      </c>
      <c r="K768">
        <v>2.524614996213E-4</v>
      </c>
      <c r="L768">
        <v>67608</v>
      </c>
      <c r="M768">
        <v>0</v>
      </c>
      <c r="N768">
        <v>2.524614996213E-4</v>
      </c>
      <c r="O768">
        <v>6</v>
      </c>
      <c r="P768">
        <v>3961</v>
      </c>
      <c r="Q768">
        <v>-2</v>
      </c>
      <c r="R768">
        <v>0</v>
      </c>
      <c r="S768">
        <v>130766.12755102001</v>
      </c>
      <c r="T768">
        <v>47160</v>
      </c>
      <c r="U768">
        <v>1</v>
      </c>
      <c r="V768">
        <v>1</v>
      </c>
      <c r="W768" s="1">
        <v>1.5999744004095901E-5</v>
      </c>
      <c r="X768">
        <v>820.15202956752603</v>
      </c>
      <c r="Y768">
        <v>8.3990670059372302E-2</v>
      </c>
      <c r="Z768" t="s">
        <v>1698</v>
      </c>
      <c r="AA768">
        <v>0</v>
      </c>
    </row>
    <row r="769" spans="1:27" x14ac:dyDescent="0.3">
      <c r="A769">
        <v>767</v>
      </c>
      <c r="B769">
        <v>8.3496399278813591</v>
      </c>
      <c r="C769" t="s">
        <v>1699</v>
      </c>
      <c r="D769">
        <v>10</v>
      </c>
      <c r="E769">
        <v>801173</v>
      </c>
      <c r="F769">
        <v>7.5396825396825295E-2</v>
      </c>
      <c r="G769">
        <v>15.065476190476099</v>
      </c>
      <c r="H769">
        <v>23</v>
      </c>
      <c r="I769">
        <v>504</v>
      </c>
      <c r="J769" t="s">
        <v>1700</v>
      </c>
      <c r="K769">
        <v>2.6340050046089999E-4</v>
      </c>
      <c r="L769">
        <v>95953</v>
      </c>
      <c r="M769">
        <v>5.9523809523809E-3</v>
      </c>
      <c r="N769">
        <v>5.0046095087580003E-3</v>
      </c>
      <c r="O769">
        <v>17</v>
      </c>
      <c r="P769">
        <v>7593</v>
      </c>
      <c r="Q769">
        <v>-2</v>
      </c>
      <c r="R769">
        <v>3.951007506914E-4</v>
      </c>
      <c r="S769">
        <v>34833.608695652103</v>
      </c>
      <c r="T769">
        <v>75504</v>
      </c>
      <c r="U769">
        <v>38</v>
      </c>
      <c r="V769">
        <v>2</v>
      </c>
      <c r="W769">
        <v>3.9682539682539004E-3</v>
      </c>
      <c r="X769">
        <v>1589.62896825396</v>
      </c>
      <c r="Y769">
        <v>0.100564208518753</v>
      </c>
      <c r="Z769" t="s">
        <v>1701</v>
      </c>
      <c r="AA769">
        <v>3</v>
      </c>
    </row>
    <row r="770" spans="1:27" x14ac:dyDescent="0.3">
      <c r="A770">
        <v>768</v>
      </c>
      <c r="B770">
        <v>2.7989386161907799</v>
      </c>
      <c r="C770" t="s">
        <v>1702</v>
      </c>
      <c r="D770">
        <v>22</v>
      </c>
      <c r="E770">
        <v>209383</v>
      </c>
      <c r="F770">
        <v>0.175438596491228</v>
      </c>
      <c r="G770">
        <v>312.80701754385899</v>
      </c>
      <c r="H770">
        <v>25</v>
      </c>
      <c r="I770">
        <v>57</v>
      </c>
      <c r="J770" t="e">
        <f>--EsFdEDsrk</f>
        <v>#NAME?</v>
      </c>
      <c r="K770">
        <v>1.6825574873800001E-4</v>
      </c>
      <c r="L770">
        <v>74808</v>
      </c>
      <c r="M770">
        <v>1.7543859649122799E-2</v>
      </c>
      <c r="N770">
        <v>5.608524957936E-4</v>
      </c>
      <c r="O770">
        <v>3</v>
      </c>
      <c r="P770">
        <v>17830</v>
      </c>
      <c r="Q770">
        <v>-2</v>
      </c>
      <c r="R770" s="1">
        <v>5.6085249579360599E-5</v>
      </c>
      <c r="S770">
        <v>8375.32</v>
      </c>
      <c r="T770">
        <v>74760</v>
      </c>
      <c r="U770">
        <v>10</v>
      </c>
      <c r="V770">
        <v>3</v>
      </c>
      <c r="W770">
        <v>5.2631578947368397E-2</v>
      </c>
      <c r="X770">
        <v>3673.3859649122801</v>
      </c>
      <c r="Y770">
        <v>0.238496522204387</v>
      </c>
      <c r="Z770" t="s">
        <v>1703</v>
      </c>
      <c r="AA770">
        <v>1</v>
      </c>
    </row>
    <row r="771" spans="1:27" x14ac:dyDescent="0.3">
      <c r="A771">
        <v>769</v>
      </c>
      <c r="B771">
        <v>260.48031065690401</v>
      </c>
      <c r="C771" t="s">
        <v>1704</v>
      </c>
      <c r="D771">
        <v>2</v>
      </c>
      <c r="E771">
        <v>20492507</v>
      </c>
      <c r="F771" s="1">
        <v>7.0082978246243502E-5</v>
      </c>
      <c r="G771">
        <v>2.0113814756671899E-2</v>
      </c>
      <c r="H771">
        <v>375</v>
      </c>
      <c r="I771">
        <v>71344</v>
      </c>
      <c r="J771" t="e">
        <f>--zLnYbrUeU</f>
        <v>#NAME?</v>
      </c>
      <c r="K771">
        <v>0</v>
      </c>
      <c r="L771">
        <v>78672</v>
      </c>
      <c r="M771" s="1">
        <v>1.4016595649248699E-5</v>
      </c>
      <c r="N771">
        <v>3.4843205574911999E-3</v>
      </c>
      <c r="O771">
        <v>1</v>
      </c>
      <c r="P771">
        <v>1435</v>
      </c>
      <c r="Q771">
        <v>-2</v>
      </c>
      <c r="R771">
        <v>6.9686411149820005E-4</v>
      </c>
      <c r="S771">
        <v>54646.685333333298</v>
      </c>
      <c r="T771">
        <v>73656</v>
      </c>
      <c r="U771">
        <v>5</v>
      </c>
      <c r="V771">
        <v>0</v>
      </c>
      <c r="W771">
        <v>0</v>
      </c>
      <c r="X771">
        <v>287.23518445839801</v>
      </c>
      <c r="Y771">
        <v>1.9482458998588002E-2</v>
      </c>
      <c r="Z771" t="s">
        <v>1705</v>
      </c>
      <c r="AA771">
        <v>1</v>
      </c>
    </row>
    <row r="772" spans="1:27" x14ac:dyDescent="0.3">
      <c r="A772">
        <v>770</v>
      </c>
      <c r="B772">
        <v>29027.819030554499</v>
      </c>
      <c r="C772" t="s">
        <v>1706</v>
      </c>
      <c r="D772">
        <v>24</v>
      </c>
      <c r="E772">
        <v>1846865958</v>
      </c>
      <c r="F772">
        <v>8.1863077802096992E-3</v>
      </c>
      <c r="G772">
        <v>1.44823082691182</v>
      </c>
      <c r="H772">
        <v>1016</v>
      </c>
      <c r="I772">
        <v>3092603</v>
      </c>
      <c r="J772" t="e">
        <f>--ZoKjvs1Co</f>
        <v>#NAME?</v>
      </c>
      <c r="K772">
        <v>2.5386247173630002E-4</v>
      </c>
      <c r="L772">
        <v>63624</v>
      </c>
      <c r="M772">
        <v>0</v>
      </c>
      <c r="N772">
        <v>5.6526263825401003E-3</v>
      </c>
      <c r="O772">
        <v>1035</v>
      </c>
      <c r="P772">
        <v>4478803</v>
      </c>
      <c r="Q772">
        <v>22.2664907651715</v>
      </c>
      <c r="R772">
        <v>0</v>
      </c>
      <c r="S772">
        <v>1817781.4547244001</v>
      </c>
      <c r="T772">
        <v>25152</v>
      </c>
      <c r="U772">
        <v>25317</v>
      </c>
      <c r="V772">
        <v>1137</v>
      </c>
      <c r="W772">
        <v>3.6765145736449999E-4</v>
      </c>
      <c r="X772">
        <v>597.18818031283001</v>
      </c>
      <c r="Y772">
        <v>178.06945769720099</v>
      </c>
      <c r="Z772" t="s">
        <v>1707</v>
      </c>
      <c r="AA772">
        <v>0</v>
      </c>
    </row>
    <row r="773" spans="1:27" x14ac:dyDescent="0.3">
      <c r="A773">
        <v>771</v>
      </c>
      <c r="B773">
        <v>9.1645589630098001E-2</v>
      </c>
      <c r="C773" t="s">
        <v>1708</v>
      </c>
      <c r="D773">
        <v>22</v>
      </c>
      <c r="E773">
        <v>6957</v>
      </c>
      <c r="F773">
        <v>0</v>
      </c>
      <c r="G773">
        <v>858</v>
      </c>
      <c r="H773">
        <v>6</v>
      </c>
      <c r="I773">
        <v>2</v>
      </c>
      <c r="J773" t="e">
        <f>--UMYPNgBcU</f>
        <v>#NAME?</v>
      </c>
      <c r="K773">
        <v>0</v>
      </c>
      <c r="L773">
        <v>75912</v>
      </c>
      <c r="M773">
        <v>0</v>
      </c>
      <c r="N773">
        <v>0</v>
      </c>
      <c r="O773">
        <v>3</v>
      </c>
      <c r="P773">
        <v>1716</v>
      </c>
      <c r="Q773">
        <v>-2</v>
      </c>
      <c r="R773">
        <v>0</v>
      </c>
      <c r="S773">
        <v>1159.5</v>
      </c>
      <c r="T773">
        <v>73968</v>
      </c>
      <c r="U773">
        <v>0</v>
      </c>
      <c r="V773">
        <v>0</v>
      </c>
      <c r="W773">
        <v>0</v>
      </c>
      <c r="X773">
        <v>3478.5</v>
      </c>
      <c r="Y773">
        <v>2.31992212848799E-2</v>
      </c>
      <c r="Z773" t="s">
        <v>1709</v>
      </c>
      <c r="AA773">
        <v>0</v>
      </c>
    </row>
    <row r="774" spans="1:27" x14ac:dyDescent="0.3">
      <c r="A774">
        <v>772</v>
      </c>
      <c r="B774">
        <v>38.172022094140203</v>
      </c>
      <c r="C774" t="s">
        <v>1710</v>
      </c>
      <c r="D774">
        <v>23</v>
      </c>
      <c r="E774">
        <v>1589483</v>
      </c>
      <c r="F774">
        <v>8.8417329796640007E-3</v>
      </c>
      <c r="G774">
        <v>0.98938992042440299</v>
      </c>
      <c r="H774">
        <v>448</v>
      </c>
      <c r="I774">
        <v>3393</v>
      </c>
      <c r="J774" t="e">
        <f>--wu4NcjY1I</f>
        <v>#NAME?</v>
      </c>
      <c r="K774">
        <v>5.9577003276729996E-4</v>
      </c>
      <c r="L774">
        <v>41640</v>
      </c>
      <c r="M774">
        <v>2.9472443265540001E-4</v>
      </c>
      <c r="N774">
        <v>8.9365504915102003E-3</v>
      </c>
      <c r="O774">
        <v>0</v>
      </c>
      <c r="P774">
        <v>3357</v>
      </c>
      <c r="Q774">
        <v>-2</v>
      </c>
      <c r="R774">
        <v>2.978850163836E-4</v>
      </c>
      <c r="S774">
        <v>3547.953125</v>
      </c>
      <c r="T774">
        <v>31608</v>
      </c>
      <c r="U774">
        <v>30</v>
      </c>
      <c r="V774">
        <v>2</v>
      </c>
      <c r="W774">
        <v>5.8944886531089999E-4</v>
      </c>
      <c r="X774">
        <v>468.459475390509</v>
      </c>
      <c r="Y774">
        <v>0.106207289293849</v>
      </c>
      <c r="Z774" t="s">
        <v>1711</v>
      </c>
      <c r="AA774">
        <v>1</v>
      </c>
    </row>
    <row r="775" spans="1:27" x14ac:dyDescent="0.3">
      <c r="A775">
        <v>773</v>
      </c>
      <c r="B775">
        <v>2.3792616553707102</v>
      </c>
      <c r="C775" t="s">
        <v>1712</v>
      </c>
      <c r="D775">
        <v>27</v>
      </c>
      <c r="E775">
        <v>92677</v>
      </c>
      <c r="F775">
        <v>2.2900763358778602E-2</v>
      </c>
      <c r="G775">
        <v>12.900763358778599</v>
      </c>
      <c r="H775">
        <v>15</v>
      </c>
      <c r="I775">
        <v>131</v>
      </c>
      <c r="J775" t="e">
        <f>--agAFAyhLQ</f>
        <v>#NAME?</v>
      </c>
      <c r="K775">
        <v>0</v>
      </c>
      <c r="L775">
        <v>38952</v>
      </c>
      <c r="M775">
        <v>0</v>
      </c>
      <c r="N775">
        <v>1.7751479289939999E-3</v>
      </c>
      <c r="O775">
        <v>0</v>
      </c>
      <c r="P775">
        <v>1690</v>
      </c>
      <c r="Q775">
        <v>-2</v>
      </c>
      <c r="R775">
        <v>0</v>
      </c>
      <c r="S775">
        <v>6178.4666666666599</v>
      </c>
      <c r="T775">
        <v>38904</v>
      </c>
      <c r="U775">
        <v>3</v>
      </c>
      <c r="V775">
        <v>0</v>
      </c>
      <c r="W775">
        <v>0</v>
      </c>
      <c r="X775">
        <v>707.45801526717503</v>
      </c>
      <c r="Y775">
        <v>4.3440263212009E-2</v>
      </c>
      <c r="Z775" t="s">
        <v>1713</v>
      </c>
      <c r="AA775">
        <v>0</v>
      </c>
    </row>
    <row r="776" spans="1:27" x14ac:dyDescent="0.3">
      <c r="A776">
        <v>774</v>
      </c>
      <c r="B776">
        <v>13.6932057214976</v>
      </c>
      <c r="C776" t="s">
        <v>1714</v>
      </c>
      <c r="D776">
        <v>22</v>
      </c>
      <c r="E776">
        <v>781170</v>
      </c>
      <c r="F776">
        <v>2.56012412723041E-2</v>
      </c>
      <c r="G776">
        <v>5.8758727695888204</v>
      </c>
      <c r="H776">
        <v>262</v>
      </c>
      <c r="I776">
        <v>1289</v>
      </c>
      <c r="J776" t="e">
        <f>--b1Ua-kWJE</f>
        <v>#NAME?</v>
      </c>
      <c r="K776">
        <v>0</v>
      </c>
      <c r="L776">
        <v>57048</v>
      </c>
      <c r="M776">
        <v>1.5515903801396E-3</v>
      </c>
      <c r="N776">
        <v>4.3570108265116999E-3</v>
      </c>
      <c r="O776">
        <v>5</v>
      </c>
      <c r="P776">
        <v>7574</v>
      </c>
      <c r="Q776">
        <v>-2</v>
      </c>
      <c r="R776">
        <v>2.6406126221279998E-4</v>
      </c>
      <c r="S776">
        <v>2981.5648854961801</v>
      </c>
      <c r="T776">
        <v>45192</v>
      </c>
      <c r="U776">
        <v>33</v>
      </c>
      <c r="V776">
        <v>0</v>
      </c>
      <c r="W776">
        <v>0</v>
      </c>
      <c r="X776">
        <v>606.02792862684203</v>
      </c>
      <c r="Y776">
        <v>0.16759603469640599</v>
      </c>
      <c r="Z776" t="s">
        <v>1715</v>
      </c>
      <c r="AA776">
        <v>2</v>
      </c>
    </row>
    <row r="777" spans="1:27" x14ac:dyDescent="0.3">
      <c r="A777">
        <v>775</v>
      </c>
      <c r="B777">
        <v>0.19444862532610799</v>
      </c>
      <c r="C777" t="s">
        <v>1716</v>
      </c>
      <c r="D777">
        <v>10</v>
      </c>
      <c r="E777">
        <v>15503</v>
      </c>
      <c r="F777">
        <v>0.78947368421052599</v>
      </c>
      <c r="G777">
        <v>276.63157894736798</v>
      </c>
      <c r="H777">
        <v>5</v>
      </c>
      <c r="I777">
        <v>19</v>
      </c>
      <c r="J777" t="e">
        <f>--L6A2jhUlU</f>
        <v>#NAME?</v>
      </c>
      <c r="K777">
        <v>3.8051750380509999E-4</v>
      </c>
      <c r="L777">
        <v>79728</v>
      </c>
      <c r="M777">
        <v>0.157894736842105</v>
      </c>
      <c r="N777">
        <v>2.8538812785388001E-3</v>
      </c>
      <c r="O777">
        <v>1</v>
      </c>
      <c r="P777">
        <v>5256</v>
      </c>
      <c r="Q777">
        <v>-2</v>
      </c>
      <c r="R777">
        <v>5.7077625570769997E-4</v>
      </c>
      <c r="S777">
        <v>3100.6</v>
      </c>
      <c r="T777">
        <v>79704</v>
      </c>
      <c r="U777">
        <v>15</v>
      </c>
      <c r="V777">
        <v>2</v>
      </c>
      <c r="W777">
        <v>0.105263157894736</v>
      </c>
      <c r="X777">
        <v>815.94736842105203</v>
      </c>
      <c r="Y777">
        <v>6.5943992773261004E-2</v>
      </c>
      <c r="Z777" t="s">
        <v>1717</v>
      </c>
      <c r="AA777">
        <v>3</v>
      </c>
    </row>
    <row r="778" spans="1:27" x14ac:dyDescent="0.3">
      <c r="A778">
        <v>776</v>
      </c>
      <c r="B778">
        <v>2.9962563204978601</v>
      </c>
      <c r="C778" t="s">
        <v>1718</v>
      </c>
      <c r="D778">
        <v>28</v>
      </c>
      <c r="E778">
        <v>61627</v>
      </c>
      <c r="F778">
        <v>0.20297029702970201</v>
      </c>
      <c r="G778">
        <v>36.797029702970299</v>
      </c>
      <c r="H778">
        <v>9</v>
      </c>
      <c r="I778">
        <v>202</v>
      </c>
      <c r="J778" t="e">
        <f>--zlKM-PNkM</f>
        <v>#NAME?</v>
      </c>
      <c r="K778">
        <v>9.4174626664870001E-4</v>
      </c>
      <c r="L778">
        <v>20568</v>
      </c>
      <c r="M778">
        <v>1.9801980198019799E-2</v>
      </c>
      <c r="N778">
        <v>5.5159424189424999E-3</v>
      </c>
      <c r="O778">
        <v>0</v>
      </c>
      <c r="P778">
        <v>7433</v>
      </c>
      <c r="Q778">
        <v>-2</v>
      </c>
      <c r="R778">
        <v>5.3814072379920004E-4</v>
      </c>
      <c r="S778">
        <v>6847.4444444444398</v>
      </c>
      <c r="T778">
        <v>20400</v>
      </c>
      <c r="U778">
        <v>41</v>
      </c>
      <c r="V778">
        <v>7</v>
      </c>
      <c r="W778">
        <v>3.4653465346534601E-2</v>
      </c>
      <c r="X778">
        <v>305.08415841584099</v>
      </c>
      <c r="Y778">
        <v>0.36436274509803901</v>
      </c>
      <c r="Z778" t="s">
        <v>1719</v>
      </c>
      <c r="AA778">
        <v>4</v>
      </c>
    </row>
    <row r="779" spans="1:27" x14ac:dyDescent="0.3">
      <c r="A779">
        <v>777</v>
      </c>
      <c r="B779">
        <v>2.38165389903751E-2</v>
      </c>
      <c r="C779" t="s">
        <v>1720</v>
      </c>
      <c r="D779">
        <v>10</v>
      </c>
      <c r="E779">
        <v>1940</v>
      </c>
      <c r="F779">
        <v>-1</v>
      </c>
      <c r="G779">
        <v>-1</v>
      </c>
      <c r="H779">
        <v>2</v>
      </c>
      <c r="I779">
        <v>0</v>
      </c>
      <c r="J779" t="e">
        <f>--fwAiHFTMw</f>
        <v>#NAME?</v>
      </c>
      <c r="K779">
        <v>0</v>
      </c>
      <c r="L779">
        <v>81456</v>
      </c>
      <c r="M779">
        <v>-1</v>
      </c>
      <c r="N779">
        <v>0</v>
      </c>
      <c r="O779">
        <v>0</v>
      </c>
      <c r="P779">
        <v>1316</v>
      </c>
      <c r="Q779">
        <v>-2</v>
      </c>
      <c r="R779">
        <v>0</v>
      </c>
      <c r="S779">
        <v>970</v>
      </c>
      <c r="T779">
        <v>81432</v>
      </c>
      <c r="U779">
        <v>0</v>
      </c>
      <c r="V779">
        <v>0</v>
      </c>
      <c r="W779">
        <v>-1</v>
      </c>
      <c r="X779">
        <v>-1</v>
      </c>
      <c r="Y779">
        <v>1.6160723057274701E-2</v>
      </c>
      <c r="Z779" t="s">
        <v>1721</v>
      </c>
      <c r="AA779">
        <v>0</v>
      </c>
    </row>
    <row r="780" spans="1:27" x14ac:dyDescent="0.3">
      <c r="A780">
        <v>778</v>
      </c>
      <c r="B780">
        <v>57.728903220367499</v>
      </c>
      <c r="C780" t="s">
        <v>1722</v>
      </c>
      <c r="D780">
        <v>10</v>
      </c>
      <c r="E780">
        <v>2739121</v>
      </c>
      <c r="F780">
        <v>1.3446023818669999E-3</v>
      </c>
      <c r="G780">
        <v>0.92182097579715705</v>
      </c>
      <c r="H780">
        <v>174</v>
      </c>
      <c r="I780">
        <v>5206</v>
      </c>
      <c r="J780" t="e">
        <f>--amdiWg6gI</f>
        <v>#NAME?</v>
      </c>
      <c r="K780">
        <v>0</v>
      </c>
      <c r="L780">
        <v>47448</v>
      </c>
      <c r="M780">
        <v>1.9208605455240001E-4</v>
      </c>
      <c r="N780">
        <v>1.4586372160866E-3</v>
      </c>
      <c r="O780">
        <v>2</v>
      </c>
      <c r="P780">
        <v>4799</v>
      </c>
      <c r="Q780">
        <v>-2</v>
      </c>
      <c r="R780">
        <v>2.0837674515519999E-4</v>
      </c>
      <c r="S780">
        <v>15742.0747126436</v>
      </c>
      <c r="T780">
        <v>39192</v>
      </c>
      <c r="U780">
        <v>7</v>
      </c>
      <c r="V780">
        <v>0</v>
      </c>
      <c r="W780">
        <v>0</v>
      </c>
      <c r="X780">
        <v>526.14694583173195</v>
      </c>
      <c r="Y780">
        <v>0.12244845886915599</v>
      </c>
      <c r="Z780" t="s">
        <v>1723</v>
      </c>
      <c r="AA780">
        <v>1</v>
      </c>
    </row>
    <row r="781" spans="1:27" x14ac:dyDescent="0.3">
      <c r="A781">
        <v>779</v>
      </c>
      <c r="B781">
        <v>1.31836759667156</v>
      </c>
      <c r="C781" t="s">
        <v>1724</v>
      </c>
      <c r="D781">
        <v>1</v>
      </c>
      <c r="E781">
        <v>107737</v>
      </c>
      <c r="F781">
        <v>0.81355932203389802</v>
      </c>
      <c r="G781">
        <v>84.161016949152497</v>
      </c>
      <c r="H781">
        <v>13</v>
      </c>
      <c r="I781">
        <v>118</v>
      </c>
      <c r="J781" t="s">
        <v>1725</v>
      </c>
      <c r="K781">
        <v>4.027791763165E-4</v>
      </c>
      <c r="L781">
        <v>81720</v>
      </c>
      <c r="M781">
        <v>0.11864406779661001</v>
      </c>
      <c r="N781">
        <v>9.6667002315979998E-3</v>
      </c>
      <c r="O781">
        <v>579</v>
      </c>
      <c r="P781">
        <v>9931</v>
      </c>
      <c r="Q781">
        <v>-2</v>
      </c>
      <c r="R781">
        <v>1.4097271171080001E-3</v>
      </c>
      <c r="S781">
        <v>8287.4615384615299</v>
      </c>
      <c r="T781">
        <v>78984</v>
      </c>
      <c r="U781">
        <v>96</v>
      </c>
      <c r="V781">
        <v>4</v>
      </c>
      <c r="W781">
        <v>3.38983050847457E-2</v>
      </c>
      <c r="X781">
        <v>913.02542372881305</v>
      </c>
      <c r="Y781">
        <v>0.12573432593942999</v>
      </c>
      <c r="Z781" t="s">
        <v>1726</v>
      </c>
      <c r="AA781">
        <v>14</v>
      </c>
    </row>
    <row r="782" spans="1:27" x14ac:dyDescent="0.3">
      <c r="A782">
        <v>780</v>
      </c>
      <c r="B782">
        <v>1.8134377885503199</v>
      </c>
      <c r="C782" t="s">
        <v>1727</v>
      </c>
      <c r="D782">
        <v>22</v>
      </c>
      <c r="E782">
        <v>125693</v>
      </c>
      <c r="F782">
        <v>1.34680134680134E-2</v>
      </c>
      <c r="G782">
        <v>4.2996632996632904</v>
      </c>
      <c r="H782">
        <v>28</v>
      </c>
      <c r="I782">
        <v>297</v>
      </c>
      <c r="J782" t="e">
        <f>--INJarQtqA</f>
        <v>#NAME?</v>
      </c>
      <c r="K782">
        <v>0</v>
      </c>
      <c r="L782">
        <v>69312</v>
      </c>
      <c r="M782">
        <v>0</v>
      </c>
      <c r="N782">
        <v>3.1323414252152999E-3</v>
      </c>
      <c r="O782">
        <v>16</v>
      </c>
      <c r="P782">
        <v>1277</v>
      </c>
      <c r="Q782">
        <v>-2</v>
      </c>
      <c r="R782">
        <v>0</v>
      </c>
      <c r="S782">
        <v>4489.0357142857101</v>
      </c>
      <c r="T782">
        <v>54480</v>
      </c>
      <c r="U782">
        <v>4</v>
      </c>
      <c r="V782">
        <v>0</v>
      </c>
      <c r="W782">
        <v>0</v>
      </c>
      <c r="X782">
        <v>423.20875420875399</v>
      </c>
      <c r="Y782">
        <v>2.34397944199706E-2</v>
      </c>
      <c r="Z782" t="s">
        <v>1728</v>
      </c>
      <c r="AA782">
        <v>0</v>
      </c>
    </row>
    <row r="783" spans="1:27" x14ac:dyDescent="0.3">
      <c r="A783">
        <v>781</v>
      </c>
      <c r="B783">
        <v>1.6770892284474599</v>
      </c>
      <c r="C783" t="s">
        <v>1729</v>
      </c>
      <c r="D783">
        <v>20</v>
      </c>
      <c r="E783">
        <v>71122</v>
      </c>
      <c r="F783">
        <v>0.1125</v>
      </c>
      <c r="G783">
        <v>15.4</v>
      </c>
      <c r="H783">
        <v>16</v>
      </c>
      <c r="I783">
        <v>80</v>
      </c>
      <c r="J783" t="s">
        <v>1730</v>
      </c>
      <c r="K783">
        <v>2.4350649350648999E-3</v>
      </c>
      <c r="L783">
        <v>42408</v>
      </c>
      <c r="M783">
        <v>2.5000000000000001E-2</v>
      </c>
      <c r="N783">
        <v>7.3051948051947998E-3</v>
      </c>
      <c r="O783">
        <v>1</v>
      </c>
      <c r="P783">
        <v>1232</v>
      </c>
      <c r="Q783">
        <v>-2</v>
      </c>
      <c r="R783">
        <v>1.6233766233766001E-3</v>
      </c>
      <c r="S783">
        <v>4445.125</v>
      </c>
      <c r="T783">
        <v>39408</v>
      </c>
      <c r="U783">
        <v>9</v>
      </c>
      <c r="V783">
        <v>3</v>
      </c>
      <c r="W783">
        <v>3.7499999999999999E-2</v>
      </c>
      <c r="X783">
        <v>889.02499999999998</v>
      </c>
      <c r="Y783">
        <v>3.1262687779131097E-2</v>
      </c>
      <c r="Z783" t="s">
        <v>1731</v>
      </c>
      <c r="AA783">
        <v>2</v>
      </c>
    </row>
    <row r="784" spans="1:27" x14ac:dyDescent="0.3">
      <c r="A784">
        <v>782</v>
      </c>
      <c r="B784">
        <v>6.3029327610872601</v>
      </c>
      <c r="C784" t="s">
        <v>1732</v>
      </c>
      <c r="D784">
        <v>17</v>
      </c>
      <c r="E784">
        <v>422952</v>
      </c>
      <c r="F784">
        <v>1.20481927710843E-2</v>
      </c>
      <c r="G784">
        <v>11.861445783132501</v>
      </c>
      <c r="H784">
        <v>139</v>
      </c>
      <c r="I784">
        <v>332</v>
      </c>
      <c r="J784" t="e">
        <f>--dj0VCr23M</f>
        <v>#NAME?</v>
      </c>
      <c r="K784">
        <v>0</v>
      </c>
      <c r="L784">
        <v>67104</v>
      </c>
      <c r="M784">
        <v>0</v>
      </c>
      <c r="N784">
        <v>1.0157440325038001E-3</v>
      </c>
      <c r="O784">
        <v>1</v>
      </c>
      <c r="P784">
        <v>3938</v>
      </c>
      <c r="Q784">
        <v>-2</v>
      </c>
      <c r="R784">
        <v>0</v>
      </c>
      <c r="S784">
        <v>3042.8201438848901</v>
      </c>
      <c r="T784">
        <v>56760</v>
      </c>
      <c r="U784">
        <v>4</v>
      </c>
      <c r="V784">
        <v>0</v>
      </c>
      <c r="W784">
        <v>0</v>
      </c>
      <c r="X784">
        <v>1273.95180722891</v>
      </c>
      <c r="Y784">
        <v>6.9379844961240306E-2</v>
      </c>
      <c r="Z784" t="s">
        <v>1733</v>
      </c>
      <c r="AA784">
        <v>0</v>
      </c>
    </row>
    <row r="785" spans="1:27" x14ac:dyDescent="0.3">
      <c r="A785">
        <v>783</v>
      </c>
      <c r="B785">
        <v>4.3651270604395602</v>
      </c>
      <c r="C785" t="s">
        <v>1734</v>
      </c>
      <c r="D785">
        <v>10</v>
      </c>
      <c r="E785">
        <v>305070</v>
      </c>
      <c r="F785">
        <v>5.0420168067226802E-2</v>
      </c>
      <c r="G785">
        <v>32.865546218487303</v>
      </c>
      <c r="H785">
        <v>151</v>
      </c>
      <c r="I785">
        <v>119</v>
      </c>
      <c r="J785" t="e">
        <f>--_VOKPOUyU</f>
        <v>#NAME?</v>
      </c>
      <c r="K785">
        <v>0</v>
      </c>
      <c r="L785">
        <v>69888</v>
      </c>
      <c r="M785">
        <v>1.6806722689075598E-2</v>
      </c>
      <c r="N785">
        <v>1.5341344924571E-3</v>
      </c>
      <c r="O785">
        <v>8</v>
      </c>
      <c r="P785">
        <v>3911</v>
      </c>
      <c r="Q785">
        <v>-2</v>
      </c>
      <c r="R785">
        <v>5.1137816415229998E-4</v>
      </c>
      <c r="S785">
        <v>2020.33112582781</v>
      </c>
      <c r="T785">
        <v>51192</v>
      </c>
      <c r="U785">
        <v>6</v>
      </c>
      <c r="V785">
        <v>0</v>
      </c>
      <c r="W785">
        <v>0</v>
      </c>
      <c r="X785">
        <v>2563.6134453781501</v>
      </c>
      <c r="Y785">
        <v>7.6398656040006202E-2</v>
      </c>
      <c r="Z785" t="s">
        <v>1735</v>
      </c>
      <c r="AA785">
        <v>2</v>
      </c>
    </row>
    <row r="786" spans="1:27" x14ac:dyDescent="0.3">
      <c r="A786">
        <v>784</v>
      </c>
      <c r="B786">
        <v>0.13450206708880599</v>
      </c>
      <c r="C786" t="s">
        <v>1736</v>
      </c>
      <c r="D786">
        <v>10</v>
      </c>
      <c r="E786">
        <v>12851</v>
      </c>
      <c r="F786">
        <v>0.8125</v>
      </c>
      <c r="G786">
        <v>294</v>
      </c>
      <c r="H786">
        <v>6</v>
      </c>
      <c r="I786">
        <v>16</v>
      </c>
      <c r="J786" t="e">
        <f>--I_UwRCfD4</f>
        <v>#NAME?</v>
      </c>
      <c r="K786">
        <v>2.1258503401360001E-4</v>
      </c>
      <c r="L786">
        <v>95545</v>
      </c>
      <c r="M786">
        <v>0.1875</v>
      </c>
      <c r="N786">
        <v>2.7636054421768001E-3</v>
      </c>
      <c r="O786">
        <v>1</v>
      </c>
      <c r="P786">
        <v>4704</v>
      </c>
      <c r="Q786">
        <v>-2</v>
      </c>
      <c r="R786">
        <v>6.3775510204080001E-4</v>
      </c>
      <c r="S786">
        <v>2141.8333333333298</v>
      </c>
      <c r="T786">
        <v>75240</v>
      </c>
      <c r="U786">
        <v>13</v>
      </c>
      <c r="V786">
        <v>1</v>
      </c>
      <c r="W786">
        <v>6.25E-2</v>
      </c>
      <c r="X786">
        <v>803.1875</v>
      </c>
      <c r="Y786">
        <v>6.2519936204146698E-2</v>
      </c>
      <c r="Z786" t="s">
        <v>1737</v>
      </c>
      <c r="AA786">
        <v>3</v>
      </c>
    </row>
    <row r="787" spans="1:27" x14ac:dyDescent="0.3">
      <c r="A787">
        <v>785</v>
      </c>
      <c r="B787">
        <v>5.6877492877492797</v>
      </c>
      <c r="C787" t="s">
        <v>1738</v>
      </c>
      <c r="D787">
        <v>10</v>
      </c>
      <c r="E787">
        <v>239568</v>
      </c>
      <c r="F787">
        <v>1.31795716639209E-2</v>
      </c>
      <c r="G787">
        <v>2.1515650741350898</v>
      </c>
      <c r="H787">
        <v>50</v>
      </c>
      <c r="I787">
        <v>607</v>
      </c>
      <c r="J787" t="e">
        <f>--WJhCDOpWw</f>
        <v>#NAME?</v>
      </c>
      <c r="K787">
        <v>0</v>
      </c>
      <c r="L787">
        <v>42120</v>
      </c>
      <c r="M787">
        <v>8.2372322899505E-3</v>
      </c>
      <c r="N787">
        <v>6.1255742725879999E-3</v>
      </c>
      <c r="O787">
        <v>3</v>
      </c>
      <c r="P787">
        <v>1306</v>
      </c>
      <c r="Q787">
        <v>-2</v>
      </c>
      <c r="R787">
        <v>3.8284839203674998E-3</v>
      </c>
      <c r="S787">
        <v>4791.3599999999997</v>
      </c>
      <c r="T787">
        <v>40368</v>
      </c>
      <c r="U787">
        <v>8</v>
      </c>
      <c r="V787">
        <v>0</v>
      </c>
      <c r="W787">
        <v>0</v>
      </c>
      <c r="X787">
        <v>394.67545304777502</v>
      </c>
      <c r="Y787">
        <v>3.2352358303606797E-2</v>
      </c>
      <c r="Z787" t="s">
        <v>1739</v>
      </c>
      <c r="AA787">
        <v>5</v>
      </c>
    </row>
    <row r="788" spans="1:27" x14ac:dyDescent="0.3">
      <c r="A788">
        <v>786</v>
      </c>
      <c r="B788">
        <v>25.1747338656021</v>
      </c>
      <c r="C788" t="s">
        <v>1740</v>
      </c>
      <c r="D788">
        <v>22</v>
      </c>
      <c r="E788">
        <v>1210804</v>
      </c>
      <c r="F788">
        <v>5.1921079958463E-3</v>
      </c>
      <c r="G788">
        <v>1.4620976116303199</v>
      </c>
      <c r="H788">
        <v>91</v>
      </c>
      <c r="I788">
        <v>963</v>
      </c>
      <c r="J788" t="e">
        <f>--DaPCHvMqQ</f>
        <v>#NAME?</v>
      </c>
      <c r="K788">
        <v>0</v>
      </c>
      <c r="L788">
        <v>48096</v>
      </c>
      <c r="M788">
        <v>0</v>
      </c>
      <c r="N788">
        <v>3.5511363636363002E-3</v>
      </c>
      <c r="O788">
        <v>0</v>
      </c>
      <c r="P788">
        <v>1408</v>
      </c>
      <c r="Q788">
        <v>-2</v>
      </c>
      <c r="R788">
        <v>0</v>
      </c>
      <c r="S788">
        <v>13305.538461538399</v>
      </c>
      <c r="T788">
        <v>33144</v>
      </c>
      <c r="U788">
        <v>5</v>
      </c>
      <c r="V788">
        <v>0</v>
      </c>
      <c r="W788">
        <v>0</v>
      </c>
      <c r="X788">
        <v>1257.32502596054</v>
      </c>
      <c r="Y788">
        <v>4.2481293748491397E-2</v>
      </c>
      <c r="Z788" t="s">
        <v>1741</v>
      </c>
      <c r="AA788">
        <v>0</v>
      </c>
    </row>
    <row r="789" spans="1:27" x14ac:dyDescent="0.3">
      <c r="A789">
        <v>787</v>
      </c>
      <c r="B789">
        <v>0.58587059942911501</v>
      </c>
      <c r="C789" t="s">
        <v>1742</v>
      </c>
      <c r="D789">
        <v>17</v>
      </c>
      <c r="E789">
        <v>29556</v>
      </c>
      <c r="F789">
        <v>9.4890510948905105E-2</v>
      </c>
      <c r="G789">
        <v>15.175182481751801</v>
      </c>
      <c r="H789">
        <v>6</v>
      </c>
      <c r="I789">
        <v>137</v>
      </c>
      <c r="J789" t="e">
        <f>--TiG5m5t-8</f>
        <v>#NAME?</v>
      </c>
      <c r="K789">
        <v>0</v>
      </c>
      <c r="L789">
        <v>50448</v>
      </c>
      <c r="M789">
        <v>3.6496350364963501E-2</v>
      </c>
      <c r="N789">
        <v>6.2530062530062004E-3</v>
      </c>
      <c r="O789">
        <v>9</v>
      </c>
      <c r="P789">
        <v>2079</v>
      </c>
      <c r="Q789">
        <v>-2</v>
      </c>
      <c r="R789">
        <v>2.4050024050023999E-3</v>
      </c>
      <c r="S789">
        <v>4926</v>
      </c>
      <c r="T789">
        <v>47328</v>
      </c>
      <c r="U789">
        <v>13</v>
      </c>
      <c r="V789">
        <v>0</v>
      </c>
      <c r="W789">
        <v>0</v>
      </c>
      <c r="X789">
        <v>215.737226277372</v>
      </c>
      <c r="Y789">
        <v>4.3927484787018203E-2</v>
      </c>
      <c r="Z789" t="s">
        <v>1743</v>
      </c>
      <c r="AA789">
        <v>5</v>
      </c>
    </row>
    <row r="790" spans="1:27" x14ac:dyDescent="0.3">
      <c r="A790">
        <v>788</v>
      </c>
      <c r="B790">
        <v>7.6466236702543294E-2</v>
      </c>
      <c r="C790" t="s">
        <v>1744</v>
      </c>
      <c r="D790">
        <v>10</v>
      </c>
      <c r="E790">
        <v>7339</v>
      </c>
      <c r="F790">
        <v>0.9</v>
      </c>
      <c r="G790">
        <v>164.2</v>
      </c>
      <c r="H790">
        <v>12</v>
      </c>
      <c r="I790">
        <v>10</v>
      </c>
      <c r="J790" t="e">
        <f>--_HWmJRkQg</f>
        <v>#NAME?</v>
      </c>
      <c r="K790">
        <v>6.090133982947E-4</v>
      </c>
      <c r="L790">
        <v>95977</v>
      </c>
      <c r="M790">
        <v>0.1</v>
      </c>
      <c r="N790">
        <v>5.4811205846528E-3</v>
      </c>
      <c r="O790">
        <v>1</v>
      </c>
      <c r="P790">
        <v>1642</v>
      </c>
      <c r="Q790">
        <v>-2</v>
      </c>
      <c r="R790">
        <v>6.090133982947E-4</v>
      </c>
      <c r="S790">
        <v>611.58333333333303</v>
      </c>
      <c r="T790">
        <v>75096</v>
      </c>
      <c r="U790">
        <v>9</v>
      </c>
      <c r="V790">
        <v>1</v>
      </c>
      <c r="W790">
        <v>0.1</v>
      </c>
      <c r="X790">
        <v>733.9</v>
      </c>
      <c r="Y790">
        <v>2.1865345690849001E-2</v>
      </c>
      <c r="Z790" t="s">
        <v>1745</v>
      </c>
      <c r="AA790">
        <v>1</v>
      </c>
    </row>
    <row r="791" spans="1:27" x14ac:dyDescent="0.3">
      <c r="A791">
        <v>789</v>
      </c>
      <c r="B791">
        <v>7.7951516387868898</v>
      </c>
      <c r="C791" t="s">
        <v>1746</v>
      </c>
      <c r="D791">
        <v>23</v>
      </c>
      <c r="E791">
        <v>458542</v>
      </c>
      <c r="F791">
        <v>3.4931724356938698E-2</v>
      </c>
      <c r="G791">
        <v>1.9755477929501399</v>
      </c>
      <c r="H791">
        <v>82</v>
      </c>
      <c r="I791">
        <v>3149</v>
      </c>
      <c r="J791" t="e">
        <f>--HlcmCycuA</f>
        <v>#NAME?</v>
      </c>
      <c r="K791">
        <v>4.6616299630283997E-3</v>
      </c>
      <c r="L791">
        <v>58824</v>
      </c>
      <c r="M791">
        <v>9.8443950460462993E-3</v>
      </c>
      <c r="N791">
        <v>1.76820446873493E-2</v>
      </c>
      <c r="O791">
        <v>0</v>
      </c>
      <c r="P791">
        <v>6221</v>
      </c>
      <c r="Q791">
        <v>-2</v>
      </c>
      <c r="R791">
        <v>4.9831216846165996E-3</v>
      </c>
      <c r="S791">
        <v>5591.9756097560903</v>
      </c>
      <c r="T791">
        <v>20976</v>
      </c>
      <c r="U791">
        <v>110</v>
      </c>
      <c r="V791">
        <v>29</v>
      </c>
      <c r="W791">
        <v>9.2092727850111005E-3</v>
      </c>
      <c r="X791">
        <v>145.615115909812</v>
      </c>
      <c r="Y791">
        <v>0.29657704042715399</v>
      </c>
      <c r="Z791" t="s">
        <v>1747</v>
      </c>
      <c r="AA791">
        <v>31</v>
      </c>
    </row>
    <row r="792" spans="1:27" x14ac:dyDescent="0.3">
      <c r="A792">
        <v>790</v>
      </c>
      <c r="B792">
        <v>222.393499544626</v>
      </c>
      <c r="C792" t="s">
        <v>1748</v>
      </c>
      <c r="D792">
        <v>28</v>
      </c>
      <c r="E792">
        <v>11721027</v>
      </c>
      <c r="F792">
        <v>3.8776118934363002E-3</v>
      </c>
      <c r="G792">
        <v>0.19127458829808899</v>
      </c>
      <c r="H792">
        <v>210</v>
      </c>
      <c r="I792">
        <v>63699</v>
      </c>
      <c r="J792" t="e">
        <f>--OEV58gMNU</f>
        <v>#NAME?</v>
      </c>
      <c r="K792">
        <v>4.9244911359149998E-4</v>
      </c>
      <c r="L792">
        <v>52704</v>
      </c>
      <c r="M792">
        <v>1.7111728598565E-3</v>
      </c>
      <c r="N792">
        <v>2.0272488509520601E-2</v>
      </c>
      <c r="O792">
        <v>215</v>
      </c>
      <c r="P792">
        <v>12184</v>
      </c>
      <c r="Q792">
        <v>-2</v>
      </c>
      <c r="R792">
        <v>8.9461588969139E-3</v>
      </c>
      <c r="S792">
        <v>55814.4142857142</v>
      </c>
      <c r="T792">
        <v>35040</v>
      </c>
      <c r="U792">
        <v>247</v>
      </c>
      <c r="V792">
        <v>6</v>
      </c>
      <c r="W792" s="1">
        <v>9.4193001459991495E-5</v>
      </c>
      <c r="X792">
        <v>184.00645222060001</v>
      </c>
      <c r="Y792">
        <v>0.34771689497716801</v>
      </c>
      <c r="Z792" t="s">
        <v>1749</v>
      </c>
      <c r="AA792">
        <v>109</v>
      </c>
    </row>
    <row r="793" spans="1:27" x14ac:dyDescent="0.3">
      <c r="A793">
        <v>791</v>
      </c>
      <c r="B793">
        <v>7.5878409616273595E-2</v>
      </c>
      <c r="C793" t="s">
        <v>1750</v>
      </c>
      <c r="D793">
        <v>22</v>
      </c>
      <c r="E793">
        <v>3939</v>
      </c>
      <c r="F793">
        <v>0.25</v>
      </c>
      <c r="G793">
        <v>516.5</v>
      </c>
      <c r="H793">
        <v>20</v>
      </c>
      <c r="I793">
        <v>4</v>
      </c>
      <c r="J793" t="e">
        <f>--s32esQAwk</f>
        <v>#NAME?</v>
      </c>
      <c r="K793">
        <v>0</v>
      </c>
      <c r="L793">
        <v>51912</v>
      </c>
      <c r="M793">
        <v>0.25</v>
      </c>
      <c r="N793">
        <v>4.8402710551790002E-4</v>
      </c>
      <c r="O793">
        <v>0</v>
      </c>
      <c r="P793">
        <v>2066</v>
      </c>
      <c r="Q793">
        <v>-2</v>
      </c>
      <c r="R793">
        <v>4.8402710551790002E-4</v>
      </c>
      <c r="S793">
        <v>196.95</v>
      </c>
      <c r="T793">
        <v>50352</v>
      </c>
      <c r="U793">
        <v>1</v>
      </c>
      <c r="V793">
        <v>0</v>
      </c>
      <c r="W793">
        <v>0</v>
      </c>
      <c r="X793">
        <v>984.75</v>
      </c>
      <c r="Y793">
        <v>4.1031140768986299E-2</v>
      </c>
      <c r="Z793" t="s">
        <v>1751</v>
      </c>
      <c r="AA793">
        <v>1</v>
      </c>
    </row>
    <row r="794" spans="1:27" x14ac:dyDescent="0.3">
      <c r="A794">
        <v>792</v>
      </c>
      <c r="B794">
        <v>2.3110335328203599</v>
      </c>
      <c r="C794" t="s">
        <v>1752</v>
      </c>
      <c r="D794">
        <v>24</v>
      </c>
      <c r="E794">
        <v>194626</v>
      </c>
      <c r="F794">
        <v>9.375E-2</v>
      </c>
      <c r="G794">
        <v>48.875</v>
      </c>
      <c r="H794">
        <v>193</v>
      </c>
      <c r="I794">
        <v>32</v>
      </c>
      <c r="J794" t="e">
        <f>--OLvy8UBeo</f>
        <v>#NAME?</v>
      </c>
      <c r="K794">
        <v>0</v>
      </c>
      <c r="L794">
        <v>84216</v>
      </c>
      <c r="M794">
        <v>0</v>
      </c>
      <c r="N794">
        <v>1.9181585677748999E-3</v>
      </c>
      <c r="O794">
        <v>5</v>
      </c>
      <c r="P794">
        <v>1564</v>
      </c>
      <c r="Q794">
        <v>-2</v>
      </c>
      <c r="R794">
        <v>0</v>
      </c>
      <c r="S794">
        <v>1008.42487046632</v>
      </c>
      <c r="T794">
        <v>50160</v>
      </c>
      <c r="U794">
        <v>3</v>
      </c>
      <c r="V794">
        <v>0</v>
      </c>
      <c r="W794">
        <v>0</v>
      </c>
      <c r="X794">
        <v>6082.0625</v>
      </c>
      <c r="Y794">
        <v>3.1180223285486398E-2</v>
      </c>
      <c r="Z794" t="s">
        <v>1753</v>
      </c>
      <c r="AA794">
        <v>0</v>
      </c>
    </row>
    <row r="795" spans="1:27" x14ac:dyDescent="0.3">
      <c r="A795">
        <v>793</v>
      </c>
      <c r="B795">
        <v>15.246001926782199</v>
      </c>
      <c r="C795" t="s">
        <v>1754</v>
      </c>
      <c r="D795">
        <v>10</v>
      </c>
      <c r="E795">
        <v>633014</v>
      </c>
      <c r="F795">
        <v>0.19826517967781901</v>
      </c>
      <c r="G795">
        <v>25.923172242874799</v>
      </c>
      <c r="H795">
        <v>228</v>
      </c>
      <c r="I795">
        <v>807</v>
      </c>
      <c r="J795" t="e">
        <f>--pq6Tu8k_Y</f>
        <v>#NAME?</v>
      </c>
      <c r="K795" s="1">
        <v>9.5602294455066894E-5</v>
      </c>
      <c r="L795">
        <v>41520</v>
      </c>
      <c r="M795">
        <v>1.9826517967781902E-2</v>
      </c>
      <c r="N795">
        <v>7.6481835564052997E-3</v>
      </c>
      <c r="O795">
        <v>0</v>
      </c>
      <c r="P795">
        <v>20920</v>
      </c>
      <c r="Q795">
        <v>-2</v>
      </c>
      <c r="R795">
        <v>7.6481835564050002E-4</v>
      </c>
      <c r="S795">
        <v>2776.3771929824502</v>
      </c>
      <c r="T795">
        <v>25200</v>
      </c>
      <c r="U795">
        <v>160</v>
      </c>
      <c r="V795">
        <v>2</v>
      </c>
      <c r="W795">
        <v>2.4783147459727E-3</v>
      </c>
      <c r="X795">
        <v>784.40396530359305</v>
      </c>
      <c r="Y795">
        <v>0.83015873015872998</v>
      </c>
      <c r="Z795" t="s">
        <v>1755</v>
      </c>
      <c r="AA795">
        <v>16</v>
      </c>
    </row>
    <row r="796" spans="1:27" x14ac:dyDescent="0.3">
      <c r="A796">
        <v>794</v>
      </c>
      <c r="B796">
        <v>241.750466734555</v>
      </c>
      <c r="C796" t="s">
        <v>1756</v>
      </c>
      <c r="D796">
        <v>2</v>
      </c>
      <c r="E796">
        <v>17092725</v>
      </c>
      <c r="F796">
        <v>2.6600166251038999E-3</v>
      </c>
      <c r="G796">
        <v>0.58744804655029004</v>
      </c>
      <c r="H796">
        <v>361</v>
      </c>
      <c r="I796">
        <v>12030</v>
      </c>
      <c r="J796" t="e">
        <f>--OsZe_OuAQ</f>
        <v>#NAME?</v>
      </c>
      <c r="K796">
        <v>4.2450827791139998E-4</v>
      </c>
      <c r="L796">
        <v>70704</v>
      </c>
      <c r="M796">
        <v>3.325020781379E-4</v>
      </c>
      <c r="N796">
        <v>4.5280882977217999E-3</v>
      </c>
      <c r="O796">
        <v>11</v>
      </c>
      <c r="P796">
        <v>7067</v>
      </c>
      <c r="Q796">
        <v>-2</v>
      </c>
      <c r="R796">
        <v>5.6601103721520005E-4</v>
      </c>
      <c r="S796">
        <v>47348.2686980609</v>
      </c>
      <c r="T796">
        <v>32040</v>
      </c>
      <c r="U796">
        <v>32</v>
      </c>
      <c r="V796">
        <v>3</v>
      </c>
      <c r="W796">
        <v>2.4937655860340002E-4</v>
      </c>
      <c r="X796">
        <v>1420.8416458852801</v>
      </c>
      <c r="Y796">
        <v>0.22056803995006199</v>
      </c>
      <c r="Z796" t="s">
        <v>1757</v>
      </c>
      <c r="AA796">
        <v>4</v>
      </c>
    </row>
    <row r="797" spans="1:27" x14ac:dyDescent="0.3">
      <c r="A797">
        <v>795</v>
      </c>
      <c r="B797">
        <v>1832.7679912390399</v>
      </c>
      <c r="C797" t="s">
        <v>1758</v>
      </c>
      <c r="D797">
        <v>17</v>
      </c>
      <c r="E797">
        <v>105435477</v>
      </c>
      <c r="F797" s="1">
        <v>5.58368875659841E-5</v>
      </c>
      <c r="G797">
        <v>2.3881007297451601E-2</v>
      </c>
      <c r="H797">
        <v>7079</v>
      </c>
      <c r="I797">
        <v>232821</v>
      </c>
      <c r="J797" t="e">
        <f>--QmJZ2mMJY</f>
        <v>#NAME?</v>
      </c>
      <c r="K797">
        <v>1.7985611510790001E-4</v>
      </c>
      <c r="L797">
        <v>57528</v>
      </c>
      <c r="M797" s="1">
        <v>9.4493194342434701E-5</v>
      </c>
      <c r="N797">
        <v>2.3381294964027999E-3</v>
      </c>
      <c r="O797">
        <v>440</v>
      </c>
      <c r="P797">
        <v>5560</v>
      </c>
      <c r="Q797">
        <v>-2</v>
      </c>
      <c r="R797">
        <v>3.9568345323740999E-3</v>
      </c>
      <c r="S797">
        <v>14894.1202147195</v>
      </c>
      <c r="T797">
        <v>38664</v>
      </c>
      <c r="U797">
        <v>13</v>
      </c>
      <c r="V797">
        <v>1</v>
      </c>
      <c r="W797" s="1">
        <v>4.2951451973833901E-6</v>
      </c>
      <c r="X797">
        <v>452.860682670377</v>
      </c>
      <c r="Y797">
        <v>0.14380302089799199</v>
      </c>
      <c r="Z797" t="s">
        <v>1759</v>
      </c>
      <c r="AA797">
        <v>22</v>
      </c>
    </row>
    <row r="798" spans="1:27" x14ac:dyDescent="0.3">
      <c r="A798">
        <v>796</v>
      </c>
      <c r="B798">
        <v>25.982080625411999</v>
      </c>
      <c r="C798" t="s">
        <v>1760</v>
      </c>
      <c r="D798">
        <v>17</v>
      </c>
      <c r="E798">
        <v>2206814</v>
      </c>
      <c r="F798">
        <v>0</v>
      </c>
      <c r="G798">
        <v>14.5654008438818</v>
      </c>
      <c r="H798">
        <v>639</v>
      </c>
      <c r="I798">
        <v>237</v>
      </c>
      <c r="J798" t="e">
        <f>--IN-CDt8jw</f>
        <v>#NAME?</v>
      </c>
      <c r="K798">
        <v>0</v>
      </c>
      <c r="L798">
        <v>84936</v>
      </c>
      <c r="M798">
        <v>0</v>
      </c>
      <c r="N798">
        <v>0</v>
      </c>
      <c r="O798">
        <v>0</v>
      </c>
      <c r="P798">
        <v>3452</v>
      </c>
      <c r="Q798">
        <v>-2</v>
      </c>
      <c r="R798">
        <v>0</v>
      </c>
      <c r="S798">
        <v>3453.54303599374</v>
      </c>
      <c r="T798">
        <v>74328</v>
      </c>
      <c r="U798">
        <v>0</v>
      </c>
      <c r="V798">
        <v>0</v>
      </c>
      <c r="W798">
        <v>0</v>
      </c>
      <c r="X798">
        <v>9311.4514767932396</v>
      </c>
      <c r="Y798">
        <v>4.6442794101818903E-2</v>
      </c>
      <c r="Z798" t="s">
        <v>1761</v>
      </c>
      <c r="AA798">
        <v>0</v>
      </c>
    </row>
    <row r="799" spans="1:27" x14ac:dyDescent="0.3">
      <c r="A799">
        <v>797</v>
      </c>
      <c r="B799">
        <v>3.2018008474576201</v>
      </c>
      <c r="C799" t="s">
        <v>1762</v>
      </c>
      <c r="D799">
        <v>27</v>
      </c>
      <c r="E799">
        <v>253890</v>
      </c>
      <c r="F799">
        <v>7.3582629674306399E-2</v>
      </c>
      <c r="G799">
        <v>7.48451950140731</v>
      </c>
      <c r="H799">
        <v>27</v>
      </c>
      <c r="I799">
        <v>2487</v>
      </c>
      <c r="J799" t="s">
        <v>1763</v>
      </c>
      <c r="K799">
        <v>2.1489201676150001E-4</v>
      </c>
      <c r="L799">
        <v>79296</v>
      </c>
      <c r="M799">
        <v>2.0104543626859E-3</v>
      </c>
      <c r="N799">
        <v>9.8313097668421001E-3</v>
      </c>
      <c r="O799">
        <v>10</v>
      </c>
      <c r="P799">
        <v>18614</v>
      </c>
      <c r="Q799">
        <v>-2</v>
      </c>
      <c r="R799">
        <v>2.6861502095189998E-4</v>
      </c>
      <c r="S799">
        <v>9403.3333333333303</v>
      </c>
      <c r="T799">
        <v>42048</v>
      </c>
      <c r="U799">
        <v>183</v>
      </c>
      <c r="V799">
        <v>4</v>
      </c>
      <c r="W799">
        <v>1.6083634901487001E-3</v>
      </c>
      <c r="X799">
        <v>102.086851628468</v>
      </c>
      <c r="Y799">
        <v>0.442684550989345</v>
      </c>
      <c r="Z799" t="s">
        <v>1764</v>
      </c>
      <c r="AA799">
        <v>5</v>
      </c>
    </row>
    <row r="800" spans="1:27" x14ac:dyDescent="0.3">
      <c r="A800">
        <v>798</v>
      </c>
      <c r="B800">
        <v>1345.2674691617599</v>
      </c>
      <c r="C800" t="s">
        <v>1765</v>
      </c>
      <c r="D800">
        <v>22</v>
      </c>
      <c r="E800">
        <v>76777105</v>
      </c>
      <c r="F800">
        <v>4.40032746623E-4</v>
      </c>
      <c r="G800">
        <v>0.22547073270568899</v>
      </c>
      <c r="H800">
        <v>642</v>
      </c>
      <c r="I800">
        <v>97720</v>
      </c>
      <c r="J800" t="e">
        <f>--EmU7VT4oY</f>
        <v>#NAME?</v>
      </c>
      <c r="K800">
        <v>2.723187945354E-4</v>
      </c>
      <c r="L800">
        <v>57072</v>
      </c>
      <c r="M800">
        <v>3.5816618911170003E-4</v>
      </c>
      <c r="N800">
        <v>1.9516180275040999E-3</v>
      </c>
      <c r="O800">
        <v>724</v>
      </c>
      <c r="P800">
        <v>22033</v>
      </c>
      <c r="Q800">
        <v>-2</v>
      </c>
      <c r="R800">
        <v>1.5885263014569001E-3</v>
      </c>
      <c r="S800">
        <v>119590.506230529</v>
      </c>
      <c r="T800">
        <v>47784</v>
      </c>
      <c r="U800">
        <v>43</v>
      </c>
      <c r="V800">
        <v>6</v>
      </c>
      <c r="W800" s="1">
        <v>6.1399918133442401E-5</v>
      </c>
      <c r="X800">
        <v>785.68466025378598</v>
      </c>
      <c r="Y800">
        <v>0.46109576427255899</v>
      </c>
      <c r="Z800" t="s">
        <v>1766</v>
      </c>
      <c r="AA800">
        <v>35</v>
      </c>
    </row>
    <row r="801" spans="1:27" x14ac:dyDescent="0.3">
      <c r="A801">
        <v>799</v>
      </c>
      <c r="B801">
        <v>1.0843305584460601</v>
      </c>
      <c r="C801" t="s">
        <v>1767</v>
      </c>
      <c r="D801">
        <v>10</v>
      </c>
      <c r="E801">
        <v>50018</v>
      </c>
      <c r="F801">
        <v>0.217391304347826</v>
      </c>
      <c r="G801">
        <v>44.630434782608603</v>
      </c>
      <c r="H801">
        <v>45</v>
      </c>
      <c r="I801">
        <v>92</v>
      </c>
      <c r="J801" t="e">
        <f>--cqb2IonwU</f>
        <v>#NAME?</v>
      </c>
      <c r="K801">
        <v>2.435460301997E-4</v>
      </c>
      <c r="L801">
        <v>46128</v>
      </c>
      <c r="M801">
        <v>2.1739130434782601E-2</v>
      </c>
      <c r="N801">
        <v>4.8709206039941003E-3</v>
      </c>
      <c r="O801">
        <v>0</v>
      </c>
      <c r="P801">
        <v>4106</v>
      </c>
      <c r="Q801">
        <v>-2</v>
      </c>
      <c r="R801">
        <v>4.870920603994E-4</v>
      </c>
      <c r="S801">
        <v>1111.51111111111</v>
      </c>
      <c r="T801">
        <v>30168</v>
      </c>
      <c r="U801">
        <v>20</v>
      </c>
      <c r="V801">
        <v>1</v>
      </c>
      <c r="W801">
        <v>1.0869565217391301E-2</v>
      </c>
      <c r="X801">
        <v>543.67391304347802</v>
      </c>
      <c r="Y801">
        <v>0.13610448156987501</v>
      </c>
      <c r="Z801" t="s">
        <v>1768</v>
      </c>
      <c r="AA801">
        <v>2</v>
      </c>
    </row>
    <row r="802" spans="1:27" x14ac:dyDescent="0.3">
      <c r="A802">
        <v>800</v>
      </c>
      <c r="B802">
        <v>8604.2562780378394</v>
      </c>
      <c r="C802" t="s">
        <v>1769</v>
      </c>
      <c r="D802">
        <v>20</v>
      </c>
      <c r="E802">
        <v>705824351</v>
      </c>
      <c r="F802" s="1">
        <v>2.8380132960922901E-5</v>
      </c>
      <c r="G802">
        <v>1.4168781380740699E-2</v>
      </c>
      <c r="H802">
        <v>39949</v>
      </c>
      <c r="I802">
        <v>422831</v>
      </c>
      <c r="J802" t="e">
        <f>--M6gvOpkKQ</f>
        <v>#NAME?</v>
      </c>
      <c r="K802">
        <v>0</v>
      </c>
      <c r="L802">
        <v>82032</v>
      </c>
      <c r="M802" s="1">
        <v>2.1285099720692099E-5</v>
      </c>
      <c r="N802">
        <v>2.0030045067601001E-3</v>
      </c>
      <c r="O802">
        <v>9697</v>
      </c>
      <c r="P802">
        <v>5991</v>
      </c>
      <c r="Q802">
        <v>-2</v>
      </c>
      <c r="R802">
        <v>1.5022533800701E-3</v>
      </c>
      <c r="S802">
        <v>17668.135647951101</v>
      </c>
      <c r="T802">
        <v>57672</v>
      </c>
      <c r="U802">
        <v>12</v>
      </c>
      <c r="V802">
        <v>0</v>
      </c>
      <c r="W802">
        <v>0</v>
      </c>
      <c r="X802">
        <v>1669.2824107030899</v>
      </c>
      <c r="Y802">
        <v>0.10388056595921701</v>
      </c>
      <c r="Z802" t="s">
        <v>1770</v>
      </c>
      <c r="AA802">
        <v>9</v>
      </c>
    </row>
    <row r="803" spans="1:27" x14ac:dyDescent="0.3">
      <c r="A803">
        <v>801</v>
      </c>
      <c r="B803">
        <v>1298.4147286821701</v>
      </c>
      <c r="C803" t="s">
        <v>1771</v>
      </c>
      <c r="D803">
        <v>26</v>
      </c>
      <c r="E803">
        <v>97817372</v>
      </c>
      <c r="F803">
        <v>4.3960097048772002E-3</v>
      </c>
      <c r="G803">
        <v>0.506034428109566</v>
      </c>
      <c r="H803">
        <v>323</v>
      </c>
      <c r="I803">
        <v>867605</v>
      </c>
      <c r="J803" t="e">
        <f>--X4_44oB54</f>
        <v>#NAME?</v>
      </c>
      <c r="K803">
        <v>3.5987773267909999E-4</v>
      </c>
      <c r="L803">
        <v>75336</v>
      </c>
      <c r="M803">
        <v>2.5241901556579999E-4</v>
      </c>
      <c r="N803">
        <v>8.6871751420150006E-3</v>
      </c>
      <c r="O803">
        <v>873</v>
      </c>
      <c r="P803">
        <v>439038</v>
      </c>
      <c r="Q803">
        <v>24.139240506329099</v>
      </c>
      <c r="R803">
        <v>4.988178699793E-4</v>
      </c>
      <c r="S803">
        <v>302840.160990712</v>
      </c>
      <c r="T803">
        <v>30984</v>
      </c>
      <c r="U803">
        <v>3814</v>
      </c>
      <c r="V803">
        <v>158</v>
      </c>
      <c r="W803">
        <v>1.8211052264560001E-4</v>
      </c>
      <c r="X803">
        <v>112.744131257888</v>
      </c>
      <c r="Y803">
        <v>14.1698295894655</v>
      </c>
      <c r="Z803" t="s">
        <v>1772</v>
      </c>
      <c r="AA803">
        <v>219</v>
      </c>
    </row>
    <row r="804" spans="1:27" x14ac:dyDescent="0.3">
      <c r="A804">
        <v>802</v>
      </c>
      <c r="B804">
        <v>8.8300376125603695</v>
      </c>
      <c r="C804" t="s">
        <v>1773</v>
      </c>
      <c r="D804">
        <v>10</v>
      </c>
      <c r="E804">
        <v>875666</v>
      </c>
      <c r="F804">
        <v>0.126050420168067</v>
      </c>
      <c r="G804">
        <v>23.197478991596601</v>
      </c>
      <c r="H804">
        <v>129</v>
      </c>
      <c r="I804">
        <v>238</v>
      </c>
      <c r="J804" t="e">
        <f>--ekDLDTUXA</f>
        <v>#NAME?</v>
      </c>
      <c r="K804">
        <v>0</v>
      </c>
      <c r="L804">
        <v>99169</v>
      </c>
      <c r="M804">
        <v>1.26050420168067E-2</v>
      </c>
      <c r="N804">
        <v>5.4337982249591998E-3</v>
      </c>
      <c r="O804">
        <v>10</v>
      </c>
      <c r="P804">
        <v>5521</v>
      </c>
      <c r="Q804">
        <v>-2</v>
      </c>
      <c r="R804">
        <v>5.4337982249590003E-4</v>
      </c>
      <c r="S804">
        <v>6788.1085271317797</v>
      </c>
      <c r="T804">
        <v>53904</v>
      </c>
      <c r="U804">
        <v>30</v>
      </c>
      <c r="V804">
        <v>0</v>
      </c>
      <c r="W804">
        <v>0</v>
      </c>
      <c r="X804">
        <v>3679.2689075630201</v>
      </c>
      <c r="Y804">
        <v>0.102422825764321</v>
      </c>
      <c r="Z804" t="s">
        <v>1774</v>
      </c>
      <c r="AA804">
        <v>3</v>
      </c>
    </row>
    <row r="805" spans="1:27" x14ac:dyDescent="0.3">
      <c r="A805">
        <v>803</v>
      </c>
      <c r="B805">
        <v>48.379955501618099</v>
      </c>
      <c r="C805" t="s">
        <v>1775</v>
      </c>
      <c r="D805">
        <v>28</v>
      </c>
      <c r="E805">
        <v>3348667</v>
      </c>
      <c r="F805">
        <v>3.2679738562091001E-3</v>
      </c>
      <c r="G805">
        <v>8.2949346405228699</v>
      </c>
      <c r="H805">
        <v>45</v>
      </c>
      <c r="I805">
        <v>1224</v>
      </c>
      <c r="J805" t="e">
        <f>--ys1VCYZy0</f>
        <v>#NAME?</v>
      </c>
      <c r="K805">
        <v>0</v>
      </c>
      <c r="L805">
        <v>69216</v>
      </c>
      <c r="M805">
        <v>1.6339869281045E-3</v>
      </c>
      <c r="N805">
        <v>3.9397222495809997E-4</v>
      </c>
      <c r="O805">
        <v>41</v>
      </c>
      <c r="P805">
        <v>10153</v>
      </c>
      <c r="Q805">
        <v>-2</v>
      </c>
      <c r="R805">
        <v>1.9698611247900001E-4</v>
      </c>
      <c r="S805">
        <v>74414.822222222196</v>
      </c>
      <c r="T805">
        <v>67440</v>
      </c>
      <c r="U805">
        <v>4</v>
      </c>
      <c r="V805">
        <v>0</v>
      </c>
      <c r="W805">
        <v>0</v>
      </c>
      <c r="X805">
        <v>2735.8390522875802</v>
      </c>
      <c r="Y805">
        <v>0.15054863582443601</v>
      </c>
      <c r="Z805" t="s">
        <v>1776</v>
      </c>
      <c r="AA805">
        <v>2</v>
      </c>
    </row>
    <row r="806" spans="1:27" x14ac:dyDescent="0.3">
      <c r="A806">
        <v>804</v>
      </c>
      <c r="B806">
        <v>1.36489304104413</v>
      </c>
      <c r="C806" t="s">
        <v>1777</v>
      </c>
      <c r="D806">
        <v>24</v>
      </c>
      <c r="E806">
        <v>118485</v>
      </c>
      <c r="F806">
        <v>0.26470588235294101</v>
      </c>
      <c r="G806">
        <v>33.220588235294102</v>
      </c>
      <c r="H806">
        <v>183</v>
      </c>
      <c r="I806">
        <v>68</v>
      </c>
      <c r="J806" t="s">
        <v>1778</v>
      </c>
      <c r="K806">
        <v>0</v>
      </c>
      <c r="L806">
        <v>86809</v>
      </c>
      <c r="M806">
        <v>0.191176470588235</v>
      </c>
      <c r="N806">
        <v>7.9681274900398006E-3</v>
      </c>
      <c r="O806">
        <v>2</v>
      </c>
      <c r="P806">
        <v>2259</v>
      </c>
      <c r="Q806">
        <v>-2</v>
      </c>
      <c r="R806">
        <v>5.7547587428064999E-3</v>
      </c>
      <c r="S806">
        <v>647.45901639344197</v>
      </c>
      <c r="T806">
        <v>84456</v>
      </c>
      <c r="U806">
        <v>18</v>
      </c>
      <c r="V806">
        <v>0</v>
      </c>
      <c r="W806">
        <v>0</v>
      </c>
      <c r="X806">
        <v>1742.4264705882299</v>
      </c>
      <c r="Y806">
        <v>2.6747655583972699E-2</v>
      </c>
      <c r="Z806" t="s">
        <v>1779</v>
      </c>
      <c r="AA806">
        <v>13</v>
      </c>
    </row>
    <row r="807" spans="1:27" x14ac:dyDescent="0.3">
      <c r="A807">
        <v>805</v>
      </c>
      <c r="B807">
        <v>21.555464877281999</v>
      </c>
      <c r="C807" t="s">
        <v>1780</v>
      </c>
      <c r="D807">
        <v>24</v>
      </c>
      <c r="E807">
        <v>1426282</v>
      </c>
      <c r="F807">
        <v>6.0975609756096999E-3</v>
      </c>
      <c r="G807">
        <v>7.6798780487804796</v>
      </c>
      <c r="H807">
        <v>181</v>
      </c>
      <c r="I807">
        <v>328</v>
      </c>
      <c r="J807" t="e">
        <f>--XrcXDy1cM</f>
        <v>#NAME?</v>
      </c>
      <c r="K807">
        <v>0</v>
      </c>
      <c r="L807">
        <v>66168</v>
      </c>
      <c r="M807">
        <v>3.0487804878048001E-3</v>
      </c>
      <c r="N807">
        <v>7.9396585946800002E-4</v>
      </c>
      <c r="O807">
        <v>6</v>
      </c>
      <c r="P807">
        <v>2519</v>
      </c>
      <c r="Q807">
        <v>-2</v>
      </c>
      <c r="R807">
        <v>3.9698292973400001E-4</v>
      </c>
      <c r="S807">
        <v>7880.0110497237501</v>
      </c>
      <c r="T807">
        <v>57912</v>
      </c>
      <c r="U807">
        <v>2</v>
      </c>
      <c r="V807">
        <v>0</v>
      </c>
      <c r="W807">
        <v>0</v>
      </c>
      <c r="X807">
        <v>4348.4207317073096</v>
      </c>
      <c r="Y807">
        <v>4.3497029976516097E-2</v>
      </c>
      <c r="Z807" t="s">
        <v>1781</v>
      </c>
      <c r="AA807">
        <v>1</v>
      </c>
    </row>
    <row r="808" spans="1:27" x14ac:dyDescent="0.3">
      <c r="A808">
        <v>806</v>
      </c>
      <c r="B808">
        <v>0.52598987668149499</v>
      </c>
      <c r="C808" t="s">
        <v>1782</v>
      </c>
      <c r="D808">
        <v>20</v>
      </c>
      <c r="E808">
        <v>49776</v>
      </c>
      <c r="F808">
        <v>0.69565217391304301</v>
      </c>
      <c r="G808">
        <v>626.60869565217297</v>
      </c>
      <c r="H808">
        <v>12</v>
      </c>
      <c r="I808">
        <v>23</v>
      </c>
      <c r="J808" t="e">
        <f>--Krf1VY0SE</f>
        <v>#NAME?</v>
      </c>
      <c r="K808">
        <v>8.3263946711069998E-4</v>
      </c>
      <c r="L808">
        <v>94633</v>
      </c>
      <c r="M808">
        <v>0.95652173913043403</v>
      </c>
      <c r="N808">
        <v>1.1101859561476E-3</v>
      </c>
      <c r="O808">
        <v>28</v>
      </c>
      <c r="P808">
        <v>14412</v>
      </c>
      <c r="Q808">
        <v>-2</v>
      </c>
      <c r="R808">
        <v>1.5265056897030001E-3</v>
      </c>
      <c r="S808">
        <v>4148</v>
      </c>
      <c r="T808">
        <v>79680</v>
      </c>
      <c r="U808">
        <v>16</v>
      </c>
      <c r="V808">
        <v>12</v>
      </c>
      <c r="W808">
        <v>0.52173913043478204</v>
      </c>
      <c r="X808">
        <v>2164.1739130434698</v>
      </c>
      <c r="Y808">
        <v>0.18087349397590299</v>
      </c>
      <c r="Z808" t="s">
        <v>1783</v>
      </c>
      <c r="AA808">
        <v>22</v>
      </c>
    </row>
    <row r="809" spans="1:27" x14ac:dyDescent="0.3">
      <c r="A809">
        <v>807</v>
      </c>
      <c r="B809">
        <v>18.649590163934398</v>
      </c>
      <c r="C809" t="s">
        <v>1784</v>
      </c>
      <c r="D809">
        <v>26</v>
      </c>
      <c r="E809">
        <v>382242</v>
      </c>
      <c r="F809">
        <v>0.81708756195421195</v>
      </c>
      <c r="G809">
        <v>70.208402171347601</v>
      </c>
      <c r="H809">
        <v>23</v>
      </c>
      <c r="I809">
        <v>4237</v>
      </c>
      <c r="J809" t="s">
        <v>1785</v>
      </c>
      <c r="K809">
        <v>7.7317941460230001E-4</v>
      </c>
      <c r="L809">
        <v>20496</v>
      </c>
      <c r="M809">
        <v>6.8444654236488003E-2</v>
      </c>
      <c r="N809">
        <v>1.16380310145794E-2</v>
      </c>
      <c r="O809">
        <v>0</v>
      </c>
      <c r="P809">
        <v>297473</v>
      </c>
      <c r="Q809">
        <v>15.052173913043401</v>
      </c>
      <c r="R809">
        <v>9.7487839232459998E-4</v>
      </c>
      <c r="S809">
        <v>16619.217391304301</v>
      </c>
      <c r="T809">
        <v>19704</v>
      </c>
      <c r="U809">
        <v>3462</v>
      </c>
      <c r="V809">
        <v>230</v>
      </c>
      <c r="W809">
        <v>5.4283691291007699E-2</v>
      </c>
      <c r="X809">
        <v>90.215246636771298</v>
      </c>
      <c r="Y809">
        <v>15.0970868859114</v>
      </c>
      <c r="Z809" t="s">
        <v>1786</v>
      </c>
      <c r="AA809">
        <v>290</v>
      </c>
    </row>
    <row r="810" spans="1:27" x14ac:dyDescent="0.3">
      <c r="A810">
        <v>808</v>
      </c>
      <c r="B810">
        <v>1081.04602470088</v>
      </c>
      <c r="C810" t="s">
        <v>1787</v>
      </c>
      <c r="D810">
        <v>2</v>
      </c>
      <c r="E810">
        <v>67223766</v>
      </c>
      <c r="F810">
        <v>1.6303783960039999E-4</v>
      </c>
      <c r="G810">
        <v>3.7394951755621103E-2</v>
      </c>
      <c r="H810">
        <v>643</v>
      </c>
      <c r="I810">
        <v>67469</v>
      </c>
      <c r="J810" t="e">
        <f>--OHMk_XSfc</f>
        <v>#NAME?</v>
      </c>
      <c r="K810">
        <v>0</v>
      </c>
      <c r="L810">
        <v>62184</v>
      </c>
      <c r="M810">
        <v>0</v>
      </c>
      <c r="N810">
        <v>4.3598890210067003E-3</v>
      </c>
      <c r="O810">
        <v>64</v>
      </c>
      <c r="P810">
        <v>2523</v>
      </c>
      <c r="Q810">
        <v>-2</v>
      </c>
      <c r="R810">
        <v>0</v>
      </c>
      <c r="S810">
        <v>104547.06998444699</v>
      </c>
      <c r="T810">
        <v>37632</v>
      </c>
      <c r="U810">
        <v>11</v>
      </c>
      <c r="V810">
        <v>0</v>
      </c>
      <c r="W810">
        <v>0</v>
      </c>
      <c r="X810">
        <v>996.36523440394797</v>
      </c>
      <c r="Y810">
        <v>6.7044005102040796E-2</v>
      </c>
      <c r="Z810" t="s">
        <v>1788</v>
      </c>
      <c r="AA810">
        <v>0</v>
      </c>
    </row>
    <row r="811" spans="1:27" x14ac:dyDescent="0.3">
      <c r="A811">
        <v>809</v>
      </c>
      <c r="B811">
        <v>5.0381616993450597E-2</v>
      </c>
      <c r="C811" t="s">
        <v>1789</v>
      </c>
      <c r="D811">
        <v>23</v>
      </c>
      <c r="E811">
        <v>4931</v>
      </c>
      <c r="F811">
        <v>3.5</v>
      </c>
      <c r="G811">
        <v>942</v>
      </c>
      <c r="H811">
        <v>11</v>
      </c>
      <c r="I811">
        <v>2</v>
      </c>
      <c r="J811" t="e">
        <f>--HzlLnnRhk</f>
        <v>#NAME?</v>
      </c>
      <c r="K811">
        <v>0</v>
      </c>
      <c r="L811">
        <v>97873</v>
      </c>
      <c r="M811">
        <v>0</v>
      </c>
      <c r="N811">
        <v>3.7154989384288002E-3</v>
      </c>
      <c r="O811">
        <v>0</v>
      </c>
      <c r="P811">
        <v>1884</v>
      </c>
      <c r="Q811">
        <v>-2</v>
      </c>
      <c r="R811">
        <v>0</v>
      </c>
      <c r="S811">
        <v>448.27272727272702</v>
      </c>
      <c r="T811">
        <v>83616</v>
      </c>
      <c r="U811">
        <v>7</v>
      </c>
      <c r="V811">
        <v>0</v>
      </c>
      <c r="W811">
        <v>0</v>
      </c>
      <c r="X811">
        <v>2465.5</v>
      </c>
      <c r="Y811">
        <v>2.2531572904707201E-2</v>
      </c>
      <c r="Z811" t="s">
        <v>1790</v>
      </c>
      <c r="AA811">
        <v>0</v>
      </c>
    </row>
    <row r="812" spans="1:27" x14ac:dyDescent="0.3">
      <c r="A812">
        <v>810</v>
      </c>
      <c r="B812">
        <v>6.8119157716786001</v>
      </c>
      <c r="C812" t="s">
        <v>1791</v>
      </c>
      <c r="D812">
        <v>29</v>
      </c>
      <c r="E812">
        <v>548005</v>
      </c>
      <c r="F812">
        <v>8.1300813008129996E-2</v>
      </c>
      <c r="G812">
        <v>31.254742547425401</v>
      </c>
      <c r="H812">
        <v>50</v>
      </c>
      <c r="I812">
        <v>369</v>
      </c>
      <c r="J812" t="e">
        <f>--XyM-raK7A</f>
        <v>#NAME?</v>
      </c>
      <c r="K812">
        <v>0</v>
      </c>
      <c r="L812">
        <v>80448</v>
      </c>
      <c r="M812">
        <v>8.1300813008130003E-3</v>
      </c>
      <c r="N812">
        <v>2.6012312494580001E-3</v>
      </c>
      <c r="O812">
        <v>12</v>
      </c>
      <c r="P812">
        <v>11533</v>
      </c>
      <c r="Q812">
        <v>-2</v>
      </c>
      <c r="R812">
        <v>2.6012312494579998E-4</v>
      </c>
      <c r="S812">
        <v>10960.1</v>
      </c>
      <c r="T812">
        <v>54288</v>
      </c>
      <c r="U812">
        <v>30</v>
      </c>
      <c r="V812">
        <v>0</v>
      </c>
      <c r="W812">
        <v>0</v>
      </c>
      <c r="X812">
        <v>1485.10840108401</v>
      </c>
      <c r="Y812">
        <v>0.212441055113468</v>
      </c>
      <c r="Z812" t="s">
        <v>1792</v>
      </c>
      <c r="AA812">
        <v>3</v>
      </c>
    </row>
    <row r="813" spans="1:27" x14ac:dyDescent="0.3">
      <c r="A813">
        <v>811</v>
      </c>
      <c r="B813">
        <v>958.84328304597705</v>
      </c>
      <c r="C813" t="s">
        <v>1793</v>
      </c>
      <c r="D813">
        <v>22</v>
      </c>
      <c r="E813">
        <v>53388394</v>
      </c>
      <c r="F813">
        <v>5.2090111058644998E-3</v>
      </c>
      <c r="G813">
        <v>9.6112017906208005E-2</v>
      </c>
      <c r="H813">
        <v>981</v>
      </c>
      <c r="I813">
        <v>268957</v>
      </c>
      <c r="J813" t="e">
        <f>--isx7xyI6U</f>
        <v>#NAME?</v>
      </c>
      <c r="K813">
        <v>2.6692456479689998E-3</v>
      </c>
      <c r="L813">
        <v>55680</v>
      </c>
      <c r="M813">
        <v>2.4911045260020003E-4</v>
      </c>
      <c r="N813">
        <v>5.4197292069632398E-2</v>
      </c>
      <c r="O813">
        <v>330</v>
      </c>
      <c r="P813">
        <v>25850</v>
      </c>
      <c r="Q813">
        <v>20.3043478260869</v>
      </c>
      <c r="R813">
        <v>2.5918762088974001E-3</v>
      </c>
      <c r="S813">
        <v>54422.419979612598</v>
      </c>
      <c r="T813">
        <v>19128</v>
      </c>
      <c r="U813">
        <v>1401</v>
      </c>
      <c r="V813">
        <v>69</v>
      </c>
      <c r="W813">
        <v>2.5654658551360003E-4</v>
      </c>
      <c r="X813">
        <v>198.501596909543</v>
      </c>
      <c r="Y813">
        <v>1.3514219991635299</v>
      </c>
      <c r="Z813" t="s">
        <v>1794</v>
      </c>
      <c r="AA813">
        <v>67</v>
      </c>
    </row>
    <row r="814" spans="1:27" x14ac:dyDescent="0.3">
      <c r="A814">
        <v>812</v>
      </c>
      <c r="B814">
        <v>3.0168776371308E-2</v>
      </c>
      <c r="C814" t="s">
        <v>1795</v>
      </c>
      <c r="D814">
        <v>17</v>
      </c>
      <c r="E814">
        <v>1716</v>
      </c>
      <c r="F814">
        <v>1.5</v>
      </c>
      <c r="G814">
        <v>826.5</v>
      </c>
      <c r="H814">
        <v>3</v>
      </c>
      <c r="I814">
        <v>2</v>
      </c>
      <c r="J814" t="e">
        <f>--GhGp583Xk</f>
        <v>#NAME?</v>
      </c>
      <c r="K814">
        <v>4.8396854204476002E-3</v>
      </c>
      <c r="L814">
        <v>56880</v>
      </c>
      <c r="M814">
        <v>0.5</v>
      </c>
      <c r="N814">
        <v>1.8148820326678E-3</v>
      </c>
      <c r="O814">
        <v>0</v>
      </c>
      <c r="P814">
        <v>1653</v>
      </c>
      <c r="Q814">
        <v>-2</v>
      </c>
      <c r="R814">
        <v>6.0496067755590004E-4</v>
      </c>
      <c r="S814">
        <v>572</v>
      </c>
      <c r="T814">
        <v>56400</v>
      </c>
      <c r="U814">
        <v>3</v>
      </c>
      <c r="V814">
        <v>8</v>
      </c>
      <c r="W814">
        <v>4</v>
      </c>
      <c r="X814">
        <v>858</v>
      </c>
      <c r="Y814">
        <v>2.9308510638297799E-2</v>
      </c>
      <c r="Z814" t="s">
        <v>1796</v>
      </c>
      <c r="AA814">
        <v>1</v>
      </c>
    </row>
    <row r="815" spans="1:27" x14ac:dyDescent="0.3">
      <c r="A815">
        <v>813</v>
      </c>
      <c r="B815">
        <v>1.5414486045795599</v>
      </c>
      <c r="C815" t="s">
        <v>1797</v>
      </c>
      <c r="D815">
        <v>20</v>
      </c>
      <c r="E815">
        <v>145206</v>
      </c>
      <c r="F815">
        <v>0.40336134453781503</v>
      </c>
      <c r="G815">
        <v>337.06722689075599</v>
      </c>
      <c r="H815">
        <v>21</v>
      </c>
      <c r="I815">
        <v>119</v>
      </c>
      <c r="J815" t="s">
        <v>1798</v>
      </c>
      <c r="K815">
        <v>1.2465408491429999E-4</v>
      </c>
      <c r="L815">
        <v>94201</v>
      </c>
      <c r="M815">
        <v>0.16806722689075601</v>
      </c>
      <c r="N815">
        <v>1.1966792151778E-3</v>
      </c>
      <c r="O815">
        <v>6</v>
      </c>
      <c r="P815">
        <v>40111</v>
      </c>
      <c r="Q815">
        <v>-2</v>
      </c>
      <c r="R815">
        <v>4.9861633965739998E-4</v>
      </c>
      <c r="S815">
        <v>6914.5714285714203</v>
      </c>
      <c r="T815">
        <v>55032</v>
      </c>
      <c r="U815">
        <v>48</v>
      </c>
      <c r="V815">
        <v>5</v>
      </c>
      <c r="W815">
        <v>4.2016806722689003E-2</v>
      </c>
      <c r="X815">
        <v>1220.21848739495</v>
      </c>
      <c r="Y815">
        <v>0.72886684111062605</v>
      </c>
      <c r="Z815" t="s">
        <v>1799</v>
      </c>
      <c r="AA815">
        <v>20</v>
      </c>
    </row>
    <row r="816" spans="1:27" x14ac:dyDescent="0.3">
      <c r="A816">
        <v>814</v>
      </c>
      <c r="B816">
        <v>18.506780724732501</v>
      </c>
      <c r="C816" t="s">
        <v>1800</v>
      </c>
      <c r="D816">
        <v>10</v>
      </c>
      <c r="E816">
        <v>1356473</v>
      </c>
      <c r="F816">
        <v>0.38992042440318297</v>
      </c>
      <c r="G816">
        <v>106.55968169761201</v>
      </c>
      <c r="H816">
        <v>20</v>
      </c>
      <c r="I816">
        <v>377</v>
      </c>
      <c r="J816" t="s">
        <v>1801</v>
      </c>
      <c r="K816" s="1">
        <v>2.4892340626789099E-5</v>
      </c>
      <c r="L816">
        <v>73296</v>
      </c>
      <c r="M816">
        <v>2.3872679045092798E-2</v>
      </c>
      <c r="N816">
        <v>3.6591740721379998E-3</v>
      </c>
      <c r="O816">
        <v>1</v>
      </c>
      <c r="P816">
        <v>40173</v>
      </c>
      <c r="Q816">
        <v>-2</v>
      </c>
      <c r="R816">
        <v>2.240310656411E-4</v>
      </c>
      <c r="S816">
        <v>67823.649999999994</v>
      </c>
      <c r="T816">
        <v>71688</v>
      </c>
      <c r="U816">
        <v>147</v>
      </c>
      <c r="V816">
        <v>1</v>
      </c>
      <c r="W816">
        <v>2.6525198938992002E-3</v>
      </c>
      <c r="X816">
        <v>3598.0716180371301</v>
      </c>
      <c r="Y816">
        <v>0.56038667559424105</v>
      </c>
      <c r="Z816" t="s">
        <v>1802</v>
      </c>
      <c r="AA816">
        <v>9</v>
      </c>
    </row>
    <row r="817" spans="1:27" x14ac:dyDescent="0.3">
      <c r="A817">
        <v>815</v>
      </c>
      <c r="B817">
        <v>21.746477192601802</v>
      </c>
      <c r="C817" t="s">
        <v>1803</v>
      </c>
      <c r="D817">
        <v>10</v>
      </c>
      <c r="E817">
        <v>2004699</v>
      </c>
      <c r="F817">
        <v>2.2792022792022699E-2</v>
      </c>
      <c r="G817">
        <v>6.6714150047483303</v>
      </c>
      <c r="H817">
        <v>276</v>
      </c>
      <c r="I817">
        <v>1053</v>
      </c>
      <c r="J817" t="e">
        <f>--iNudaOokA</f>
        <v>#NAME?</v>
      </c>
      <c r="K817">
        <v>0</v>
      </c>
      <c r="L817">
        <v>92185</v>
      </c>
      <c r="M817">
        <v>3.7986704653371001E-3</v>
      </c>
      <c r="N817">
        <v>3.4163701067615E-3</v>
      </c>
      <c r="O817">
        <v>2</v>
      </c>
      <c r="P817">
        <v>7025</v>
      </c>
      <c r="Q817">
        <v>-2</v>
      </c>
      <c r="R817">
        <v>5.6939501779349996E-4</v>
      </c>
      <c r="S817">
        <v>7263.4021739130403</v>
      </c>
      <c r="T817">
        <v>36864</v>
      </c>
      <c r="U817">
        <v>24</v>
      </c>
      <c r="V817">
        <v>0</v>
      </c>
      <c r="W817">
        <v>0</v>
      </c>
      <c r="X817">
        <v>1903.7977207977201</v>
      </c>
      <c r="Y817">
        <v>0.190565321180555</v>
      </c>
      <c r="Z817" t="s">
        <v>1804</v>
      </c>
      <c r="AA817">
        <v>4</v>
      </c>
    </row>
    <row r="818" spans="1:27" x14ac:dyDescent="0.3">
      <c r="A818">
        <v>816</v>
      </c>
      <c r="B818">
        <v>2524.5215648429898</v>
      </c>
      <c r="C818" t="s">
        <v>1805</v>
      </c>
      <c r="D818">
        <v>28</v>
      </c>
      <c r="E818">
        <v>238054810</v>
      </c>
      <c r="F818">
        <v>7.7909718845259996E-4</v>
      </c>
      <c r="G818">
        <v>1.8434276093219699E-2</v>
      </c>
      <c r="H818">
        <v>2173</v>
      </c>
      <c r="I818">
        <v>1147482</v>
      </c>
      <c r="J818" t="e">
        <f>--kEm6_SW5g</f>
        <v>#NAME?</v>
      </c>
      <c r="K818">
        <v>1.2291400746938001E-3</v>
      </c>
      <c r="L818">
        <v>94297</v>
      </c>
      <c r="M818" s="1">
        <v>8.1047022959837196E-5</v>
      </c>
      <c r="N818">
        <v>4.2263508722166998E-2</v>
      </c>
      <c r="O818">
        <v>3610</v>
      </c>
      <c r="P818">
        <v>21153</v>
      </c>
      <c r="Q818">
        <v>-2</v>
      </c>
      <c r="R818">
        <v>4.3965394979435003E-3</v>
      </c>
      <c r="S818">
        <v>109551.22411412701</v>
      </c>
      <c r="T818">
        <v>28920</v>
      </c>
      <c r="U818">
        <v>894</v>
      </c>
      <c r="V818">
        <v>26</v>
      </c>
      <c r="W818" s="1">
        <v>2.2658307494147999E-5</v>
      </c>
      <c r="X818">
        <v>207.458426363115</v>
      </c>
      <c r="Y818">
        <v>0.73143153526970905</v>
      </c>
      <c r="Z818" t="s">
        <v>1806</v>
      </c>
      <c r="AA818">
        <v>93</v>
      </c>
    </row>
    <row r="819" spans="1:27" x14ac:dyDescent="0.3">
      <c r="A819">
        <v>817</v>
      </c>
      <c r="B819">
        <v>70.492524316508906</v>
      </c>
      <c r="C819" t="s">
        <v>1807</v>
      </c>
      <c r="D819">
        <v>10</v>
      </c>
      <c r="E819">
        <v>4290457</v>
      </c>
      <c r="F819">
        <v>8.5015940488840994E-3</v>
      </c>
      <c r="G819">
        <v>0.689054197662061</v>
      </c>
      <c r="H819">
        <v>1082</v>
      </c>
      <c r="I819">
        <v>4705</v>
      </c>
      <c r="J819" t="e">
        <f>--oV3MJbTXg</f>
        <v>#NAME?</v>
      </c>
      <c r="K819">
        <v>0</v>
      </c>
      <c r="L819">
        <v>60864</v>
      </c>
      <c r="M819">
        <v>2.3379383634431002E-3</v>
      </c>
      <c r="N819">
        <v>1.23380629241209E-2</v>
      </c>
      <c r="O819">
        <v>102</v>
      </c>
      <c r="P819">
        <v>3242</v>
      </c>
      <c r="Q819">
        <v>-2</v>
      </c>
      <c r="R819">
        <v>3.3929673041332002E-3</v>
      </c>
      <c r="S819">
        <v>3965.3022181145998</v>
      </c>
      <c r="T819">
        <v>44184</v>
      </c>
      <c r="U819">
        <v>40</v>
      </c>
      <c r="V819">
        <v>0</v>
      </c>
      <c r="W819">
        <v>0</v>
      </c>
      <c r="X819">
        <v>911.89309245483503</v>
      </c>
      <c r="Y819">
        <v>7.3374977367372807E-2</v>
      </c>
      <c r="Z819" t="s">
        <v>1808</v>
      </c>
      <c r="AA819">
        <v>11</v>
      </c>
    </row>
    <row r="820" spans="1:27" x14ac:dyDescent="0.3">
      <c r="A820">
        <v>818</v>
      </c>
      <c r="B820">
        <v>34.950815751437503</v>
      </c>
      <c r="C820" t="s">
        <v>1809</v>
      </c>
      <c r="D820">
        <v>27</v>
      </c>
      <c r="E820">
        <v>3361185</v>
      </c>
      <c r="F820">
        <v>6.7435430575219998E-4</v>
      </c>
      <c r="G820">
        <v>0.434149302043293</v>
      </c>
      <c r="H820">
        <v>1271</v>
      </c>
      <c r="I820">
        <v>14829</v>
      </c>
      <c r="J820" t="e">
        <f>--Dvs2BwOI0</f>
        <v>#NAME?</v>
      </c>
      <c r="K820">
        <v>1.553277415346E-4</v>
      </c>
      <c r="L820">
        <v>96169</v>
      </c>
      <c r="M820" s="1">
        <v>6.7435430575224205E-5</v>
      </c>
      <c r="N820">
        <v>1.5532774153462999E-3</v>
      </c>
      <c r="O820">
        <v>0</v>
      </c>
      <c r="P820">
        <v>6438</v>
      </c>
      <c r="Q820">
        <v>-2</v>
      </c>
      <c r="R820">
        <v>1.553277415346E-4</v>
      </c>
      <c r="S820">
        <v>2644.5200629425599</v>
      </c>
      <c r="T820">
        <v>29568</v>
      </c>
      <c r="U820">
        <v>10</v>
      </c>
      <c r="V820">
        <v>1</v>
      </c>
      <c r="W820" s="1">
        <v>6.7435430575224205E-5</v>
      </c>
      <c r="X820">
        <v>226.66295771798499</v>
      </c>
      <c r="Y820">
        <v>0.21773538961038899</v>
      </c>
      <c r="Z820" t="s">
        <v>1810</v>
      </c>
      <c r="AA820">
        <v>1</v>
      </c>
    </row>
    <row r="821" spans="1:27" x14ac:dyDescent="0.3">
      <c r="A821">
        <v>819</v>
      </c>
      <c r="B821">
        <v>0.37467259443065798</v>
      </c>
      <c r="C821" t="s">
        <v>1811</v>
      </c>
      <c r="D821">
        <v>27</v>
      </c>
      <c r="E821">
        <v>21743</v>
      </c>
      <c r="F821">
        <v>0.15</v>
      </c>
      <c r="G821">
        <v>131.75</v>
      </c>
      <c r="H821">
        <v>3</v>
      </c>
      <c r="I821">
        <v>20</v>
      </c>
      <c r="J821" t="e">
        <f>--FZPy9pAso</f>
        <v>#NAME?</v>
      </c>
      <c r="K821">
        <v>7.590132827324E-4</v>
      </c>
      <c r="L821">
        <v>58032</v>
      </c>
      <c r="M821">
        <v>0.1</v>
      </c>
      <c r="N821">
        <v>1.1385199240986001E-3</v>
      </c>
      <c r="O821">
        <v>0</v>
      </c>
      <c r="P821">
        <v>2635</v>
      </c>
      <c r="Q821">
        <v>-2</v>
      </c>
      <c r="R821">
        <v>7.590132827324E-4</v>
      </c>
      <c r="S821">
        <v>7247.6666666666597</v>
      </c>
      <c r="T821">
        <v>58008</v>
      </c>
      <c r="U821">
        <v>3</v>
      </c>
      <c r="V821">
        <v>2</v>
      </c>
      <c r="W821">
        <v>0.1</v>
      </c>
      <c r="X821">
        <v>1087.1500000000001</v>
      </c>
      <c r="Y821">
        <v>4.54247689973796E-2</v>
      </c>
      <c r="Z821" t="s">
        <v>1812</v>
      </c>
      <c r="AA821">
        <v>2</v>
      </c>
    </row>
    <row r="822" spans="1:27" x14ac:dyDescent="0.3">
      <c r="A822">
        <v>820</v>
      </c>
      <c r="B822">
        <v>969.01518536908304</v>
      </c>
      <c r="C822" t="s">
        <v>1813</v>
      </c>
      <c r="D822">
        <v>2</v>
      </c>
      <c r="E822">
        <v>46838318</v>
      </c>
      <c r="F822" s="1">
        <v>6.1406202026404599E-5</v>
      </c>
      <c r="G822">
        <v>6.5806979838297003E-2</v>
      </c>
      <c r="H822">
        <v>526</v>
      </c>
      <c r="I822">
        <v>48855</v>
      </c>
      <c r="J822" t="e">
        <f>--QQtyaq9SE</f>
        <v>#NAME?</v>
      </c>
      <c r="K822">
        <v>0</v>
      </c>
      <c r="L822">
        <v>48336</v>
      </c>
      <c r="M822">
        <v>0</v>
      </c>
      <c r="N822">
        <v>9.3312597200619996E-4</v>
      </c>
      <c r="O822">
        <v>0</v>
      </c>
      <c r="P822">
        <v>3215</v>
      </c>
      <c r="Q822">
        <v>-2</v>
      </c>
      <c r="R822">
        <v>0</v>
      </c>
      <c r="S822">
        <v>89046.231939163496</v>
      </c>
      <c r="T822">
        <v>26856</v>
      </c>
      <c r="U822">
        <v>3</v>
      </c>
      <c r="V822">
        <v>0</v>
      </c>
      <c r="W822">
        <v>0</v>
      </c>
      <c r="X822">
        <v>958.72107256166203</v>
      </c>
      <c r="Y822">
        <v>0.119712540959189</v>
      </c>
      <c r="Z822" t="s">
        <v>1814</v>
      </c>
      <c r="AA822">
        <v>0</v>
      </c>
    </row>
    <row r="823" spans="1:27" x14ac:dyDescent="0.3">
      <c r="A823">
        <v>821</v>
      </c>
      <c r="B823">
        <v>4.0514072847682101</v>
      </c>
      <c r="C823" t="s">
        <v>1815</v>
      </c>
      <c r="D823">
        <v>22</v>
      </c>
      <c r="E823">
        <v>293646</v>
      </c>
      <c r="F823">
        <v>0.41489361702127597</v>
      </c>
      <c r="G823">
        <v>223.61702127659501</v>
      </c>
      <c r="H823">
        <v>96</v>
      </c>
      <c r="I823">
        <v>94</v>
      </c>
      <c r="J823" t="e">
        <f>--HUQNsOMA0</f>
        <v>#NAME?</v>
      </c>
      <c r="K823">
        <v>0</v>
      </c>
      <c r="L823">
        <v>72480</v>
      </c>
      <c r="M823">
        <v>6.3829787234042507E-2</v>
      </c>
      <c r="N823">
        <v>1.8553758325403999E-3</v>
      </c>
      <c r="O823">
        <v>6</v>
      </c>
      <c r="P823">
        <v>21020</v>
      </c>
      <c r="Q823">
        <v>-2</v>
      </c>
      <c r="R823">
        <v>2.8544243577539999E-4</v>
      </c>
      <c r="S823">
        <v>3058.8125</v>
      </c>
      <c r="T823">
        <v>54120</v>
      </c>
      <c r="U823">
        <v>39</v>
      </c>
      <c r="V823">
        <v>0</v>
      </c>
      <c r="W823">
        <v>0</v>
      </c>
      <c r="X823">
        <v>3123.8936170212701</v>
      </c>
      <c r="Y823">
        <v>0.38839615668883898</v>
      </c>
      <c r="Z823" t="s">
        <v>1816</v>
      </c>
      <c r="AA823">
        <v>6</v>
      </c>
    </row>
    <row r="824" spans="1:27" x14ac:dyDescent="0.3">
      <c r="A824">
        <v>822</v>
      </c>
      <c r="B824">
        <v>22.003611552865099</v>
      </c>
      <c r="C824" t="s">
        <v>1817</v>
      </c>
      <c r="D824">
        <v>10</v>
      </c>
      <c r="E824">
        <v>2144582</v>
      </c>
      <c r="F824">
        <v>1.56078431372549</v>
      </c>
      <c r="G824">
        <v>719.92941176470504</v>
      </c>
      <c r="H824">
        <v>35</v>
      </c>
      <c r="I824">
        <v>255</v>
      </c>
      <c r="J824" t="e">
        <f>--LU_yff5_0</f>
        <v>#NAME?</v>
      </c>
      <c r="K824" s="1">
        <v>5.4471571286945302E-5</v>
      </c>
      <c r="L824">
        <v>97465</v>
      </c>
      <c r="M824">
        <v>0.50588235294117601</v>
      </c>
      <c r="N824">
        <v>2.1679685372203998E-3</v>
      </c>
      <c r="O824">
        <v>6</v>
      </c>
      <c r="P824">
        <v>183582</v>
      </c>
      <c r="Q824">
        <v>-2</v>
      </c>
      <c r="R824">
        <v>7.0268326960150004E-4</v>
      </c>
      <c r="S824">
        <v>61273.771428571403</v>
      </c>
      <c r="T824">
        <v>97441</v>
      </c>
      <c r="U824">
        <v>398</v>
      </c>
      <c r="V824">
        <v>10</v>
      </c>
      <c r="W824">
        <v>3.9215686274509803E-2</v>
      </c>
      <c r="X824">
        <v>8410.1254901960692</v>
      </c>
      <c r="Y824">
        <v>1.88403238883016</v>
      </c>
      <c r="Z824" t="s">
        <v>1818</v>
      </c>
      <c r="AA824">
        <v>129</v>
      </c>
    </row>
    <row r="825" spans="1:27" x14ac:dyDescent="0.3">
      <c r="A825">
        <v>823</v>
      </c>
      <c r="B825">
        <v>0.717206558688262</v>
      </c>
      <c r="C825" t="s">
        <v>1819</v>
      </c>
      <c r="D825">
        <v>20</v>
      </c>
      <c r="E825">
        <v>28694</v>
      </c>
      <c r="F825">
        <v>0.22077922077921999</v>
      </c>
      <c r="G825">
        <v>106.961038961038</v>
      </c>
      <c r="H825">
        <v>12</v>
      </c>
      <c r="I825">
        <v>77</v>
      </c>
      <c r="J825" t="e">
        <f>--fqdUi-pQg</f>
        <v>#NAME?</v>
      </c>
      <c r="K825">
        <v>3.6425449247199997E-4</v>
      </c>
      <c r="L825">
        <v>40008</v>
      </c>
      <c r="M825">
        <v>1.8181818181818099</v>
      </c>
      <c r="N825">
        <v>2.0641087906750001E-3</v>
      </c>
      <c r="O825">
        <v>0</v>
      </c>
      <c r="P825">
        <v>8236</v>
      </c>
      <c r="Q825">
        <v>-2</v>
      </c>
      <c r="R825">
        <v>1.6998542982030102E-2</v>
      </c>
      <c r="S825">
        <v>2391.1666666666601</v>
      </c>
      <c r="T825">
        <v>38400</v>
      </c>
      <c r="U825">
        <v>17</v>
      </c>
      <c r="V825">
        <v>3</v>
      </c>
      <c r="W825">
        <v>3.8961038961038898E-2</v>
      </c>
      <c r="X825">
        <v>372.64935064935003</v>
      </c>
      <c r="Y825">
        <v>0.214479166666666</v>
      </c>
      <c r="Z825" t="s">
        <v>1820</v>
      </c>
      <c r="AA825">
        <v>140</v>
      </c>
    </row>
    <row r="826" spans="1:27" x14ac:dyDescent="0.3">
      <c r="A826">
        <v>824</v>
      </c>
      <c r="B826">
        <v>5.0391796790345902E-2</v>
      </c>
      <c r="C826" t="s">
        <v>1821</v>
      </c>
      <c r="D826">
        <v>28</v>
      </c>
      <c r="E826">
        <v>4418</v>
      </c>
      <c r="F826">
        <v>2</v>
      </c>
      <c r="G826">
        <v>2543</v>
      </c>
      <c r="H826">
        <v>2</v>
      </c>
      <c r="I826">
        <v>1</v>
      </c>
      <c r="J826" t="e">
        <f>--XcdjL0C-s</f>
        <v>#NAME?</v>
      </c>
      <c r="K826">
        <v>0</v>
      </c>
      <c r="L826">
        <v>87673</v>
      </c>
      <c r="M826">
        <v>0</v>
      </c>
      <c r="N826">
        <v>7.8647267007470002E-4</v>
      </c>
      <c r="O826">
        <v>0</v>
      </c>
      <c r="P826">
        <v>2543</v>
      </c>
      <c r="Q826">
        <v>-2</v>
      </c>
      <c r="R826">
        <v>0</v>
      </c>
      <c r="S826">
        <v>2209</v>
      </c>
      <c r="T826">
        <v>83424</v>
      </c>
      <c r="U826">
        <v>2</v>
      </c>
      <c r="V826">
        <v>0</v>
      </c>
      <c r="W826">
        <v>0</v>
      </c>
      <c r="X826">
        <v>4418</v>
      </c>
      <c r="Y826">
        <v>3.0482834675872601E-2</v>
      </c>
      <c r="Z826" t="s">
        <v>1822</v>
      </c>
      <c r="AA826">
        <v>0</v>
      </c>
    </row>
    <row r="827" spans="1:27" x14ac:dyDescent="0.3">
      <c r="A827">
        <v>825</v>
      </c>
      <c r="B827">
        <v>30.397636412749801</v>
      </c>
      <c r="C827" t="s">
        <v>1823</v>
      </c>
      <c r="D827">
        <v>17</v>
      </c>
      <c r="E827">
        <v>2250641</v>
      </c>
      <c r="F827">
        <v>3.0137981118373201E-2</v>
      </c>
      <c r="G827">
        <v>10.157225853304199</v>
      </c>
      <c r="H827">
        <v>2154</v>
      </c>
      <c r="I827">
        <v>2754</v>
      </c>
      <c r="J827" t="s">
        <v>1824</v>
      </c>
      <c r="K827" s="1">
        <v>3.5748757730668802E-5</v>
      </c>
      <c r="L827">
        <v>74040</v>
      </c>
      <c r="M827">
        <v>1.8155410312273E-3</v>
      </c>
      <c r="N827">
        <v>2.9671468916455E-3</v>
      </c>
      <c r="O827">
        <v>2</v>
      </c>
      <c r="P827">
        <v>27973</v>
      </c>
      <c r="Q827">
        <v>-2</v>
      </c>
      <c r="R827">
        <v>1.7874378865330001E-4</v>
      </c>
      <c r="S827">
        <v>1044.86583101207</v>
      </c>
      <c r="T827">
        <v>34992</v>
      </c>
      <c r="U827">
        <v>83</v>
      </c>
      <c r="V827">
        <v>1</v>
      </c>
      <c r="W827">
        <v>3.631082062454E-4</v>
      </c>
      <c r="X827">
        <v>817.22621641248998</v>
      </c>
      <c r="Y827">
        <v>0.79941129401005895</v>
      </c>
      <c r="Z827" t="s">
        <v>1825</v>
      </c>
      <c r="AA827">
        <v>5</v>
      </c>
    </row>
    <row r="828" spans="1:27" x14ac:dyDescent="0.3">
      <c r="A828">
        <v>826</v>
      </c>
      <c r="B828">
        <v>0.74640468227424694</v>
      </c>
      <c r="C828" t="s">
        <v>1826</v>
      </c>
      <c r="D828">
        <v>10</v>
      </c>
      <c r="E828">
        <v>53562</v>
      </c>
      <c r="F828">
        <v>2.5362318840579701E-2</v>
      </c>
      <c r="G828">
        <v>4.1340579710144896</v>
      </c>
      <c r="H828">
        <v>18</v>
      </c>
      <c r="I828">
        <v>276</v>
      </c>
      <c r="J828" t="e">
        <f>--Sq7enS_cs</f>
        <v>#NAME?</v>
      </c>
      <c r="K828">
        <v>3.5056967572303999E-3</v>
      </c>
      <c r="L828">
        <v>71760</v>
      </c>
      <c r="M828">
        <v>2.5362318840579701E-2</v>
      </c>
      <c r="N828">
        <v>6.1349693251532998E-3</v>
      </c>
      <c r="O828">
        <v>236</v>
      </c>
      <c r="P828">
        <v>1141</v>
      </c>
      <c r="Q828">
        <v>-2</v>
      </c>
      <c r="R828">
        <v>6.1349693251532998E-3</v>
      </c>
      <c r="S828">
        <v>2975.6666666666601</v>
      </c>
      <c r="T828">
        <v>50712</v>
      </c>
      <c r="U828">
        <v>7</v>
      </c>
      <c r="V828">
        <v>4</v>
      </c>
      <c r="W828">
        <v>1.4492753623188401E-2</v>
      </c>
      <c r="X828">
        <v>194.065217391304</v>
      </c>
      <c r="Y828">
        <v>2.24996056160277E-2</v>
      </c>
      <c r="Z828" t="s">
        <v>1827</v>
      </c>
      <c r="AA828">
        <v>7</v>
      </c>
    </row>
    <row r="829" spans="1:27" x14ac:dyDescent="0.3">
      <c r="A829">
        <v>827</v>
      </c>
      <c r="B829">
        <v>2.1952636968766002</v>
      </c>
      <c r="C829" t="s">
        <v>1828</v>
      </c>
      <c r="D829">
        <v>10</v>
      </c>
      <c r="E829">
        <v>171494</v>
      </c>
      <c r="F829">
        <v>0.196721311475409</v>
      </c>
      <c r="G829">
        <v>143.26229508196701</v>
      </c>
      <c r="H829">
        <v>64</v>
      </c>
      <c r="I829">
        <v>122</v>
      </c>
      <c r="J829" t="s">
        <v>1829</v>
      </c>
      <c r="K829" s="1">
        <v>5.7214784300263099E-5</v>
      </c>
      <c r="L829">
        <v>78120</v>
      </c>
      <c r="M829">
        <v>8.1967213114753995E-2</v>
      </c>
      <c r="N829">
        <v>1.3731548232062999E-3</v>
      </c>
      <c r="O829">
        <v>0</v>
      </c>
      <c r="P829">
        <v>17478</v>
      </c>
      <c r="Q829">
        <v>-2</v>
      </c>
      <c r="R829">
        <v>5.7214784300259997E-4</v>
      </c>
      <c r="S829">
        <v>2679.59375</v>
      </c>
      <c r="T829">
        <v>49848</v>
      </c>
      <c r="U829">
        <v>24</v>
      </c>
      <c r="V829">
        <v>1</v>
      </c>
      <c r="W829">
        <v>8.1967213114753999E-3</v>
      </c>
      <c r="X829">
        <v>1405.6885245901599</v>
      </c>
      <c r="Y829">
        <v>0.35062590274434202</v>
      </c>
      <c r="Z829" t="s">
        <v>1830</v>
      </c>
      <c r="AA829">
        <v>10</v>
      </c>
    </row>
    <row r="830" spans="1:27" x14ac:dyDescent="0.3">
      <c r="A830">
        <v>828</v>
      </c>
      <c r="B830">
        <v>38.3278806584362</v>
      </c>
      <c r="C830" t="s">
        <v>1831</v>
      </c>
      <c r="D830">
        <v>1</v>
      </c>
      <c r="E830">
        <v>1862735</v>
      </c>
      <c r="F830">
        <v>2.2935779816512999E-3</v>
      </c>
      <c r="G830">
        <v>5.6009174311926602</v>
      </c>
      <c r="H830">
        <v>163</v>
      </c>
      <c r="I830">
        <v>436</v>
      </c>
      <c r="J830" t="e">
        <f>--RToyDtJFA</f>
        <v>#NAME?</v>
      </c>
      <c r="K830">
        <v>0</v>
      </c>
      <c r="L830">
        <v>48600</v>
      </c>
      <c r="M830">
        <v>4.5871559633026996E-3</v>
      </c>
      <c r="N830">
        <v>4.0950040950039999E-4</v>
      </c>
      <c r="O830">
        <v>0</v>
      </c>
      <c r="P830">
        <v>2442</v>
      </c>
      <c r="Q830">
        <v>-2</v>
      </c>
      <c r="R830">
        <v>8.1900081900079997E-4</v>
      </c>
      <c r="S830">
        <v>11427.8220858895</v>
      </c>
      <c r="T830">
        <v>45624</v>
      </c>
      <c r="U830">
        <v>1</v>
      </c>
      <c r="V830">
        <v>0</v>
      </c>
      <c r="W830">
        <v>0</v>
      </c>
      <c r="X830">
        <v>4272.3279816513696</v>
      </c>
      <c r="Y830">
        <v>5.35244608100999E-2</v>
      </c>
      <c r="Z830" t="s">
        <v>1832</v>
      </c>
      <c r="AA830">
        <v>2</v>
      </c>
    </row>
    <row r="831" spans="1:27" x14ac:dyDescent="0.3">
      <c r="A831">
        <v>829</v>
      </c>
      <c r="B831">
        <v>3.66948535051388</v>
      </c>
      <c r="C831" t="s">
        <v>1833</v>
      </c>
      <c r="D831">
        <v>24</v>
      </c>
      <c r="E831">
        <v>191371</v>
      </c>
      <c r="F831">
        <v>1.7543859649122799E-2</v>
      </c>
      <c r="G831">
        <v>30.228070175438599</v>
      </c>
      <c r="H831">
        <v>47</v>
      </c>
      <c r="I831">
        <v>57</v>
      </c>
      <c r="J831" t="s">
        <v>1834</v>
      </c>
      <c r="K831">
        <v>0</v>
      </c>
      <c r="L831">
        <v>52152</v>
      </c>
      <c r="M831">
        <v>0</v>
      </c>
      <c r="N831">
        <v>5.8038305281480002E-4</v>
      </c>
      <c r="O831">
        <v>0</v>
      </c>
      <c r="P831">
        <v>1723</v>
      </c>
      <c r="Q831">
        <v>-2</v>
      </c>
      <c r="R831">
        <v>0</v>
      </c>
      <c r="S831">
        <v>4071.72340425531</v>
      </c>
      <c r="T831">
        <v>42120</v>
      </c>
      <c r="U831">
        <v>1</v>
      </c>
      <c r="V831">
        <v>0</v>
      </c>
      <c r="W831">
        <v>0</v>
      </c>
      <c r="X831">
        <v>3357.3859649122801</v>
      </c>
      <c r="Y831">
        <v>4.0906932573599203E-2</v>
      </c>
      <c r="Z831" t="s">
        <v>1835</v>
      </c>
      <c r="AA831">
        <v>0</v>
      </c>
    </row>
    <row r="832" spans="1:27" x14ac:dyDescent="0.3">
      <c r="A832">
        <v>830</v>
      </c>
      <c r="B832">
        <v>29.763730206454198</v>
      </c>
      <c r="C832" t="s">
        <v>1836</v>
      </c>
      <c r="D832">
        <v>24</v>
      </c>
      <c r="E832">
        <v>2375860</v>
      </c>
      <c r="F832">
        <v>2.7839643652561E-3</v>
      </c>
      <c r="G832">
        <v>4.7856347438752698</v>
      </c>
      <c r="H832">
        <v>1213</v>
      </c>
      <c r="I832">
        <v>1796</v>
      </c>
      <c r="J832" t="e">
        <f>--bU6JHZ6aI</f>
        <v>#NAME?</v>
      </c>
      <c r="K832">
        <v>0</v>
      </c>
      <c r="L832">
        <v>79824</v>
      </c>
      <c r="M832">
        <v>1.1135857461024E-3</v>
      </c>
      <c r="N832">
        <v>5.8173356602669998E-4</v>
      </c>
      <c r="O832">
        <v>33</v>
      </c>
      <c r="P832">
        <v>8595</v>
      </c>
      <c r="Q832">
        <v>-2</v>
      </c>
      <c r="R832">
        <v>2.3269342641070001E-4</v>
      </c>
      <c r="S832">
        <v>1958.6644682605099</v>
      </c>
      <c r="T832">
        <v>65640</v>
      </c>
      <c r="U832">
        <v>5</v>
      </c>
      <c r="V832">
        <v>0</v>
      </c>
      <c r="W832">
        <v>0</v>
      </c>
      <c r="X832">
        <v>1322.8619153674799</v>
      </c>
      <c r="Y832">
        <v>0.13094149908592301</v>
      </c>
      <c r="Z832" t="s">
        <v>1837</v>
      </c>
      <c r="AA832">
        <v>2</v>
      </c>
    </row>
    <row r="833" spans="1:27" x14ac:dyDescent="0.3">
      <c r="A833">
        <v>831</v>
      </c>
      <c r="B833">
        <v>0.118093478959203</v>
      </c>
      <c r="C833" t="s">
        <v>1838</v>
      </c>
      <c r="D833">
        <v>22</v>
      </c>
      <c r="E833">
        <v>8823</v>
      </c>
      <c r="F833">
        <v>0.5</v>
      </c>
      <c r="G833">
        <v>1095</v>
      </c>
      <c r="H833">
        <v>89</v>
      </c>
      <c r="I833">
        <v>2</v>
      </c>
      <c r="J833" t="e">
        <f>--lBRdC24NQ</f>
        <v>#NAME?</v>
      </c>
      <c r="K833">
        <v>0</v>
      </c>
      <c r="L833">
        <v>74712</v>
      </c>
      <c r="M833">
        <v>0</v>
      </c>
      <c r="N833">
        <v>4.566210045662E-4</v>
      </c>
      <c r="O833">
        <v>0</v>
      </c>
      <c r="P833">
        <v>2190</v>
      </c>
      <c r="Q833">
        <v>-2</v>
      </c>
      <c r="R833">
        <v>0</v>
      </c>
      <c r="S833">
        <v>99.134831460674107</v>
      </c>
      <c r="T833">
        <v>73704</v>
      </c>
      <c r="U833">
        <v>1</v>
      </c>
      <c r="V833">
        <v>0</v>
      </c>
      <c r="W833">
        <v>0</v>
      </c>
      <c r="X833">
        <v>4411.5</v>
      </c>
      <c r="Y833">
        <v>2.9713448388147101E-2</v>
      </c>
      <c r="Z833" t="s">
        <v>1839</v>
      </c>
      <c r="AA833">
        <v>0</v>
      </c>
    </row>
    <row r="834" spans="1:27" x14ac:dyDescent="0.3">
      <c r="A834">
        <v>832</v>
      </c>
      <c r="B834">
        <v>1.80832505244562</v>
      </c>
      <c r="C834" t="s">
        <v>1840</v>
      </c>
      <c r="D834">
        <v>26</v>
      </c>
      <c r="E834">
        <v>131024</v>
      </c>
      <c r="F834">
        <v>1.6806722689075598E-2</v>
      </c>
      <c r="G834">
        <v>57.378151260504197</v>
      </c>
      <c r="H834">
        <v>170</v>
      </c>
      <c r="I834">
        <v>119</v>
      </c>
      <c r="J834" t="e">
        <f>--IhBLgv9uk</f>
        <v>#NAME?</v>
      </c>
      <c r="K834">
        <v>7.3227885178670004E-4</v>
      </c>
      <c r="L834">
        <v>72456</v>
      </c>
      <c r="M834">
        <v>2.5210084033613401E-2</v>
      </c>
      <c r="N834">
        <v>2.9291154071469999E-4</v>
      </c>
      <c r="O834">
        <v>18</v>
      </c>
      <c r="P834">
        <v>6828</v>
      </c>
      <c r="Q834">
        <v>-2</v>
      </c>
      <c r="R834">
        <v>4.39367311072E-4</v>
      </c>
      <c r="S834">
        <v>770.72941176470499</v>
      </c>
      <c r="T834">
        <v>66816</v>
      </c>
      <c r="U834">
        <v>2</v>
      </c>
      <c r="V834">
        <v>5</v>
      </c>
      <c r="W834">
        <v>4.2016806722689003E-2</v>
      </c>
      <c r="X834">
        <v>1101.0420168067201</v>
      </c>
      <c r="Y834">
        <v>0.102191091954022</v>
      </c>
      <c r="Z834" t="s">
        <v>1841</v>
      </c>
      <c r="AA834">
        <v>3</v>
      </c>
    </row>
    <row r="835" spans="1:27" x14ac:dyDescent="0.3">
      <c r="A835">
        <v>833</v>
      </c>
      <c r="B835">
        <v>5.1827418865635397E-2</v>
      </c>
      <c r="C835" t="s">
        <v>1842</v>
      </c>
      <c r="D835">
        <v>23</v>
      </c>
      <c r="E835">
        <v>2734</v>
      </c>
      <c r="F835">
        <v>0.8</v>
      </c>
      <c r="G835">
        <v>547.20000000000005</v>
      </c>
      <c r="H835">
        <v>1</v>
      </c>
      <c r="I835">
        <v>5</v>
      </c>
      <c r="J835" t="e">
        <f>--s1K8QAO_c</f>
        <v>#NAME?</v>
      </c>
      <c r="K835">
        <v>0</v>
      </c>
      <c r="L835">
        <v>52752</v>
      </c>
      <c r="M835">
        <v>0</v>
      </c>
      <c r="N835">
        <v>1.4619883040934999E-3</v>
      </c>
      <c r="O835">
        <v>1</v>
      </c>
      <c r="P835">
        <v>2736</v>
      </c>
      <c r="Q835">
        <v>-2</v>
      </c>
      <c r="R835">
        <v>0</v>
      </c>
      <c r="S835">
        <v>2734</v>
      </c>
      <c r="T835">
        <v>40896</v>
      </c>
      <c r="U835">
        <v>4</v>
      </c>
      <c r="V835">
        <v>0</v>
      </c>
      <c r="W835">
        <v>0</v>
      </c>
      <c r="X835">
        <v>546.79999999999995</v>
      </c>
      <c r="Y835">
        <v>6.6901408450704206E-2</v>
      </c>
      <c r="Z835" t="s">
        <v>1843</v>
      </c>
      <c r="AA835">
        <v>0</v>
      </c>
    </row>
    <row r="836" spans="1:27" x14ac:dyDescent="0.3">
      <c r="A836">
        <v>834</v>
      </c>
      <c r="B836">
        <v>106.876604166666</v>
      </c>
      <c r="C836" t="s">
        <v>1844</v>
      </c>
      <c r="D836">
        <v>10</v>
      </c>
      <c r="E836">
        <v>5130077</v>
      </c>
      <c r="F836">
        <v>1.1762728953116999E-3</v>
      </c>
      <c r="G836">
        <v>0.152243320450344</v>
      </c>
      <c r="H836">
        <v>238</v>
      </c>
      <c r="I836">
        <v>11902</v>
      </c>
      <c r="J836" t="e">
        <f>--_ZjvPPGs8</f>
        <v>#NAME?</v>
      </c>
      <c r="K836">
        <v>1.1037527593818E-3</v>
      </c>
      <c r="L836">
        <v>48000</v>
      </c>
      <c r="M836">
        <v>1.6803898504450001E-4</v>
      </c>
      <c r="N836">
        <v>7.7262693156732003E-3</v>
      </c>
      <c r="O836">
        <v>34</v>
      </c>
      <c r="P836">
        <v>1812</v>
      </c>
      <c r="Q836">
        <v>-2</v>
      </c>
      <c r="R836">
        <v>1.1037527593818E-3</v>
      </c>
      <c r="S836">
        <v>21554.945378151198</v>
      </c>
      <c r="T836">
        <v>47160</v>
      </c>
      <c r="U836">
        <v>14</v>
      </c>
      <c r="V836">
        <v>2</v>
      </c>
      <c r="W836">
        <v>1.6803898504450001E-4</v>
      </c>
      <c r="X836">
        <v>431.02646614014401</v>
      </c>
      <c r="Y836">
        <v>3.8422391857506302E-2</v>
      </c>
      <c r="Z836" t="s">
        <v>1845</v>
      </c>
      <c r="AA836">
        <v>2</v>
      </c>
    </row>
    <row r="837" spans="1:27" x14ac:dyDescent="0.3">
      <c r="A837">
        <v>835</v>
      </c>
      <c r="B837">
        <v>2482.8081065759602</v>
      </c>
      <c r="C837" t="s">
        <v>1846</v>
      </c>
      <c r="D837">
        <v>28</v>
      </c>
      <c r="E837">
        <v>113871511</v>
      </c>
      <c r="F837">
        <v>3.4394654088049998E-4</v>
      </c>
      <c r="G837">
        <v>0.14118391312893</v>
      </c>
      <c r="H837">
        <v>3316</v>
      </c>
      <c r="I837">
        <v>325632</v>
      </c>
      <c r="J837" t="e">
        <f>--yY_uLCPCw</f>
        <v>#NAME?</v>
      </c>
      <c r="K837">
        <v>9.5706268760599998E-4</v>
      </c>
      <c r="L837">
        <v>45864</v>
      </c>
      <c r="M837" s="1">
        <v>9.5199488993710698E-5</v>
      </c>
      <c r="N837">
        <v>2.4361595684517E-3</v>
      </c>
      <c r="O837">
        <v>13</v>
      </c>
      <c r="P837">
        <v>45974</v>
      </c>
      <c r="Q837">
        <v>-2</v>
      </c>
      <c r="R837">
        <v>6.7429416626779996E-4</v>
      </c>
      <c r="S837">
        <v>34340.021411338901</v>
      </c>
      <c r="T837">
        <v>35472</v>
      </c>
      <c r="U837">
        <v>112</v>
      </c>
      <c r="V837">
        <v>44</v>
      </c>
      <c r="W837">
        <v>1.3512185534589999E-4</v>
      </c>
      <c r="X837">
        <v>349.69385994005501</v>
      </c>
      <c r="Y837">
        <v>1.29606450157871</v>
      </c>
      <c r="Z837" t="s">
        <v>1847</v>
      </c>
      <c r="AA837">
        <v>31</v>
      </c>
    </row>
    <row r="838" spans="1:27" x14ac:dyDescent="0.3">
      <c r="A838">
        <v>836</v>
      </c>
      <c r="B838">
        <v>53.248835450695701</v>
      </c>
      <c r="C838" t="s">
        <v>1848</v>
      </c>
      <c r="D838">
        <v>20</v>
      </c>
      <c r="E838">
        <v>3520813</v>
      </c>
      <c r="F838">
        <v>1.7946877243359E-3</v>
      </c>
      <c r="G838">
        <v>1.3101220387652499</v>
      </c>
      <c r="H838">
        <v>910</v>
      </c>
      <c r="I838">
        <v>2786</v>
      </c>
      <c r="J838" t="e">
        <f>--k-GG4GpIk</f>
        <v>#NAME?</v>
      </c>
      <c r="K838">
        <v>0</v>
      </c>
      <c r="L838">
        <v>66120</v>
      </c>
      <c r="M838">
        <v>7.1787508973430005E-4</v>
      </c>
      <c r="N838">
        <v>1.3698630136986E-3</v>
      </c>
      <c r="O838">
        <v>665</v>
      </c>
      <c r="P838">
        <v>3650</v>
      </c>
      <c r="Q838">
        <v>-2</v>
      </c>
      <c r="R838">
        <v>5.4794520547939997E-4</v>
      </c>
      <c r="S838">
        <v>3869.0252747252698</v>
      </c>
      <c r="T838">
        <v>57648</v>
      </c>
      <c r="U838">
        <v>5</v>
      </c>
      <c r="V838">
        <v>0</v>
      </c>
      <c r="W838">
        <v>0</v>
      </c>
      <c r="X838">
        <v>1263.75197415649</v>
      </c>
      <c r="Y838">
        <v>6.3315292811545895E-2</v>
      </c>
      <c r="Z838" t="s">
        <v>1849</v>
      </c>
      <c r="AA838">
        <v>2</v>
      </c>
    </row>
    <row r="839" spans="1:27" x14ac:dyDescent="0.3">
      <c r="A839">
        <v>837</v>
      </c>
      <c r="B839">
        <v>68.354995416082701</v>
      </c>
      <c r="C839" t="s">
        <v>1850</v>
      </c>
      <c r="D839">
        <v>27</v>
      </c>
      <c r="E839">
        <v>6486684</v>
      </c>
      <c r="F839">
        <v>1.7996400719855999E-3</v>
      </c>
      <c r="G839">
        <v>0.68896220755848803</v>
      </c>
      <c r="H839">
        <v>1790</v>
      </c>
      <c r="I839">
        <v>3334</v>
      </c>
      <c r="J839" t="e">
        <f>--Ujn-Llbus</f>
        <v>#NAME?</v>
      </c>
      <c r="K839">
        <v>0</v>
      </c>
      <c r="L839">
        <v>94897</v>
      </c>
      <c r="M839">
        <v>3.2993401319736E-3</v>
      </c>
      <c r="N839">
        <v>2.6121027427078E-3</v>
      </c>
      <c r="O839">
        <v>76</v>
      </c>
      <c r="P839">
        <v>2297</v>
      </c>
      <c r="Q839">
        <v>-2</v>
      </c>
      <c r="R839">
        <v>4.7888550282977E-3</v>
      </c>
      <c r="S839">
        <v>3623.8458100558601</v>
      </c>
      <c r="T839">
        <v>46200</v>
      </c>
      <c r="U839">
        <v>6</v>
      </c>
      <c r="V839">
        <v>0</v>
      </c>
      <c r="W839">
        <v>0</v>
      </c>
      <c r="X839">
        <v>1945.61607678464</v>
      </c>
      <c r="Y839">
        <v>4.9718614718614697E-2</v>
      </c>
      <c r="Z839" t="s">
        <v>1851</v>
      </c>
      <c r="AA839">
        <v>11</v>
      </c>
    </row>
    <row r="840" spans="1:27" x14ac:dyDescent="0.3">
      <c r="A840">
        <v>838</v>
      </c>
      <c r="B840">
        <v>1000.24051008303</v>
      </c>
      <c r="C840" t="s">
        <v>1852</v>
      </c>
      <c r="D840">
        <v>10</v>
      </c>
      <c r="E840">
        <v>74201842</v>
      </c>
      <c r="F840">
        <v>7.27519135108496E-2</v>
      </c>
      <c r="G840">
        <v>12.0873207768007</v>
      </c>
      <c r="H840">
        <v>218</v>
      </c>
      <c r="I840">
        <v>64933</v>
      </c>
      <c r="J840" t="e">
        <f>--i3pwGGabE</f>
        <v>#NAME?</v>
      </c>
      <c r="K840" s="1">
        <v>6.7527450545698195E-5</v>
      </c>
      <c r="L840">
        <v>74184</v>
      </c>
      <c r="M840">
        <v>1.06417384072813E-2</v>
      </c>
      <c r="N840">
        <v>6.0188618184505004E-3</v>
      </c>
      <c r="O840">
        <v>132</v>
      </c>
      <c r="P840">
        <v>784866</v>
      </c>
      <c r="Q840">
        <v>89.132075471698101</v>
      </c>
      <c r="R840">
        <v>8.8040506277500005E-4</v>
      </c>
      <c r="S840">
        <v>340375.42201834801</v>
      </c>
      <c r="T840">
        <v>67728</v>
      </c>
      <c r="U840">
        <v>4724</v>
      </c>
      <c r="V840">
        <v>53</v>
      </c>
      <c r="W840">
        <v>8.1622595598539996E-4</v>
      </c>
      <c r="X840">
        <v>1142.7447060816501</v>
      </c>
      <c r="Y840">
        <v>11.5885010630758</v>
      </c>
      <c r="Z840" t="s">
        <v>1853</v>
      </c>
      <c r="AA840">
        <v>691</v>
      </c>
    </row>
    <row r="841" spans="1:27" x14ac:dyDescent="0.3">
      <c r="A841">
        <v>839</v>
      </c>
      <c r="B841">
        <v>0.14570086705202301</v>
      </c>
      <c r="C841" t="s">
        <v>1854</v>
      </c>
      <c r="D841">
        <v>24</v>
      </c>
      <c r="E841">
        <v>12099</v>
      </c>
      <c r="F841">
        <v>1.125</v>
      </c>
      <c r="G841">
        <v>936</v>
      </c>
      <c r="H841">
        <v>42</v>
      </c>
      <c r="I841">
        <v>8</v>
      </c>
      <c r="J841" t="e">
        <f>--hfpttgYEk</f>
        <v>#NAME?</v>
      </c>
      <c r="K841">
        <v>0</v>
      </c>
      <c r="L841">
        <v>83040</v>
      </c>
      <c r="M841">
        <v>0.25</v>
      </c>
      <c r="N841">
        <v>1.201923076923E-3</v>
      </c>
      <c r="O841">
        <v>0</v>
      </c>
      <c r="P841">
        <v>7488</v>
      </c>
      <c r="Q841">
        <v>-2</v>
      </c>
      <c r="R841">
        <v>2.6709401709399999E-4</v>
      </c>
      <c r="S841">
        <v>288.07142857142799</v>
      </c>
      <c r="T841">
        <v>58440</v>
      </c>
      <c r="U841">
        <v>9</v>
      </c>
      <c r="V841">
        <v>0</v>
      </c>
      <c r="W841">
        <v>0</v>
      </c>
      <c r="X841">
        <v>1512.375</v>
      </c>
      <c r="Y841">
        <v>0.12813141683778201</v>
      </c>
      <c r="Z841" t="s">
        <v>1855</v>
      </c>
      <c r="AA841">
        <v>2</v>
      </c>
    </row>
    <row r="842" spans="1:27" x14ac:dyDescent="0.3">
      <c r="A842">
        <v>840</v>
      </c>
      <c r="B842">
        <v>88.523285157146105</v>
      </c>
      <c r="C842" t="s">
        <v>1856</v>
      </c>
      <c r="D842">
        <v>20</v>
      </c>
      <c r="E842">
        <v>6173968</v>
      </c>
      <c r="F842">
        <v>-1</v>
      </c>
      <c r="G842">
        <v>1.80090795928827</v>
      </c>
      <c r="H842">
        <v>527</v>
      </c>
      <c r="I842">
        <v>13657</v>
      </c>
      <c r="J842" t="e">
        <f>--wcVr5Fca0</f>
        <v>#NAME?</v>
      </c>
      <c r="K842">
        <v>-1</v>
      </c>
      <c r="L842">
        <v>69744</v>
      </c>
      <c r="M842">
        <v>-1</v>
      </c>
      <c r="N842">
        <v>-1</v>
      </c>
      <c r="O842">
        <v>35</v>
      </c>
      <c r="P842">
        <v>24595</v>
      </c>
      <c r="Q842">
        <v>-2</v>
      </c>
      <c r="R842">
        <v>-1</v>
      </c>
      <c r="S842">
        <v>11715.3092979127</v>
      </c>
      <c r="T842">
        <v>44352</v>
      </c>
      <c r="U842">
        <v>-1</v>
      </c>
      <c r="V842">
        <v>-1</v>
      </c>
      <c r="W842">
        <v>-1</v>
      </c>
      <c r="X842">
        <v>452.073515413341</v>
      </c>
      <c r="Y842">
        <v>0.55454094516594499</v>
      </c>
      <c r="Z842" t="s">
        <v>1857</v>
      </c>
      <c r="AA842">
        <v>-1</v>
      </c>
    </row>
    <row r="843" spans="1:27" x14ac:dyDescent="0.3">
      <c r="A843">
        <v>841</v>
      </c>
      <c r="B843">
        <v>1.7975255446207199</v>
      </c>
      <c r="C843" t="s">
        <v>1858</v>
      </c>
      <c r="D843">
        <v>10</v>
      </c>
      <c r="E843">
        <v>171874</v>
      </c>
      <c r="F843">
        <v>0.50666666666666604</v>
      </c>
      <c r="G843">
        <v>196.053333333333</v>
      </c>
      <c r="H843">
        <v>51</v>
      </c>
      <c r="I843">
        <v>75</v>
      </c>
      <c r="J843" t="s">
        <v>1859</v>
      </c>
      <c r="K843">
        <v>4.7606093579969998E-4</v>
      </c>
      <c r="L843">
        <v>95617</v>
      </c>
      <c r="M843">
        <v>0.24</v>
      </c>
      <c r="N843">
        <v>2.5843307943416E-3</v>
      </c>
      <c r="O843">
        <v>9</v>
      </c>
      <c r="P843">
        <v>14704</v>
      </c>
      <c r="Q843">
        <v>-2</v>
      </c>
      <c r="R843">
        <v>1.2241566920564999E-3</v>
      </c>
      <c r="S843">
        <v>3370.0784313725399</v>
      </c>
      <c r="T843">
        <v>74280</v>
      </c>
      <c r="U843">
        <v>38</v>
      </c>
      <c r="V843">
        <v>7</v>
      </c>
      <c r="W843">
        <v>9.3333333333333296E-2</v>
      </c>
      <c r="X843">
        <v>2291.65333333333</v>
      </c>
      <c r="Y843">
        <v>0.19795368874528799</v>
      </c>
      <c r="Z843" t="s">
        <v>1860</v>
      </c>
      <c r="AA843">
        <v>18</v>
      </c>
    </row>
    <row r="844" spans="1:27" x14ac:dyDescent="0.3">
      <c r="A844">
        <v>842</v>
      </c>
      <c r="B844">
        <v>27.861915024630498</v>
      </c>
      <c r="C844" t="s">
        <v>1861</v>
      </c>
      <c r="D844">
        <v>27</v>
      </c>
      <c r="E844">
        <v>1085946</v>
      </c>
      <c r="F844">
        <v>1.8079871838883099E-2</v>
      </c>
      <c r="G844">
        <v>0.73120494335736297</v>
      </c>
      <c r="H844">
        <v>59</v>
      </c>
      <c r="I844">
        <v>8739</v>
      </c>
      <c r="J844" t="e">
        <f>--KfPdEpkbU</f>
        <v>#NAME?</v>
      </c>
      <c r="K844">
        <v>6.2597809076680002E-4</v>
      </c>
      <c r="L844">
        <v>38976</v>
      </c>
      <c r="M844">
        <v>3.5473166266163001E-3</v>
      </c>
      <c r="N844">
        <v>2.4726134585289501E-2</v>
      </c>
      <c r="O844">
        <v>3</v>
      </c>
      <c r="P844">
        <v>6390</v>
      </c>
      <c r="Q844">
        <v>-2</v>
      </c>
      <c r="R844">
        <v>4.8513302034428E-3</v>
      </c>
      <c r="S844">
        <v>18405.864406779601</v>
      </c>
      <c r="T844">
        <v>35592</v>
      </c>
      <c r="U844">
        <v>158</v>
      </c>
      <c r="V844">
        <v>4</v>
      </c>
      <c r="W844">
        <v>4.5771827440210003E-4</v>
      </c>
      <c r="X844">
        <v>124.264332303467</v>
      </c>
      <c r="Y844">
        <v>0.179534726904922</v>
      </c>
      <c r="Z844" t="s">
        <v>1862</v>
      </c>
      <c r="AA844">
        <v>31</v>
      </c>
    </row>
    <row r="845" spans="1:27" x14ac:dyDescent="0.3">
      <c r="A845">
        <v>843</v>
      </c>
      <c r="B845">
        <v>8.2890070921985803E-2</v>
      </c>
      <c r="C845" t="s">
        <v>1863</v>
      </c>
      <c r="D845">
        <v>28</v>
      </c>
      <c r="E845">
        <v>3927</v>
      </c>
      <c r="F845">
        <v>0.75</v>
      </c>
      <c r="G845">
        <v>477</v>
      </c>
      <c r="H845">
        <v>2</v>
      </c>
      <c r="I845">
        <v>4</v>
      </c>
      <c r="J845" t="e">
        <f>--LNHtXuRGo</f>
        <v>#NAME?</v>
      </c>
      <c r="K845">
        <v>0</v>
      </c>
      <c r="L845">
        <v>47376</v>
      </c>
      <c r="M845">
        <v>0.25</v>
      </c>
      <c r="N845">
        <v>1.5723270440251001E-3</v>
      </c>
      <c r="O845">
        <v>0</v>
      </c>
      <c r="P845">
        <v>1908</v>
      </c>
      <c r="Q845">
        <v>-2</v>
      </c>
      <c r="R845">
        <v>5.2410901467499996E-4</v>
      </c>
      <c r="S845">
        <v>1963.5</v>
      </c>
      <c r="T845">
        <v>46344</v>
      </c>
      <c r="U845">
        <v>3</v>
      </c>
      <c r="V845">
        <v>0</v>
      </c>
      <c r="W845">
        <v>0</v>
      </c>
      <c r="X845">
        <v>981.75</v>
      </c>
      <c r="Y845">
        <v>4.1170378042464997E-2</v>
      </c>
      <c r="Z845" t="s">
        <v>1864</v>
      </c>
      <c r="AA845">
        <v>1</v>
      </c>
    </row>
    <row r="846" spans="1:27" x14ac:dyDescent="0.3">
      <c r="A846">
        <v>844</v>
      </c>
      <c r="B846">
        <v>4.5857961399276199</v>
      </c>
      <c r="C846" t="s">
        <v>1865</v>
      </c>
      <c r="D846">
        <v>22</v>
      </c>
      <c r="E846">
        <v>273717</v>
      </c>
      <c r="F846">
        <v>5.9732234809474698E-2</v>
      </c>
      <c r="G846">
        <v>0.973738414006179</v>
      </c>
      <c r="H846">
        <v>133</v>
      </c>
      <c r="I846">
        <v>1942</v>
      </c>
      <c r="J846" t="e">
        <f>--UfsBuP9PE</f>
        <v>#NAME?</v>
      </c>
      <c r="K846">
        <v>0</v>
      </c>
      <c r="L846">
        <v>59688</v>
      </c>
      <c r="M846">
        <v>2.83213182286302E-2</v>
      </c>
      <c r="N846">
        <v>6.1343204653622398E-2</v>
      </c>
      <c r="O846">
        <v>287</v>
      </c>
      <c r="P846">
        <v>1891</v>
      </c>
      <c r="Q846">
        <v>-2</v>
      </c>
      <c r="R846">
        <v>2.90851401374933E-2</v>
      </c>
      <c r="S846">
        <v>2058.0225563909698</v>
      </c>
      <c r="T846">
        <v>57168</v>
      </c>
      <c r="U846">
        <v>116</v>
      </c>
      <c r="V846">
        <v>0</v>
      </c>
      <c r="W846">
        <v>0</v>
      </c>
      <c r="X846">
        <v>140.94593202883601</v>
      </c>
      <c r="Y846">
        <v>3.3077945703890201E-2</v>
      </c>
      <c r="Z846" t="s">
        <v>1866</v>
      </c>
      <c r="AA846">
        <v>55</v>
      </c>
    </row>
    <row r="847" spans="1:27" x14ac:dyDescent="0.3">
      <c r="A847">
        <v>845</v>
      </c>
      <c r="B847">
        <v>53.315598465498297</v>
      </c>
      <c r="C847" t="s">
        <v>1867</v>
      </c>
      <c r="D847">
        <v>22</v>
      </c>
      <c r="E847">
        <v>5406255</v>
      </c>
      <c r="F847">
        <v>4.2515888669733999E-3</v>
      </c>
      <c r="G847">
        <v>1.9477098400175299</v>
      </c>
      <c r="H847">
        <v>999</v>
      </c>
      <c r="I847">
        <v>22815</v>
      </c>
      <c r="J847" t="e">
        <f>--JgdCRwiBc</f>
        <v>#NAME?</v>
      </c>
      <c r="K847" s="1">
        <v>9.00150775254855E-5</v>
      </c>
      <c r="L847">
        <v>101401</v>
      </c>
      <c r="M847">
        <v>3.0681569143100002E-4</v>
      </c>
      <c r="N847">
        <v>2.182865629993E-3</v>
      </c>
      <c r="O847">
        <v>8</v>
      </c>
      <c r="P847">
        <v>44437</v>
      </c>
      <c r="Q847">
        <v>-2</v>
      </c>
      <c r="R847">
        <v>1.5752638566950001E-4</v>
      </c>
      <c r="S847">
        <v>5411.6666666666597</v>
      </c>
      <c r="T847">
        <v>33576</v>
      </c>
      <c r="U847">
        <v>97</v>
      </c>
      <c r="V847">
        <v>4</v>
      </c>
      <c r="W847">
        <v>1.7532325224630001E-4</v>
      </c>
      <c r="X847">
        <v>236.96055226824399</v>
      </c>
      <c r="Y847">
        <v>1.3234751012628001</v>
      </c>
      <c r="Z847" t="s">
        <v>1868</v>
      </c>
      <c r="AA847">
        <v>7</v>
      </c>
    </row>
    <row r="848" spans="1:27" x14ac:dyDescent="0.3">
      <c r="A848">
        <v>846</v>
      </c>
      <c r="B848">
        <v>1.4743233044594799</v>
      </c>
      <c r="C848" t="s">
        <v>1869</v>
      </c>
      <c r="D848">
        <v>2</v>
      </c>
      <c r="E848">
        <v>130886</v>
      </c>
      <c r="F848">
        <v>0.05</v>
      </c>
      <c r="G848">
        <v>204.3</v>
      </c>
      <c r="H848">
        <v>63</v>
      </c>
      <c r="I848">
        <v>20</v>
      </c>
      <c r="J848" t="e">
        <f>--K94Yholjg</f>
        <v>#NAME?</v>
      </c>
      <c r="K848">
        <v>0</v>
      </c>
      <c r="L848">
        <v>88777</v>
      </c>
      <c r="M848">
        <v>0</v>
      </c>
      <c r="N848">
        <v>2.4473813020060002E-4</v>
      </c>
      <c r="O848">
        <v>1</v>
      </c>
      <c r="P848">
        <v>4086</v>
      </c>
      <c r="Q848">
        <v>-2</v>
      </c>
      <c r="R848">
        <v>0</v>
      </c>
      <c r="S848">
        <v>2077.5555555555502</v>
      </c>
      <c r="T848">
        <v>84792</v>
      </c>
      <c r="U848">
        <v>1</v>
      </c>
      <c r="V848">
        <v>0</v>
      </c>
      <c r="W848">
        <v>0</v>
      </c>
      <c r="X848">
        <v>6544.3</v>
      </c>
      <c r="Y848">
        <v>4.8188508349844297E-2</v>
      </c>
      <c r="Z848" t="s">
        <v>1870</v>
      </c>
      <c r="AA848">
        <v>0</v>
      </c>
    </row>
    <row r="849" spans="1:27" x14ac:dyDescent="0.3">
      <c r="A849">
        <v>847</v>
      </c>
      <c r="B849">
        <v>221.07066400580501</v>
      </c>
      <c r="C849" t="s">
        <v>1871</v>
      </c>
      <c r="D849">
        <v>10</v>
      </c>
      <c r="E849">
        <v>14622498</v>
      </c>
      <c r="F849">
        <v>5.1612903225806001E-3</v>
      </c>
      <c r="G849">
        <v>1.07752688172043</v>
      </c>
      <c r="H849">
        <v>44</v>
      </c>
      <c r="I849">
        <v>9300</v>
      </c>
      <c r="J849" t="e">
        <f>--oQTnFJ_kY</f>
        <v>#NAME?</v>
      </c>
      <c r="K849">
        <v>0</v>
      </c>
      <c r="L849">
        <v>66144</v>
      </c>
      <c r="M849">
        <v>5.3763440860210001E-4</v>
      </c>
      <c r="N849">
        <v>4.7899411236403001E-3</v>
      </c>
      <c r="O849">
        <v>6</v>
      </c>
      <c r="P849">
        <v>10021</v>
      </c>
      <c r="Q849">
        <v>-2</v>
      </c>
      <c r="R849">
        <v>4.9895220037919998E-4</v>
      </c>
      <c r="S849">
        <v>332329.5</v>
      </c>
      <c r="T849">
        <v>55680</v>
      </c>
      <c r="U849">
        <v>48</v>
      </c>
      <c r="V849">
        <v>0</v>
      </c>
      <c r="W849">
        <v>0</v>
      </c>
      <c r="X849">
        <v>1572.3116129032201</v>
      </c>
      <c r="Y849">
        <v>0.17997485632183899</v>
      </c>
      <c r="Z849" t="s">
        <v>1872</v>
      </c>
      <c r="AA849">
        <v>5</v>
      </c>
    </row>
    <row r="850" spans="1:27" x14ac:dyDescent="0.3">
      <c r="A850">
        <v>848</v>
      </c>
      <c r="B850">
        <v>1530.21874576041</v>
      </c>
      <c r="C850" t="s">
        <v>1873</v>
      </c>
      <c r="D850">
        <v>20</v>
      </c>
      <c r="E850">
        <v>90233939</v>
      </c>
      <c r="F850" s="1">
        <v>6.4924525239409104E-6</v>
      </c>
      <c r="G850">
        <v>1.04723259211167E-2</v>
      </c>
      <c r="H850">
        <v>7204</v>
      </c>
      <c r="I850">
        <v>154025</v>
      </c>
      <c r="J850" t="e">
        <f>--FWxuqTZko</f>
        <v>#NAME?</v>
      </c>
      <c r="K850">
        <v>0</v>
      </c>
      <c r="L850">
        <v>58968</v>
      </c>
      <c r="M850" s="1">
        <v>6.4924525239409104E-6</v>
      </c>
      <c r="N850">
        <v>6.1996280223180003E-4</v>
      </c>
      <c r="O850">
        <v>1985</v>
      </c>
      <c r="P850">
        <v>1613</v>
      </c>
      <c r="Q850">
        <v>-2</v>
      </c>
      <c r="R850">
        <v>6.1996280223180003E-4</v>
      </c>
      <c r="S850">
        <v>12525.5328983897</v>
      </c>
      <c r="T850">
        <v>57120</v>
      </c>
      <c r="U850">
        <v>1</v>
      </c>
      <c r="V850">
        <v>0</v>
      </c>
      <c r="W850">
        <v>0</v>
      </c>
      <c r="X850">
        <v>585.83956500568002</v>
      </c>
      <c r="Y850">
        <v>2.82387955182072E-2</v>
      </c>
      <c r="Z850" t="s">
        <v>1874</v>
      </c>
      <c r="AA850">
        <v>1</v>
      </c>
    </row>
    <row r="851" spans="1:27" x14ac:dyDescent="0.3">
      <c r="A851">
        <v>849</v>
      </c>
      <c r="B851">
        <v>229.68510269735199</v>
      </c>
      <c r="C851" t="s">
        <v>1875</v>
      </c>
      <c r="D851">
        <v>10</v>
      </c>
      <c r="E851">
        <v>7425260</v>
      </c>
      <c r="F851">
        <v>4.0033361134277998E-3</v>
      </c>
      <c r="G851">
        <v>0.76068946344175703</v>
      </c>
      <c r="H851">
        <v>1013</v>
      </c>
      <c r="I851">
        <v>17985</v>
      </c>
      <c r="J851" t="e">
        <f>--x4YcNzlEM</f>
        <v>#NAME?</v>
      </c>
      <c r="K851">
        <v>0</v>
      </c>
      <c r="L851">
        <v>32328</v>
      </c>
      <c r="M851">
        <v>2.780094523213E-4</v>
      </c>
      <c r="N851">
        <v>5.2627731890943002E-3</v>
      </c>
      <c r="O851">
        <v>0</v>
      </c>
      <c r="P851">
        <v>13681</v>
      </c>
      <c r="Q851">
        <v>-2</v>
      </c>
      <c r="R851">
        <v>3.6547036035370001E-4</v>
      </c>
      <c r="S851">
        <v>7329.9703849950602</v>
      </c>
      <c r="T851">
        <v>23568</v>
      </c>
      <c r="U851">
        <v>72</v>
      </c>
      <c r="V851">
        <v>0</v>
      </c>
      <c r="W851">
        <v>0</v>
      </c>
      <c r="X851">
        <v>412.85849318876802</v>
      </c>
      <c r="Y851">
        <v>0.58049049558723698</v>
      </c>
      <c r="Z851" t="s">
        <v>1876</v>
      </c>
      <c r="AA851">
        <v>5</v>
      </c>
    </row>
    <row r="852" spans="1:27" x14ac:dyDescent="0.3">
      <c r="A852">
        <v>850</v>
      </c>
      <c r="B852">
        <v>0.226030701754385</v>
      </c>
      <c r="C852" t="s">
        <v>1877</v>
      </c>
      <c r="D852">
        <v>10</v>
      </c>
      <c r="E852">
        <v>10307</v>
      </c>
      <c r="F852">
        <v>1.13768115942028</v>
      </c>
      <c r="G852">
        <v>74.695652173913004</v>
      </c>
      <c r="H852">
        <v>1</v>
      </c>
      <c r="I852">
        <v>138</v>
      </c>
      <c r="J852" t="s">
        <v>1878</v>
      </c>
      <c r="K852">
        <v>3.8804811796660003E-4</v>
      </c>
      <c r="L852">
        <v>45600</v>
      </c>
      <c r="M852">
        <v>0.115942028985507</v>
      </c>
      <c r="N852">
        <v>1.5230888630190099E-2</v>
      </c>
      <c r="O852">
        <v>0</v>
      </c>
      <c r="P852">
        <v>10308</v>
      </c>
      <c r="Q852">
        <v>-2</v>
      </c>
      <c r="R852">
        <v>1.5521924718665001E-3</v>
      </c>
      <c r="S852">
        <v>10307</v>
      </c>
      <c r="T852">
        <v>33552</v>
      </c>
      <c r="U852">
        <v>157</v>
      </c>
      <c r="V852">
        <v>4</v>
      </c>
      <c r="W852">
        <v>2.8985507246376802E-2</v>
      </c>
      <c r="X852">
        <v>74.688405797101396</v>
      </c>
      <c r="Y852">
        <v>0.30722460658082901</v>
      </c>
      <c r="Z852" t="s">
        <v>1879</v>
      </c>
      <c r="AA852">
        <v>16</v>
      </c>
    </row>
    <row r="853" spans="1:27" x14ac:dyDescent="0.3">
      <c r="A853">
        <v>851</v>
      </c>
      <c r="B853">
        <v>4.9993338245536103</v>
      </c>
      <c r="C853" t="s">
        <v>1880</v>
      </c>
      <c r="D853">
        <v>10</v>
      </c>
      <c r="E853">
        <v>495299</v>
      </c>
      <c r="F853">
        <v>0.36585365853658502</v>
      </c>
      <c r="G853">
        <v>155.73170731707299</v>
      </c>
      <c r="H853">
        <v>256</v>
      </c>
      <c r="I853">
        <v>82</v>
      </c>
      <c r="J853" t="s">
        <v>1881</v>
      </c>
      <c r="K853" s="1">
        <v>7.8308535630383698E-5</v>
      </c>
      <c r="L853">
        <v>99073</v>
      </c>
      <c r="M853">
        <v>0.219512195121951</v>
      </c>
      <c r="N853">
        <v>2.3492560689114999E-3</v>
      </c>
      <c r="O853">
        <v>2</v>
      </c>
      <c r="P853">
        <v>12770</v>
      </c>
      <c r="Q853">
        <v>-2</v>
      </c>
      <c r="R853">
        <v>1.4095536413469001E-3</v>
      </c>
      <c r="S853">
        <v>1934.76171875</v>
      </c>
      <c r="T853">
        <v>92665</v>
      </c>
      <c r="U853">
        <v>30</v>
      </c>
      <c r="V853">
        <v>1</v>
      </c>
      <c r="W853">
        <v>1.21951219512195E-2</v>
      </c>
      <c r="X853">
        <v>6040.2317073170698</v>
      </c>
      <c r="Y853">
        <v>0.137808233961042</v>
      </c>
      <c r="Z853" t="s">
        <v>1882</v>
      </c>
      <c r="AA853">
        <v>18</v>
      </c>
    </row>
    <row r="854" spans="1:27" x14ac:dyDescent="0.3">
      <c r="A854">
        <v>852</v>
      </c>
      <c r="B854">
        <v>73.845774410774396</v>
      </c>
      <c r="C854" t="s">
        <v>1883</v>
      </c>
      <c r="D854">
        <v>20</v>
      </c>
      <c r="E854">
        <v>4386439</v>
      </c>
      <c r="F854">
        <v>1.14997604216578E-2</v>
      </c>
      <c r="G854">
        <v>3.32822232870148</v>
      </c>
      <c r="H854">
        <v>142</v>
      </c>
      <c r="I854">
        <v>2087</v>
      </c>
      <c r="J854" t="e">
        <f>--XcCejOB-w</f>
        <v>#NAME?</v>
      </c>
      <c r="K854">
        <v>1.439677512237E-4</v>
      </c>
      <c r="L854">
        <v>59400</v>
      </c>
      <c r="M854">
        <v>1.9166267369429E-3</v>
      </c>
      <c r="N854">
        <v>3.4552260293694002E-3</v>
      </c>
      <c r="O854">
        <v>11</v>
      </c>
      <c r="P854">
        <v>6946</v>
      </c>
      <c r="Q854">
        <v>-2</v>
      </c>
      <c r="R854">
        <v>5.7587100489489996E-4</v>
      </c>
      <c r="S854">
        <v>30890.415492957702</v>
      </c>
      <c r="T854">
        <v>57672</v>
      </c>
      <c r="U854">
        <v>24</v>
      </c>
      <c r="V854">
        <v>1</v>
      </c>
      <c r="W854">
        <v>4.791566842357E-4</v>
      </c>
      <c r="X854">
        <v>2101.7915668423502</v>
      </c>
      <c r="Y854">
        <v>0.12043972811763</v>
      </c>
      <c r="Z854" t="s">
        <v>1884</v>
      </c>
      <c r="AA854">
        <v>4</v>
      </c>
    </row>
    <row r="855" spans="1:27" x14ac:dyDescent="0.3">
      <c r="A855">
        <v>853</v>
      </c>
      <c r="B855">
        <v>7.9300525127601098</v>
      </c>
      <c r="C855" t="s">
        <v>1885</v>
      </c>
      <c r="D855">
        <v>24</v>
      </c>
      <c r="E855">
        <v>646331</v>
      </c>
      <c r="F855">
        <v>1.76767676767676E-2</v>
      </c>
      <c r="G855">
        <v>30.654040404040401</v>
      </c>
      <c r="H855">
        <v>90</v>
      </c>
      <c r="I855">
        <v>396</v>
      </c>
      <c r="J855" t="e">
        <f>--cXJ-vP3n8</f>
        <v>#NAME?</v>
      </c>
      <c r="K855" s="1">
        <v>8.2379108658044305E-5</v>
      </c>
      <c r="L855">
        <v>81504</v>
      </c>
      <c r="M855">
        <v>5.0505050505049998E-3</v>
      </c>
      <c r="N855">
        <v>5.7665376060630005E-4</v>
      </c>
      <c r="O855">
        <v>5</v>
      </c>
      <c r="P855">
        <v>12139</v>
      </c>
      <c r="Q855">
        <v>-2</v>
      </c>
      <c r="R855">
        <v>1.64758217316E-4</v>
      </c>
      <c r="S855">
        <v>7181.4555555555498</v>
      </c>
      <c r="T855">
        <v>75696</v>
      </c>
      <c r="U855">
        <v>7</v>
      </c>
      <c r="V855">
        <v>1</v>
      </c>
      <c r="W855">
        <v>2.5252525252524999E-3</v>
      </c>
      <c r="X855">
        <v>1632.1489898989801</v>
      </c>
      <c r="Y855">
        <v>0.160365144789685</v>
      </c>
      <c r="Z855" t="s">
        <v>1886</v>
      </c>
      <c r="AA855">
        <v>2</v>
      </c>
    </row>
    <row r="856" spans="1:27" x14ac:dyDescent="0.3">
      <c r="A856">
        <v>854</v>
      </c>
      <c r="B856">
        <v>294.994590719499</v>
      </c>
      <c r="C856" t="s">
        <v>1887</v>
      </c>
      <c r="D856">
        <v>10</v>
      </c>
      <c r="E856">
        <v>13579191</v>
      </c>
      <c r="F856">
        <v>0.29716343989194</v>
      </c>
      <c r="G856">
        <v>32.041047576166797</v>
      </c>
      <c r="H856">
        <v>92</v>
      </c>
      <c r="I856">
        <v>13326</v>
      </c>
      <c r="J856" t="e">
        <f>--lFgiUINvc</f>
        <v>#NAME?</v>
      </c>
      <c r="K856">
        <v>1.5691638230449999E-4</v>
      </c>
      <c r="L856">
        <v>46032</v>
      </c>
      <c r="M856">
        <v>1.6434038721296701E-2</v>
      </c>
      <c r="N856">
        <v>9.2744608048638995E-3</v>
      </c>
      <c r="O856">
        <v>3</v>
      </c>
      <c r="P856">
        <v>426979</v>
      </c>
      <c r="Q856">
        <v>59.104477611940297</v>
      </c>
      <c r="R856">
        <v>5.1290578693560004E-4</v>
      </c>
      <c r="S856">
        <v>147599.902173913</v>
      </c>
      <c r="T856">
        <v>33960</v>
      </c>
      <c r="U856">
        <v>3960</v>
      </c>
      <c r="V856">
        <v>67</v>
      </c>
      <c r="W856">
        <v>5.0277652708988997E-3</v>
      </c>
      <c r="X856">
        <v>1018.99977487618</v>
      </c>
      <c r="Y856">
        <v>12.5729976442873</v>
      </c>
      <c r="Z856" t="s">
        <v>1888</v>
      </c>
      <c r="AA856">
        <v>219</v>
      </c>
    </row>
    <row r="857" spans="1:27" x14ac:dyDescent="0.3">
      <c r="A857">
        <v>855</v>
      </c>
      <c r="B857">
        <v>89.496176046176004</v>
      </c>
      <c r="C857" t="s">
        <v>1889</v>
      </c>
      <c r="D857">
        <v>24</v>
      </c>
      <c r="E857">
        <v>7442502</v>
      </c>
      <c r="F857">
        <v>3.4254395980816998E-3</v>
      </c>
      <c r="G857">
        <v>1.95295729618634</v>
      </c>
      <c r="H857">
        <v>408</v>
      </c>
      <c r="I857">
        <v>4379</v>
      </c>
      <c r="J857" t="e">
        <f>--wtkjxUDtw</f>
        <v>#NAME?</v>
      </c>
      <c r="K857">
        <v>2.338634237605E-4</v>
      </c>
      <c r="L857">
        <v>83160</v>
      </c>
      <c r="M857">
        <v>0</v>
      </c>
      <c r="N857">
        <v>1.7539756782039E-3</v>
      </c>
      <c r="O857">
        <v>10</v>
      </c>
      <c r="P857">
        <v>8552</v>
      </c>
      <c r="Q857">
        <v>-2</v>
      </c>
      <c r="R857">
        <v>0</v>
      </c>
      <c r="S857">
        <v>18241.426470588201</v>
      </c>
      <c r="T857">
        <v>29496</v>
      </c>
      <c r="U857">
        <v>15</v>
      </c>
      <c r="V857">
        <v>2</v>
      </c>
      <c r="W857">
        <v>4.5672527974419997E-4</v>
      </c>
      <c r="X857">
        <v>1699.5894039735099</v>
      </c>
      <c r="Y857">
        <v>0.28993761866015699</v>
      </c>
      <c r="Z857" t="s">
        <v>1890</v>
      </c>
      <c r="AA857">
        <v>0</v>
      </c>
    </row>
    <row r="858" spans="1:27" x14ac:dyDescent="0.3">
      <c r="A858">
        <v>856</v>
      </c>
      <c r="B858">
        <v>6379.0508431526196</v>
      </c>
      <c r="C858" t="s">
        <v>1891</v>
      </c>
      <c r="D858">
        <v>10</v>
      </c>
      <c r="E858">
        <v>577642191</v>
      </c>
      <c r="F858" s="1">
        <v>9.5189125968763903E-5</v>
      </c>
      <c r="G858">
        <v>3.1620735312590902E-2</v>
      </c>
      <c r="H858">
        <v>14036</v>
      </c>
      <c r="I858">
        <v>1281659</v>
      </c>
      <c r="J858" t="e">
        <f>--CVPeN7bFo</f>
        <v>#NAME?</v>
      </c>
      <c r="K858">
        <v>6.4154761023509999E-4</v>
      </c>
      <c r="L858">
        <v>90553</v>
      </c>
      <c r="M858" s="1">
        <v>2.4967639598364299E-5</v>
      </c>
      <c r="N858">
        <v>3.0103387864880001E-3</v>
      </c>
      <c r="O858">
        <v>1013</v>
      </c>
      <c r="P858">
        <v>40527</v>
      </c>
      <c r="Q858">
        <v>-2</v>
      </c>
      <c r="R858">
        <v>7.8959705875090004E-4</v>
      </c>
      <c r="S858">
        <v>41154.331077229901</v>
      </c>
      <c r="T858">
        <v>53808</v>
      </c>
      <c r="U858">
        <v>122</v>
      </c>
      <c r="V858">
        <v>26</v>
      </c>
      <c r="W858" s="1">
        <v>2.0286207173670999E-5</v>
      </c>
      <c r="X858">
        <v>450.69881380304702</v>
      </c>
      <c r="Y858">
        <v>0.75317796610169496</v>
      </c>
      <c r="Z858" t="s">
        <v>1892</v>
      </c>
      <c r="AA858">
        <v>32</v>
      </c>
    </row>
    <row r="859" spans="1:27" x14ac:dyDescent="0.3">
      <c r="A859">
        <v>857</v>
      </c>
      <c r="B859">
        <v>4.14001216886642</v>
      </c>
      <c r="C859" t="s">
        <v>1893</v>
      </c>
      <c r="D859">
        <v>24</v>
      </c>
      <c r="E859">
        <v>353822</v>
      </c>
      <c r="F859">
        <v>0.53333333333333299</v>
      </c>
      <c r="G859">
        <v>518.94666666666603</v>
      </c>
      <c r="H859">
        <v>11</v>
      </c>
      <c r="I859">
        <v>75</v>
      </c>
      <c r="J859" t="e">
        <f>--Nkh3DRBsM</f>
        <v>#NAME?</v>
      </c>
      <c r="K859">
        <v>1.0277228231540001E-4</v>
      </c>
      <c r="L859">
        <v>85464</v>
      </c>
      <c r="M859">
        <v>0.22666666666666599</v>
      </c>
      <c r="N859">
        <v>1.0277228231545001E-3</v>
      </c>
      <c r="O859">
        <v>16</v>
      </c>
      <c r="P859">
        <v>38921</v>
      </c>
      <c r="Q859">
        <v>-2</v>
      </c>
      <c r="R859">
        <v>4.3678219984070001E-4</v>
      </c>
      <c r="S859">
        <v>32165.636363636298</v>
      </c>
      <c r="T859">
        <v>83232</v>
      </c>
      <c r="U859">
        <v>40</v>
      </c>
      <c r="V859">
        <v>4</v>
      </c>
      <c r="W859">
        <v>5.3333333333333302E-2</v>
      </c>
      <c r="X859">
        <v>4717.6266666666597</v>
      </c>
      <c r="Y859">
        <v>0.46762062668204502</v>
      </c>
      <c r="Z859" t="s">
        <v>1894</v>
      </c>
      <c r="AA859">
        <v>17</v>
      </c>
    </row>
    <row r="860" spans="1:27" x14ac:dyDescent="0.3">
      <c r="A860">
        <v>858</v>
      </c>
      <c r="B860">
        <v>0.51379328327075502</v>
      </c>
      <c r="C860" t="s">
        <v>1895</v>
      </c>
      <c r="D860">
        <v>20</v>
      </c>
      <c r="E860">
        <v>19705</v>
      </c>
      <c r="F860">
        <v>0.85714285714285698</v>
      </c>
      <c r="G860">
        <v>328.80357142857099</v>
      </c>
      <c r="H860">
        <v>3</v>
      </c>
      <c r="I860">
        <v>56</v>
      </c>
      <c r="J860" t="e">
        <f>--LfGrU65oY</f>
        <v>#NAME?</v>
      </c>
      <c r="K860">
        <v>8.6895128441859997E-4</v>
      </c>
      <c r="L860">
        <v>38352</v>
      </c>
      <c r="M860">
        <v>0.28571428571428498</v>
      </c>
      <c r="N860">
        <v>2.6068538532557999E-3</v>
      </c>
      <c r="O860">
        <v>0</v>
      </c>
      <c r="P860">
        <v>18413</v>
      </c>
      <c r="Q860">
        <v>-2</v>
      </c>
      <c r="R860">
        <v>8.6895128441859997E-4</v>
      </c>
      <c r="S860">
        <v>6568.3333333333303</v>
      </c>
      <c r="T860">
        <v>38328</v>
      </c>
      <c r="U860">
        <v>48</v>
      </c>
      <c r="V860">
        <v>16</v>
      </c>
      <c r="W860">
        <v>0.28571428571428498</v>
      </c>
      <c r="X860">
        <v>351.875</v>
      </c>
      <c r="Y860">
        <v>0.48040596952619402</v>
      </c>
      <c r="Z860" t="s">
        <v>1896</v>
      </c>
      <c r="AA860">
        <v>16</v>
      </c>
    </row>
    <row r="861" spans="1:27" x14ac:dyDescent="0.3">
      <c r="A861">
        <v>859</v>
      </c>
      <c r="B861">
        <v>8.6594164549816508</v>
      </c>
      <c r="C861" t="s">
        <v>1897</v>
      </c>
      <c r="D861">
        <v>26</v>
      </c>
      <c r="E861">
        <v>490885</v>
      </c>
      <c r="F861">
        <v>-1</v>
      </c>
      <c r="G861">
        <v>-1</v>
      </c>
      <c r="H861">
        <v>363</v>
      </c>
      <c r="I861">
        <v>0</v>
      </c>
      <c r="J861" t="s">
        <v>1898</v>
      </c>
      <c r="K861">
        <v>5.160846378806E-4</v>
      </c>
      <c r="L861">
        <v>56688</v>
      </c>
      <c r="M861">
        <v>-1</v>
      </c>
      <c r="N861">
        <v>7.2251849303284999E-3</v>
      </c>
      <c r="O861">
        <v>40</v>
      </c>
      <c r="P861">
        <v>5813</v>
      </c>
      <c r="Q861">
        <v>-2</v>
      </c>
      <c r="R861">
        <v>2.2363667641492999E-3</v>
      </c>
      <c r="S861">
        <v>1352.30027548209</v>
      </c>
      <c r="T861">
        <v>35088</v>
      </c>
      <c r="U861">
        <v>42</v>
      </c>
      <c r="V861">
        <v>3</v>
      </c>
      <c r="W861">
        <v>-1</v>
      </c>
      <c r="X861">
        <v>-1</v>
      </c>
      <c r="Y861">
        <v>0.165669174646602</v>
      </c>
      <c r="Z861" t="s">
        <v>1899</v>
      </c>
      <c r="AA861">
        <v>13</v>
      </c>
    </row>
    <row r="862" spans="1:27" x14ac:dyDescent="0.3">
      <c r="A862">
        <v>860</v>
      </c>
      <c r="B862">
        <v>8.4393783229414293E-2</v>
      </c>
      <c r="C862" t="s">
        <v>1900</v>
      </c>
      <c r="D862">
        <v>17</v>
      </c>
      <c r="E862">
        <v>8270</v>
      </c>
      <c r="F862">
        <v>3</v>
      </c>
      <c r="G862">
        <v>1223</v>
      </c>
      <c r="H862">
        <v>6</v>
      </c>
      <c r="I862">
        <v>2</v>
      </c>
      <c r="J862" t="e">
        <f>--SDq3d2XPU</f>
        <v>#NAME?</v>
      </c>
      <c r="K862">
        <v>1.2264922322158E-3</v>
      </c>
      <c r="L862">
        <v>97993</v>
      </c>
      <c r="M862">
        <v>0.5</v>
      </c>
      <c r="N862">
        <v>2.4529844644317002E-3</v>
      </c>
      <c r="O862">
        <v>0</v>
      </c>
      <c r="P862">
        <v>2446</v>
      </c>
      <c r="Q862">
        <v>-2</v>
      </c>
      <c r="R862">
        <v>4.0883074407190001E-4</v>
      </c>
      <c r="S862">
        <v>1378.3333333333301</v>
      </c>
      <c r="T862">
        <v>97969</v>
      </c>
      <c r="U862">
        <v>6</v>
      </c>
      <c r="V862">
        <v>3</v>
      </c>
      <c r="W862">
        <v>1.5</v>
      </c>
      <c r="X862">
        <v>4135</v>
      </c>
      <c r="Y862">
        <v>2.4967081423715599E-2</v>
      </c>
      <c r="Z862" t="s">
        <v>1901</v>
      </c>
      <c r="AA862">
        <v>1</v>
      </c>
    </row>
    <row r="863" spans="1:27" x14ac:dyDescent="0.3">
      <c r="A863">
        <v>861</v>
      </c>
      <c r="B863">
        <v>1.27425963197239</v>
      </c>
      <c r="C863" t="s">
        <v>1902</v>
      </c>
      <c r="D863">
        <v>1</v>
      </c>
      <c r="E863">
        <v>106365</v>
      </c>
      <c r="F863">
        <v>3.65853658536585E-2</v>
      </c>
      <c r="G863">
        <v>15.3658536585365</v>
      </c>
      <c r="H863">
        <v>25</v>
      </c>
      <c r="I863">
        <v>164</v>
      </c>
      <c r="J863" t="e">
        <f>--WSmArGGwY</f>
        <v>#NAME?</v>
      </c>
      <c r="K863">
        <v>2.3809523809523001E-3</v>
      </c>
      <c r="L863">
        <v>83472</v>
      </c>
      <c r="M863">
        <v>6.0975609756096999E-3</v>
      </c>
      <c r="N863">
        <v>2.3809523809523001E-3</v>
      </c>
      <c r="O863">
        <v>3807</v>
      </c>
      <c r="P863">
        <v>2520</v>
      </c>
      <c r="Q863">
        <v>-2</v>
      </c>
      <c r="R863">
        <v>3.9682539682530001E-4</v>
      </c>
      <c r="S863">
        <v>4254.6000000000004</v>
      </c>
      <c r="T863">
        <v>83424</v>
      </c>
      <c r="U863">
        <v>6</v>
      </c>
      <c r="V863">
        <v>6</v>
      </c>
      <c r="W863">
        <v>3.65853658536585E-2</v>
      </c>
      <c r="X863">
        <v>648.56707317073096</v>
      </c>
      <c r="Y863">
        <v>3.0207134637514298E-2</v>
      </c>
      <c r="Z863" t="s">
        <v>1903</v>
      </c>
      <c r="AA863">
        <v>1</v>
      </c>
    </row>
    <row r="864" spans="1:27" x14ac:dyDescent="0.3">
      <c r="A864">
        <v>862</v>
      </c>
      <c r="B864">
        <v>0.98234169384771097</v>
      </c>
      <c r="C864" t="s">
        <v>1904</v>
      </c>
      <c r="D864">
        <v>20</v>
      </c>
      <c r="E864">
        <v>96074</v>
      </c>
      <c r="F864">
        <v>6.25E-2</v>
      </c>
      <c r="G864">
        <v>45.625</v>
      </c>
      <c r="H864">
        <v>279</v>
      </c>
      <c r="I864">
        <v>32</v>
      </c>
      <c r="J864" t="e">
        <f>--sLiCSUBnI</f>
        <v>#NAME?</v>
      </c>
      <c r="K864">
        <v>0</v>
      </c>
      <c r="L864">
        <v>97801</v>
      </c>
      <c r="M864">
        <v>0</v>
      </c>
      <c r="N864">
        <v>1.3698630136986E-3</v>
      </c>
      <c r="O864">
        <v>0</v>
      </c>
      <c r="P864">
        <v>1460</v>
      </c>
      <c r="Q864">
        <v>-2</v>
      </c>
      <c r="R864">
        <v>0</v>
      </c>
      <c r="S864">
        <v>344.351254480286</v>
      </c>
      <c r="T864">
        <v>44448</v>
      </c>
      <c r="U864">
        <v>2</v>
      </c>
      <c r="V864">
        <v>0</v>
      </c>
      <c r="W864">
        <v>0</v>
      </c>
      <c r="X864">
        <v>3002.3125</v>
      </c>
      <c r="Y864">
        <v>3.2847372210223102E-2</v>
      </c>
      <c r="Z864" t="s">
        <v>1905</v>
      </c>
      <c r="AA864">
        <v>0</v>
      </c>
    </row>
    <row r="865" spans="1:27" x14ac:dyDescent="0.3">
      <c r="A865">
        <v>863</v>
      </c>
      <c r="B865">
        <v>37.994033547225001</v>
      </c>
      <c r="C865" t="s">
        <v>1906</v>
      </c>
      <c r="D865">
        <v>26</v>
      </c>
      <c r="E865">
        <v>2700008</v>
      </c>
      <c r="F865">
        <v>1.6946890846010101E-2</v>
      </c>
      <c r="G865">
        <v>0.88844408860421598</v>
      </c>
      <c r="H865">
        <v>373</v>
      </c>
      <c r="I865">
        <v>7494</v>
      </c>
      <c r="J865" t="e">
        <f>--U9eqSnf24</f>
        <v>#NAME?</v>
      </c>
      <c r="K865">
        <v>1.8023430459596999E-3</v>
      </c>
      <c r="L865">
        <v>71064</v>
      </c>
      <c r="M865">
        <v>2.5353616226313999E-3</v>
      </c>
      <c r="N865">
        <v>1.9074797236407301E-2</v>
      </c>
      <c r="O865">
        <v>6</v>
      </c>
      <c r="P865">
        <v>6658</v>
      </c>
      <c r="Q865">
        <v>-2</v>
      </c>
      <c r="R865">
        <v>2.8537098227696001E-3</v>
      </c>
      <c r="S865">
        <v>7238.6273458445003</v>
      </c>
      <c r="T865">
        <v>47424</v>
      </c>
      <c r="U865">
        <v>127</v>
      </c>
      <c r="V865">
        <v>12</v>
      </c>
      <c r="W865">
        <v>1.6012810248198E-3</v>
      </c>
      <c r="X865">
        <v>360.28929810515001</v>
      </c>
      <c r="Y865">
        <v>0.140393049932523</v>
      </c>
      <c r="Z865" t="s">
        <v>1907</v>
      </c>
      <c r="AA865">
        <v>19</v>
      </c>
    </row>
    <row r="866" spans="1:27" x14ac:dyDescent="0.3">
      <c r="A866">
        <v>864</v>
      </c>
      <c r="B866">
        <v>0.50066957453321004</v>
      </c>
      <c r="C866" t="s">
        <v>1908</v>
      </c>
      <c r="D866">
        <v>26</v>
      </c>
      <c r="E866">
        <v>26171</v>
      </c>
      <c r="F866">
        <v>0.22727272727272699</v>
      </c>
      <c r="G866">
        <v>27.687165775400999</v>
      </c>
      <c r="H866">
        <v>46</v>
      </c>
      <c r="I866">
        <v>374</v>
      </c>
      <c r="J866" t="e">
        <f>--CHb5OfNSY</f>
        <v>#NAME?</v>
      </c>
      <c r="K866">
        <v>0</v>
      </c>
      <c r="L866">
        <v>52272</v>
      </c>
      <c r="M866">
        <v>9.8930481283422397E-2</v>
      </c>
      <c r="N866">
        <v>8.2085948816996001E-3</v>
      </c>
      <c r="O866">
        <v>26</v>
      </c>
      <c r="P866">
        <v>10355</v>
      </c>
      <c r="Q866">
        <v>-2</v>
      </c>
      <c r="R866">
        <v>3.5731530661516002E-3</v>
      </c>
      <c r="S866">
        <v>568.93478260869495</v>
      </c>
      <c r="T866">
        <v>44640</v>
      </c>
      <c r="U866">
        <v>85</v>
      </c>
      <c r="V866">
        <v>0</v>
      </c>
      <c r="W866">
        <v>0</v>
      </c>
      <c r="X866">
        <v>69.975935828876999</v>
      </c>
      <c r="Y866">
        <v>0.23196684587813601</v>
      </c>
      <c r="Z866" t="s">
        <v>1909</v>
      </c>
      <c r="AA866">
        <v>37</v>
      </c>
    </row>
    <row r="867" spans="1:27" x14ac:dyDescent="0.3">
      <c r="A867">
        <v>865</v>
      </c>
      <c r="B867">
        <v>17.939143940843401</v>
      </c>
      <c r="C867" t="s">
        <v>1910</v>
      </c>
      <c r="D867">
        <v>24</v>
      </c>
      <c r="E867">
        <v>1593875</v>
      </c>
      <c r="F867">
        <v>6.4585575888049997E-4</v>
      </c>
      <c r="G867">
        <v>0.736490850376749</v>
      </c>
      <c r="H867">
        <v>522</v>
      </c>
      <c r="I867">
        <v>4645</v>
      </c>
      <c r="J867" t="e">
        <f>--QlrqpV6Qs</f>
        <v>#NAME?</v>
      </c>
      <c r="K867">
        <v>0</v>
      </c>
      <c r="L867">
        <v>88849</v>
      </c>
      <c r="M867">
        <v>0</v>
      </c>
      <c r="N867">
        <v>8.7693656825480002E-4</v>
      </c>
      <c r="O867">
        <v>8</v>
      </c>
      <c r="P867">
        <v>3421</v>
      </c>
      <c r="Q867">
        <v>-2</v>
      </c>
      <c r="R867">
        <v>0</v>
      </c>
      <c r="S867">
        <v>3053.4003831417599</v>
      </c>
      <c r="T867">
        <v>84456</v>
      </c>
      <c r="U867">
        <v>3</v>
      </c>
      <c r="V867">
        <v>0</v>
      </c>
      <c r="W867">
        <v>0</v>
      </c>
      <c r="X867">
        <v>343.13778256189403</v>
      </c>
      <c r="Y867">
        <v>4.0506299138012597E-2</v>
      </c>
      <c r="Z867" t="s">
        <v>1911</v>
      </c>
      <c r="AA867">
        <v>0</v>
      </c>
    </row>
    <row r="868" spans="1:27" x14ac:dyDescent="0.3">
      <c r="A868">
        <v>866</v>
      </c>
      <c r="B868">
        <v>0.211119640623223</v>
      </c>
      <c r="C868" t="s">
        <v>1912</v>
      </c>
      <c r="D868">
        <v>2</v>
      </c>
      <c r="E868">
        <v>14851</v>
      </c>
      <c r="F868">
        <v>0.5</v>
      </c>
      <c r="G868">
        <v>1253.25</v>
      </c>
      <c r="H868">
        <v>28</v>
      </c>
      <c r="I868">
        <v>4</v>
      </c>
      <c r="J868" t="e">
        <f>--PiKSNiRcY</f>
        <v>#NAME?</v>
      </c>
      <c r="K868">
        <v>3.9896269698779999E-4</v>
      </c>
      <c r="L868">
        <v>70344</v>
      </c>
      <c r="M868">
        <v>0</v>
      </c>
      <c r="N868">
        <v>3.9896269698779999E-4</v>
      </c>
      <c r="O868">
        <v>0</v>
      </c>
      <c r="P868">
        <v>5013</v>
      </c>
      <c r="Q868">
        <v>-2</v>
      </c>
      <c r="R868">
        <v>0</v>
      </c>
      <c r="S868">
        <v>530.392857142857</v>
      </c>
      <c r="T868">
        <v>56016</v>
      </c>
      <c r="U868">
        <v>2</v>
      </c>
      <c r="V868">
        <v>2</v>
      </c>
      <c r="W868">
        <v>0.5</v>
      </c>
      <c r="X868">
        <v>3712.75</v>
      </c>
      <c r="Y868">
        <v>8.9492287917737695E-2</v>
      </c>
      <c r="Z868" t="s">
        <v>1913</v>
      </c>
      <c r="AA868">
        <v>0</v>
      </c>
    </row>
    <row r="869" spans="1:27" x14ac:dyDescent="0.3">
      <c r="A869">
        <v>867</v>
      </c>
      <c r="B869">
        <v>195.45071684587799</v>
      </c>
      <c r="C869" t="s">
        <v>1914</v>
      </c>
      <c r="D869">
        <v>26</v>
      </c>
      <c r="E869">
        <v>16577348</v>
      </c>
      <c r="F869">
        <v>2.1345262821536901E-2</v>
      </c>
      <c r="G869">
        <v>7.6881610480907403</v>
      </c>
      <c r="H869">
        <v>771</v>
      </c>
      <c r="I869">
        <v>31295</v>
      </c>
      <c r="J869" t="e">
        <f>--iw3ac0IKk</f>
        <v>#NAME?</v>
      </c>
      <c r="K869">
        <v>4.0731335281230001E-4</v>
      </c>
      <c r="L869">
        <v>84816</v>
      </c>
      <c r="M869">
        <v>9.5542418916758996E-3</v>
      </c>
      <c r="N869">
        <v>2.7763808130472998E-3</v>
      </c>
      <c r="O869">
        <v>0</v>
      </c>
      <c r="P869">
        <v>240601</v>
      </c>
      <c r="Q869">
        <v>-2</v>
      </c>
      <c r="R869">
        <v>1.2427213519477999E-3</v>
      </c>
      <c r="S869">
        <v>21501.099870298302</v>
      </c>
      <c r="T869">
        <v>31152</v>
      </c>
      <c r="U869">
        <v>668</v>
      </c>
      <c r="V869">
        <v>98</v>
      </c>
      <c r="W869">
        <v>3.1314906534589998E-3</v>
      </c>
      <c r="X869">
        <v>529.71235021568896</v>
      </c>
      <c r="Y869">
        <v>7.7234527478171504</v>
      </c>
      <c r="Z869" t="s">
        <v>1915</v>
      </c>
      <c r="AA869">
        <v>299</v>
      </c>
    </row>
    <row r="870" spans="1:27" x14ac:dyDescent="0.3">
      <c r="A870">
        <v>868</v>
      </c>
      <c r="B870">
        <v>157.058957808564</v>
      </c>
      <c r="C870" t="s">
        <v>1916</v>
      </c>
      <c r="D870">
        <v>20</v>
      </c>
      <c r="E870">
        <v>5985831</v>
      </c>
      <c r="F870">
        <v>3.6546943919343999E-3</v>
      </c>
      <c r="G870">
        <v>0.11767485822306201</v>
      </c>
      <c r="H870">
        <v>475</v>
      </c>
      <c r="I870">
        <v>31740</v>
      </c>
      <c r="J870" t="e">
        <f>--kXkVAr-HQ</f>
        <v>#NAME?</v>
      </c>
      <c r="K870">
        <v>2.6773761713519997E-4</v>
      </c>
      <c r="L870">
        <v>38112</v>
      </c>
      <c r="M870">
        <v>2.835538752362E-4</v>
      </c>
      <c r="N870">
        <v>3.1057563587683999E-2</v>
      </c>
      <c r="O870">
        <v>0</v>
      </c>
      <c r="P870">
        <v>3735</v>
      </c>
      <c r="Q870">
        <v>-2</v>
      </c>
      <c r="R870">
        <v>2.4096385542168E-3</v>
      </c>
      <c r="S870">
        <v>12601.7494736842</v>
      </c>
      <c r="T870">
        <v>22512</v>
      </c>
      <c r="U870">
        <v>116</v>
      </c>
      <c r="V870">
        <v>1</v>
      </c>
      <c r="W870" s="1">
        <v>3.1505986137366099E-5</v>
      </c>
      <c r="X870">
        <v>188.589508506616</v>
      </c>
      <c r="Y870">
        <v>0.16591151385927499</v>
      </c>
      <c r="Z870" t="s">
        <v>1917</v>
      </c>
      <c r="AA870">
        <v>9</v>
      </c>
    </row>
    <row r="871" spans="1:27" x14ac:dyDescent="0.3">
      <c r="A871">
        <v>869</v>
      </c>
      <c r="B871">
        <v>13.676184206334799</v>
      </c>
      <c r="C871" t="s">
        <v>1918</v>
      </c>
      <c r="D871">
        <v>17</v>
      </c>
      <c r="E871">
        <v>1287982</v>
      </c>
      <c r="F871">
        <v>7.7821011673150997E-3</v>
      </c>
      <c r="G871">
        <v>20.455252918287901</v>
      </c>
      <c r="H871">
        <v>224</v>
      </c>
      <c r="I871">
        <v>257</v>
      </c>
      <c r="J871" t="e">
        <f>--NY6-qtKFY</f>
        <v>#NAME?</v>
      </c>
      <c r="K871">
        <v>1.902225603956E-4</v>
      </c>
      <c r="L871">
        <v>94177</v>
      </c>
      <c r="M871">
        <v>0</v>
      </c>
      <c r="N871">
        <v>3.8044512079130001E-4</v>
      </c>
      <c r="O871">
        <v>0</v>
      </c>
      <c r="P871">
        <v>5257</v>
      </c>
      <c r="Q871">
        <v>-2</v>
      </c>
      <c r="R871">
        <v>0</v>
      </c>
      <c r="S871">
        <v>5749.9196428571404</v>
      </c>
      <c r="T871">
        <v>94153</v>
      </c>
      <c r="U871">
        <v>2</v>
      </c>
      <c r="V871">
        <v>1</v>
      </c>
      <c r="W871">
        <v>3.8910505836575E-3</v>
      </c>
      <c r="X871">
        <v>5011.6031128404602</v>
      </c>
      <c r="Y871">
        <v>5.5834652108801598E-2</v>
      </c>
      <c r="Z871" t="s">
        <v>1919</v>
      </c>
      <c r="AA871">
        <v>0</v>
      </c>
    </row>
    <row r="872" spans="1:27" x14ac:dyDescent="0.3">
      <c r="A872">
        <v>870</v>
      </c>
      <c r="B872">
        <v>37.031467236467201</v>
      </c>
      <c r="C872" t="s">
        <v>1920</v>
      </c>
      <c r="D872">
        <v>2</v>
      </c>
      <c r="E872">
        <v>2599609</v>
      </c>
      <c r="F872">
        <v>5.9543499834601001E-3</v>
      </c>
      <c r="G872">
        <v>1.2695997353622199</v>
      </c>
      <c r="H872">
        <v>263</v>
      </c>
      <c r="I872">
        <v>3023</v>
      </c>
      <c r="J872" t="e">
        <f>--niDcJA9cY</f>
        <v>#NAME?</v>
      </c>
      <c r="K872">
        <v>2.6055237102649999E-4</v>
      </c>
      <c r="L872">
        <v>70200</v>
      </c>
      <c r="M872">
        <v>1.9847833278199998E-3</v>
      </c>
      <c r="N872">
        <v>4.6899426784783003E-3</v>
      </c>
      <c r="O872">
        <v>9</v>
      </c>
      <c r="P872">
        <v>3838</v>
      </c>
      <c r="Q872">
        <v>-2</v>
      </c>
      <c r="R872">
        <v>1.5633142261593999E-3</v>
      </c>
      <c r="S872">
        <v>9884.4448669201502</v>
      </c>
      <c r="T872">
        <v>35016</v>
      </c>
      <c r="U872">
        <v>18</v>
      </c>
      <c r="V872">
        <v>1</v>
      </c>
      <c r="W872">
        <v>3.3079722130329998E-4</v>
      </c>
      <c r="X872">
        <v>859.94343367515705</v>
      </c>
      <c r="Y872">
        <v>0.10960703678318399</v>
      </c>
      <c r="Z872" t="s">
        <v>1921</v>
      </c>
      <c r="AA872">
        <v>6</v>
      </c>
    </row>
    <row r="873" spans="1:27" x14ac:dyDescent="0.3">
      <c r="A873">
        <v>871</v>
      </c>
      <c r="B873">
        <v>1.31010046645138</v>
      </c>
      <c r="C873" t="s">
        <v>1922</v>
      </c>
      <c r="D873">
        <v>22</v>
      </c>
      <c r="E873">
        <v>29210</v>
      </c>
      <c r="F873">
        <v>0.72972972972972905</v>
      </c>
      <c r="G873">
        <v>78.270270270270203</v>
      </c>
      <c r="H873">
        <v>22</v>
      </c>
      <c r="I873">
        <v>37</v>
      </c>
      <c r="J873" t="e">
        <f>--XOeeL3CZo</f>
        <v>#NAME?</v>
      </c>
      <c r="K873">
        <v>0</v>
      </c>
      <c r="L873">
        <v>22296</v>
      </c>
      <c r="M873">
        <v>5.4054054054054002E-2</v>
      </c>
      <c r="N873">
        <v>9.3232044198894998E-3</v>
      </c>
      <c r="O873">
        <v>0</v>
      </c>
      <c r="P873">
        <v>2896</v>
      </c>
      <c r="Q873">
        <v>-2</v>
      </c>
      <c r="R873">
        <v>6.9060773480659999E-4</v>
      </c>
      <c r="S873">
        <v>1327.72727272727</v>
      </c>
      <c r="T873">
        <v>21888</v>
      </c>
      <c r="U873">
        <v>27</v>
      </c>
      <c r="V873">
        <v>0</v>
      </c>
      <c r="W873">
        <v>0</v>
      </c>
      <c r="X873">
        <v>789.45945945945903</v>
      </c>
      <c r="Y873">
        <v>0.13230994152046699</v>
      </c>
      <c r="Z873" t="s">
        <v>1923</v>
      </c>
      <c r="AA873">
        <v>2</v>
      </c>
    </row>
    <row r="874" spans="1:27" x14ac:dyDescent="0.3">
      <c r="A874">
        <v>872</v>
      </c>
      <c r="B874">
        <v>1.1615337249420801</v>
      </c>
      <c r="C874" t="s">
        <v>1924</v>
      </c>
      <c r="D874">
        <v>10</v>
      </c>
      <c r="E874">
        <v>118840</v>
      </c>
      <c r="F874">
        <v>2.7</v>
      </c>
      <c r="G874">
        <v>835.52</v>
      </c>
      <c r="H874">
        <v>25</v>
      </c>
      <c r="I874">
        <v>50</v>
      </c>
      <c r="J874" t="s">
        <v>1925</v>
      </c>
      <c r="K874">
        <v>5.7449253159700005E-4</v>
      </c>
      <c r="L874">
        <v>102313</v>
      </c>
      <c r="M874">
        <v>0.12</v>
      </c>
      <c r="N874">
        <v>3.2315204902336001E-3</v>
      </c>
      <c r="O874">
        <v>1</v>
      </c>
      <c r="P874">
        <v>41776</v>
      </c>
      <c r="Q874">
        <v>-2</v>
      </c>
      <c r="R874">
        <v>1.436231328992E-4</v>
      </c>
      <c r="S874">
        <v>4753.6000000000004</v>
      </c>
      <c r="T874">
        <v>31464</v>
      </c>
      <c r="U874">
        <v>135</v>
      </c>
      <c r="V874">
        <v>24</v>
      </c>
      <c r="W874">
        <v>0.48</v>
      </c>
      <c r="X874">
        <v>2376.8000000000002</v>
      </c>
      <c r="Y874">
        <v>1.3277396389524501</v>
      </c>
      <c r="Z874" t="s">
        <v>1926</v>
      </c>
      <c r="AA874">
        <v>6</v>
      </c>
    </row>
    <row r="875" spans="1:27" x14ac:dyDescent="0.3">
      <c r="A875">
        <v>873</v>
      </c>
      <c r="B875">
        <v>3.67475035663338E-2</v>
      </c>
      <c r="C875" t="s">
        <v>1927</v>
      </c>
      <c r="D875">
        <v>2</v>
      </c>
      <c r="E875">
        <v>3220</v>
      </c>
      <c r="F875">
        <v>-1</v>
      </c>
      <c r="G875">
        <v>-1</v>
      </c>
      <c r="H875">
        <v>9</v>
      </c>
      <c r="I875">
        <v>0</v>
      </c>
      <c r="J875" t="s">
        <v>1928</v>
      </c>
      <c r="K875">
        <v>0</v>
      </c>
      <c r="L875">
        <v>87625</v>
      </c>
      <c r="M875">
        <v>-1</v>
      </c>
      <c r="N875">
        <v>1.6863406408094E-3</v>
      </c>
      <c r="O875">
        <v>0</v>
      </c>
      <c r="P875">
        <v>1779</v>
      </c>
      <c r="Q875">
        <v>-2</v>
      </c>
      <c r="R875">
        <v>0</v>
      </c>
      <c r="S875">
        <v>357.77777777777698</v>
      </c>
      <c r="T875">
        <v>81816</v>
      </c>
      <c r="U875">
        <v>3</v>
      </c>
      <c r="V875">
        <v>0</v>
      </c>
      <c r="W875">
        <v>-1</v>
      </c>
      <c r="X875">
        <v>-1</v>
      </c>
      <c r="Y875">
        <v>2.1743913171017801E-2</v>
      </c>
      <c r="Z875" t="s">
        <v>1929</v>
      </c>
      <c r="AA875">
        <v>0</v>
      </c>
    </row>
    <row r="876" spans="1:27" x14ac:dyDescent="0.3">
      <c r="A876">
        <v>874</v>
      </c>
      <c r="B876">
        <v>9.2661717491922992</v>
      </c>
      <c r="C876" t="s">
        <v>1930</v>
      </c>
      <c r="D876">
        <v>24</v>
      </c>
      <c r="E876">
        <v>914914</v>
      </c>
      <c r="F876">
        <v>2.9850746268656699E-2</v>
      </c>
      <c r="G876">
        <v>23.343283582089501</v>
      </c>
      <c r="H876">
        <v>28</v>
      </c>
      <c r="I876">
        <v>67</v>
      </c>
      <c r="J876" t="e">
        <f>--UaLpeXcJ4</f>
        <v>#NAME?</v>
      </c>
      <c r="K876">
        <v>1.2787723785166001E-3</v>
      </c>
      <c r="L876">
        <v>98737</v>
      </c>
      <c r="M876">
        <v>4.4776119402985003E-2</v>
      </c>
      <c r="N876">
        <v>1.2787723785166001E-3</v>
      </c>
      <c r="O876">
        <v>8</v>
      </c>
      <c r="P876">
        <v>1564</v>
      </c>
      <c r="Q876">
        <v>-2</v>
      </c>
      <c r="R876">
        <v>1.9181585677748999E-3</v>
      </c>
      <c r="S876">
        <v>32675.5</v>
      </c>
      <c r="T876">
        <v>84096</v>
      </c>
      <c r="U876">
        <v>2</v>
      </c>
      <c r="V876">
        <v>2</v>
      </c>
      <c r="W876">
        <v>2.9850746268656699E-2</v>
      </c>
      <c r="X876">
        <v>13655.4328358208</v>
      </c>
      <c r="Y876">
        <v>1.8597792998477899E-2</v>
      </c>
      <c r="Z876" t="s">
        <v>1931</v>
      </c>
      <c r="AA876">
        <v>3</v>
      </c>
    </row>
    <row r="877" spans="1:27" x14ac:dyDescent="0.3">
      <c r="A877">
        <v>875</v>
      </c>
      <c r="B877">
        <v>5.24813319110027</v>
      </c>
      <c r="C877" t="s">
        <v>1932</v>
      </c>
      <c r="D877">
        <v>10</v>
      </c>
      <c r="E877">
        <v>413259</v>
      </c>
      <c r="F877">
        <v>3.7926675094816001E-3</v>
      </c>
      <c r="G877">
        <v>2.0724820901812002</v>
      </c>
      <c r="H877">
        <v>285</v>
      </c>
      <c r="I877">
        <v>2373</v>
      </c>
      <c r="J877" t="e">
        <f>--huCJfyHvk</f>
        <v>#NAME?</v>
      </c>
      <c r="K877">
        <v>0</v>
      </c>
      <c r="L877">
        <v>78744</v>
      </c>
      <c r="M877">
        <v>4.2140750105350001E-4</v>
      </c>
      <c r="N877">
        <v>1.8300122000813001E-3</v>
      </c>
      <c r="O877">
        <v>4</v>
      </c>
      <c r="P877">
        <v>4918</v>
      </c>
      <c r="Q877">
        <v>-2</v>
      </c>
      <c r="R877">
        <v>2.0333468889789999E-4</v>
      </c>
      <c r="S877">
        <v>1450.03157894736</v>
      </c>
      <c r="T877">
        <v>58512</v>
      </c>
      <c r="U877">
        <v>9</v>
      </c>
      <c r="V877">
        <v>0</v>
      </c>
      <c r="W877">
        <v>0</v>
      </c>
      <c r="X877">
        <v>174.150442477876</v>
      </c>
      <c r="Y877">
        <v>8.4051134809953507E-2</v>
      </c>
      <c r="Z877" t="s">
        <v>1933</v>
      </c>
      <c r="AA877">
        <v>1</v>
      </c>
    </row>
    <row r="878" spans="1:27" x14ac:dyDescent="0.3">
      <c r="A878">
        <v>876</v>
      </c>
      <c r="B878">
        <v>4.1031902879728896</v>
      </c>
      <c r="C878" t="s">
        <v>1934</v>
      </c>
      <c r="D878">
        <v>22</v>
      </c>
      <c r="E878">
        <v>174402</v>
      </c>
      <c r="F878">
        <v>2.03045685279187E-2</v>
      </c>
      <c r="G878">
        <v>6.6979695431471997</v>
      </c>
      <c r="H878">
        <v>40</v>
      </c>
      <c r="I878">
        <v>394</v>
      </c>
      <c r="J878" t="e">
        <f>--PDBQgVn84</f>
        <v>#NAME?</v>
      </c>
      <c r="K878">
        <v>1.8946570670708E-3</v>
      </c>
      <c r="L878">
        <v>42504</v>
      </c>
      <c r="M878">
        <v>1.7766497461928901E-2</v>
      </c>
      <c r="N878">
        <v>3.0314513073132999E-3</v>
      </c>
      <c r="O878">
        <v>0</v>
      </c>
      <c r="P878">
        <v>2639</v>
      </c>
      <c r="Q878">
        <v>-2</v>
      </c>
      <c r="R878">
        <v>2.6525198938992002E-3</v>
      </c>
      <c r="S878">
        <v>4360.05</v>
      </c>
      <c r="T878">
        <v>33360</v>
      </c>
      <c r="U878">
        <v>8</v>
      </c>
      <c r="V878">
        <v>5</v>
      </c>
      <c r="W878">
        <v>1.26903553299492E-2</v>
      </c>
      <c r="X878">
        <v>442.64467005076102</v>
      </c>
      <c r="Y878">
        <v>7.9106714628297298E-2</v>
      </c>
      <c r="Z878" t="s">
        <v>1935</v>
      </c>
      <c r="AA878">
        <v>7</v>
      </c>
    </row>
    <row r="879" spans="1:27" x14ac:dyDescent="0.3">
      <c r="A879">
        <v>877</v>
      </c>
      <c r="B879">
        <v>5.7314814814814801</v>
      </c>
      <c r="C879" t="s">
        <v>1936</v>
      </c>
      <c r="D879">
        <v>20</v>
      </c>
      <c r="E879">
        <v>245124</v>
      </c>
      <c r="F879">
        <v>7.28744939271255E-2</v>
      </c>
      <c r="G879">
        <v>42.064777327935197</v>
      </c>
      <c r="H879">
        <v>19</v>
      </c>
      <c r="I879">
        <v>247</v>
      </c>
      <c r="J879" t="e">
        <f>--wvookymxY</f>
        <v>#NAME?</v>
      </c>
      <c r="K879" s="1">
        <v>9.6246390760346403E-5</v>
      </c>
      <c r="L879">
        <v>42768</v>
      </c>
      <c r="M879">
        <v>2.0242914979756998E-2</v>
      </c>
      <c r="N879">
        <v>1.7324350336861999E-3</v>
      </c>
      <c r="O879">
        <v>2</v>
      </c>
      <c r="P879">
        <v>10390</v>
      </c>
      <c r="Q879">
        <v>-2</v>
      </c>
      <c r="R879">
        <v>4.8123195380169999E-4</v>
      </c>
      <c r="S879">
        <v>12901.2631578947</v>
      </c>
      <c r="T879">
        <v>42360</v>
      </c>
      <c r="U879">
        <v>18</v>
      </c>
      <c r="V879">
        <v>1</v>
      </c>
      <c r="W879">
        <v>4.0485829959513997E-3</v>
      </c>
      <c r="X879">
        <v>992.40485829959505</v>
      </c>
      <c r="Y879">
        <v>0.24527856468366299</v>
      </c>
      <c r="Z879" t="s">
        <v>1937</v>
      </c>
      <c r="AA879">
        <v>5</v>
      </c>
    </row>
    <row r="880" spans="1:27" x14ac:dyDescent="0.3">
      <c r="A880">
        <v>878</v>
      </c>
      <c r="B880">
        <v>0.12224725716420699</v>
      </c>
      <c r="C880" t="s">
        <v>1938</v>
      </c>
      <c r="D880">
        <v>24</v>
      </c>
      <c r="E880">
        <v>10797</v>
      </c>
      <c r="F880">
        <v>2.75</v>
      </c>
      <c r="G880">
        <v>2119.25</v>
      </c>
      <c r="H880">
        <v>2</v>
      </c>
      <c r="I880">
        <v>4</v>
      </c>
      <c r="J880" t="s">
        <v>1939</v>
      </c>
      <c r="K880">
        <v>7.0779756989500003E-4</v>
      </c>
      <c r="L880">
        <v>88321</v>
      </c>
      <c r="M880">
        <v>0.75</v>
      </c>
      <c r="N880">
        <v>1.2976288781408E-3</v>
      </c>
      <c r="O880">
        <v>0</v>
      </c>
      <c r="P880">
        <v>8477</v>
      </c>
      <c r="Q880">
        <v>-2</v>
      </c>
      <c r="R880">
        <v>3.5389878494750002E-4</v>
      </c>
      <c r="S880">
        <v>5398.5</v>
      </c>
      <c r="T880">
        <v>84504</v>
      </c>
      <c r="U880">
        <v>11</v>
      </c>
      <c r="V880">
        <v>6</v>
      </c>
      <c r="W880">
        <v>1.5</v>
      </c>
      <c r="X880">
        <v>2699.25</v>
      </c>
      <c r="Y880">
        <v>0.100314777998674</v>
      </c>
      <c r="Z880" t="s">
        <v>1940</v>
      </c>
      <c r="AA880">
        <v>3</v>
      </c>
    </row>
    <row r="881" spans="1:27" x14ac:dyDescent="0.3">
      <c r="A881">
        <v>879</v>
      </c>
      <c r="B881">
        <v>0.15730116700990401</v>
      </c>
      <c r="C881" t="s">
        <v>1941</v>
      </c>
      <c r="D881">
        <v>20</v>
      </c>
      <c r="E881">
        <v>12832</v>
      </c>
      <c r="F881">
        <v>3</v>
      </c>
      <c r="G881">
        <v>690.33333333333303</v>
      </c>
      <c r="H881">
        <v>8</v>
      </c>
      <c r="I881">
        <v>3</v>
      </c>
      <c r="J881" t="e">
        <f>--kn6YQz4yc</f>
        <v>#NAME?</v>
      </c>
      <c r="K881">
        <v>0</v>
      </c>
      <c r="L881">
        <v>81576</v>
      </c>
      <c r="M881">
        <v>2</v>
      </c>
      <c r="N881">
        <v>4.3457267020762004E-3</v>
      </c>
      <c r="O881">
        <v>0</v>
      </c>
      <c r="P881">
        <v>2071</v>
      </c>
      <c r="Q881">
        <v>-2</v>
      </c>
      <c r="R881">
        <v>2.8971511347174999E-3</v>
      </c>
      <c r="S881">
        <v>1604</v>
      </c>
      <c r="T881">
        <v>65568</v>
      </c>
      <c r="U881">
        <v>9</v>
      </c>
      <c r="V881">
        <v>0</v>
      </c>
      <c r="W881">
        <v>0</v>
      </c>
      <c r="X881">
        <v>4277.3333333333303</v>
      </c>
      <c r="Y881">
        <v>3.1585529526598301E-2</v>
      </c>
      <c r="Z881" t="s">
        <v>1942</v>
      </c>
      <c r="AA881">
        <v>6</v>
      </c>
    </row>
    <row r="882" spans="1:27" x14ac:dyDescent="0.3">
      <c r="A882">
        <v>880</v>
      </c>
      <c r="B882">
        <v>2.4479417973461999</v>
      </c>
      <c r="C882" t="s">
        <v>1943</v>
      </c>
      <c r="D882">
        <v>10</v>
      </c>
      <c r="E882">
        <v>194817</v>
      </c>
      <c r="F882">
        <v>5.8608058608058601E-2</v>
      </c>
      <c r="G882">
        <v>4.5293040293040203</v>
      </c>
      <c r="H882">
        <v>30</v>
      </c>
      <c r="I882">
        <v>546</v>
      </c>
      <c r="J882" t="e">
        <f>--HXrXyvQ18</f>
        <v>#NAME?</v>
      </c>
      <c r="K882">
        <v>1.2131014961585E-3</v>
      </c>
      <c r="L882">
        <v>79584</v>
      </c>
      <c r="M882">
        <v>1.2820512820512799E-2</v>
      </c>
      <c r="N882">
        <v>1.2939749292357401E-2</v>
      </c>
      <c r="O882">
        <v>68</v>
      </c>
      <c r="P882">
        <v>2473</v>
      </c>
      <c r="Q882">
        <v>-2</v>
      </c>
      <c r="R882">
        <v>2.8305701577030998E-3</v>
      </c>
      <c r="S882">
        <v>6493.9</v>
      </c>
      <c r="T882">
        <v>36168</v>
      </c>
      <c r="U882">
        <v>32</v>
      </c>
      <c r="V882">
        <v>3</v>
      </c>
      <c r="W882">
        <v>5.4945054945054004E-3</v>
      </c>
      <c r="X882">
        <v>356.80769230769198</v>
      </c>
      <c r="Y882">
        <v>6.8375359433753599E-2</v>
      </c>
      <c r="Z882" t="s">
        <v>1944</v>
      </c>
      <c r="AA882">
        <v>7</v>
      </c>
    </row>
    <row r="883" spans="1:27" x14ac:dyDescent="0.3">
      <c r="A883">
        <v>881</v>
      </c>
      <c r="B883">
        <v>80.798434004474203</v>
      </c>
      <c r="C883" t="s">
        <v>1945</v>
      </c>
      <c r="D883">
        <v>2</v>
      </c>
      <c r="E883">
        <v>5778704</v>
      </c>
      <c r="F883">
        <v>3.7169194171869999E-4</v>
      </c>
      <c r="G883">
        <v>0.122807017543859</v>
      </c>
      <c r="H883">
        <v>422</v>
      </c>
      <c r="I883">
        <v>13452</v>
      </c>
      <c r="J883" t="e">
        <f>--UxLKiFswQ</f>
        <v>#NAME?</v>
      </c>
      <c r="K883">
        <v>6.0532687651329998E-4</v>
      </c>
      <c r="L883">
        <v>71520</v>
      </c>
      <c r="M883" s="1">
        <v>7.4338388343740702E-5</v>
      </c>
      <c r="N883">
        <v>3.0266343825665E-3</v>
      </c>
      <c r="O883">
        <v>24</v>
      </c>
      <c r="P883">
        <v>1652</v>
      </c>
      <c r="Q883">
        <v>-2</v>
      </c>
      <c r="R883">
        <v>6.0532687651329998E-4</v>
      </c>
      <c r="S883">
        <v>13693.611374407499</v>
      </c>
      <c r="T883">
        <v>71472</v>
      </c>
      <c r="U883">
        <v>5</v>
      </c>
      <c r="V883">
        <v>1</v>
      </c>
      <c r="W883" s="1">
        <v>7.4338388343740702E-5</v>
      </c>
      <c r="X883">
        <v>429.579542075527</v>
      </c>
      <c r="Y883">
        <v>2.3113946720394001E-2</v>
      </c>
      <c r="Z883" t="s">
        <v>1946</v>
      </c>
      <c r="AA883">
        <v>1</v>
      </c>
    </row>
    <row r="884" spans="1:27" x14ac:dyDescent="0.3">
      <c r="A884">
        <v>882</v>
      </c>
      <c r="B884">
        <v>0.236467176377537</v>
      </c>
      <c r="C884" t="s">
        <v>1947</v>
      </c>
      <c r="D884">
        <v>22</v>
      </c>
      <c r="E884">
        <v>22423</v>
      </c>
      <c r="F884">
        <v>0.11764705882352899</v>
      </c>
      <c r="G884">
        <v>64.764705882352899</v>
      </c>
      <c r="H884">
        <v>14</v>
      </c>
      <c r="I884">
        <v>17</v>
      </c>
      <c r="J884" t="e">
        <f>--lzgHA_Ahc</f>
        <v>#NAME?</v>
      </c>
      <c r="K884">
        <v>0</v>
      </c>
      <c r="L884">
        <v>94825</v>
      </c>
      <c r="M884">
        <v>5.8823529411764698E-2</v>
      </c>
      <c r="N884">
        <v>1.8165304268845999E-3</v>
      </c>
      <c r="O884">
        <v>1</v>
      </c>
      <c r="P884">
        <v>1101</v>
      </c>
      <c r="Q884">
        <v>-2</v>
      </c>
      <c r="R884">
        <v>9.0826521344229997E-4</v>
      </c>
      <c r="S884">
        <v>1601.6428571428501</v>
      </c>
      <c r="T884">
        <v>53544</v>
      </c>
      <c r="U884">
        <v>2</v>
      </c>
      <c r="V884">
        <v>0</v>
      </c>
      <c r="W884">
        <v>0</v>
      </c>
      <c r="X884">
        <v>1319</v>
      </c>
      <c r="Y884">
        <v>2.0562528014343301E-2</v>
      </c>
      <c r="Z884" t="s">
        <v>1948</v>
      </c>
      <c r="AA884">
        <v>1</v>
      </c>
    </row>
    <row r="885" spans="1:27" x14ac:dyDescent="0.3">
      <c r="A885">
        <v>883</v>
      </c>
      <c r="B885">
        <v>35.312411423906703</v>
      </c>
      <c r="C885" t="s">
        <v>1949</v>
      </c>
      <c r="D885">
        <v>2</v>
      </c>
      <c r="E885">
        <v>3114590</v>
      </c>
      <c r="F885">
        <v>5.2117263843648197E-2</v>
      </c>
      <c r="G885">
        <v>59.837133550488602</v>
      </c>
      <c r="H885">
        <v>218</v>
      </c>
      <c r="I885">
        <v>307</v>
      </c>
      <c r="J885" t="s">
        <v>1950</v>
      </c>
      <c r="K885">
        <v>3.266194882961E-4</v>
      </c>
      <c r="L885">
        <v>88201</v>
      </c>
      <c r="M885">
        <v>0</v>
      </c>
      <c r="N885">
        <v>8.7098530212300002E-4</v>
      </c>
      <c r="O885">
        <v>0</v>
      </c>
      <c r="P885">
        <v>18370</v>
      </c>
      <c r="Q885">
        <v>-2</v>
      </c>
      <c r="R885">
        <v>0</v>
      </c>
      <c r="S885">
        <v>14287.110091743099</v>
      </c>
      <c r="T885">
        <v>82056</v>
      </c>
      <c r="U885">
        <v>16</v>
      </c>
      <c r="V885">
        <v>6</v>
      </c>
      <c r="W885">
        <v>1.9543973941368E-2</v>
      </c>
      <c r="X885">
        <v>10145.244299674199</v>
      </c>
      <c r="Y885">
        <v>0.223871502388612</v>
      </c>
      <c r="Z885" t="s">
        <v>1951</v>
      </c>
      <c r="AA885">
        <v>0</v>
      </c>
    </row>
    <row r="886" spans="1:27" x14ac:dyDescent="0.3">
      <c r="A886">
        <v>884</v>
      </c>
      <c r="B886">
        <v>23.1536216596343</v>
      </c>
      <c r="C886" t="s">
        <v>1952</v>
      </c>
      <c r="D886">
        <v>20</v>
      </c>
      <c r="E886">
        <v>1316978</v>
      </c>
      <c r="F886">
        <v>3.2544378698224803E-2</v>
      </c>
      <c r="G886">
        <v>1.0991902834008001</v>
      </c>
      <c r="H886">
        <v>427</v>
      </c>
      <c r="I886">
        <v>6422</v>
      </c>
      <c r="J886" t="e">
        <f>--CZu7iHatU</f>
        <v>#NAME?</v>
      </c>
      <c r="K886">
        <v>2.8332625017700002E-4</v>
      </c>
      <c r="L886">
        <v>56880</v>
      </c>
      <c r="M886">
        <v>1.4014325755216E-3</v>
      </c>
      <c r="N886">
        <v>2.9607593143504699E-2</v>
      </c>
      <c r="O886">
        <v>12</v>
      </c>
      <c r="P886">
        <v>7059</v>
      </c>
      <c r="Q886">
        <v>-2</v>
      </c>
      <c r="R886">
        <v>1.2749681257968001E-3</v>
      </c>
      <c r="S886">
        <v>3084.2576112412098</v>
      </c>
      <c r="T886">
        <v>35544</v>
      </c>
      <c r="U886">
        <v>209</v>
      </c>
      <c r="V886">
        <v>2</v>
      </c>
      <c r="W886">
        <v>3.1142946122700001E-4</v>
      </c>
      <c r="X886">
        <v>205.072874493927</v>
      </c>
      <c r="Y886">
        <v>0.19859891964888499</v>
      </c>
      <c r="Z886" t="s">
        <v>1953</v>
      </c>
      <c r="AA886">
        <v>9</v>
      </c>
    </row>
    <row r="887" spans="1:27" x14ac:dyDescent="0.3">
      <c r="A887">
        <v>885</v>
      </c>
      <c r="B887">
        <v>100.453714799281</v>
      </c>
      <c r="C887" t="s">
        <v>1954</v>
      </c>
      <c r="D887">
        <v>17</v>
      </c>
      <c r="E887">
        <v>8047548</v>
      </c>
      <c r="F887" s="1">
        <v>7.6034063260340594E-5</v>
      </c>
      <c r="G887">
        <v>9.6031021897810195E-2</v>
      </c>
      <c r="H887">
        <v>7319</v>
      </c>
      <c r="I887">
        <v>13152</v>
      </c>
      <c r="J887" t="e">
        <f>--jqAUbDTdI</f>
        <v>#NAME?</v>
      </c>
      <c r="K887">
        <v>7.9176563737129999E-4</v>
      </c>
      <c r="L887">
        <v>80112</v>
      </c>
      <c r="M887" s="1">
        <v>7.6034063260340594E-5</v>
      </c>
      <c r="N887">
        <v>7.9176563737129999E-4</v>
      </c>
      <c r="O887">
        <v>43</v>
      </c>
      <c r="P887">
        <v>1263</v>
      </c>
      <c r="Q887">
        <v>-2</v>
      </c>
      <c r="R887">
        <v>7.9176563737129999E-4</v>
      </c>
      <c r="S887">
        <v>1099.54201393633</v>
      </c>
      <c r="T887">
        <v>64944</v>
      </c>
      <c r="U887">
        <v>1</v>
      </c>
      <c r="V887">
        <v>1</v>
      </c>
      <c r="W887" s="1">
        <v>7.6034063260340594E-5</v>
      </c>
      <c r="X887">
        <v>611.887773722627</v>
      </c>
      <c r="Y887">
        <v>1.94475240206947E-2</v>
      </c>
      <c r="Z887" t="s">
        <v>1955</v>
      </c>
      <c r="AA887">
        <v>1</v>
      </c>
    </row>
    <row r="888" spans="1:27" x14ac:dyDescent="0.3">
      <c r="A888">
        <v>886</v>
      </c>
      <c r="B888">
        <v>7.2265167486530807E-2</v>
      </c>
      <c r="C888" t="s">
        <v>1956</v>
      </c>
      <c r="D888">
        <v>17</v>
      </c>
      <c r="E888">
        <v>4936</v>
      </c>
      <c r="F888">
        <v>19</v>
      </c>
      <c r="G888">
        <v>4936</v>
      </c>
      <c r="H888">
        <v>1</v>
      </c>
      <c r="I888">
        <v>1</v>
      </c>
      <c r="J888" t="e">
        <f>--RJVSxPenE</f>
        <v>#NAME?</v>
      </c>
      <c r="K888">
        <v>2.025931928687E-4</v>
      </c>
      <c r="L888">
        <v>68304</v>
      </c>
      <c r="M888">
        <v>6</v>
      </c>
      <c r="N888">
        <v>3.8492706645056E-3</v>
      </c>
      <c r="O888">
        <v>0</v>
      </c>
      <c r="P888">
        <v>4936</v>
      </c>
      <c r="Q888">
        <v>-2</v>
      </c>
      <c r="R888">
        <v>1.2155591572123E-3</v>
      </c>
      <c r="S888">
        <v>4936</v>
      </c>
      <c r="T888">
        <v>68280</v>
      </c>
      <c r="U888">
        <v>19</v>
      </c>
      <c r="V888">
        <v>1</v>
      </c>
      <c r="W888">
        <v>1</v>
      </c>
      <c r="X888">
        <v>4936</v>
      </c>
      <c r="Y888">
        <v>7.2290568248388906E-2</v>
      </c>
      <c r="Z888" t="s">
        <v>1957</v>
      </c>
      <c r="AA888">
        <v>6</v>
      </c>
    </row>
    <row r="889" spans="1:27" x14ac:dyDescent="0.3">
      <c r="A889">
        <v>887</v>
      </c>
      <c r="B889">
        <v>175.85740527099799</v>
      </c>
      <c r="C889" t="s">
        <v>1958</v>
      </c>
      <c r="D889">
        <v>24</v>
      </c>
      <c r="E889">
        <v>15700725</v>
      </c>
      <c r="F889">
        <v>1.46238917832E-3</v>
      </c>
      <c r="G889">
        <v>0.26697742436705901</v>
      </c>
      <c r="H889">
        <v>3712</v>
      </c>
      <c r="I889">
        <v>10941</v>
      </c>
      <c r="J889" t="e">
        <f>--GagRYO_V0</f>
        <v>#NAME?</v>
      </c>
      <c r="K889">
        <v>3.4234851078390001E-4</v>
      </c>
      <c r="L889">
        <v>89281</v>
      </c>
      <c r="M889">
        <v>1.005392560095E-3</v>
      </c>
      <c r="N889">
        <v>5.4775761725435997E-3</v>
      </c>
      <c r="O889">
        <v>504</v>
      </c>
      <c r="P889">
        <v>2921</v>
      </c>
      <c r="Q889">
        <v>-2</v>
      </c>
      <c r="R889">
        <v>3.7658336186237001E-3</v>
      </c>
      <c r="S889">
        <v>4229.7211745689601</v>
      </c>
      <c r="T889">
        <v>70440</v>
      </c>
      <c r="U889">
        <v>16</v>
      </c>
      <c r="V889">
        <v>1</v>
      </c>
      <c r="W889" s="1">
        <v>9.1399323645004999E-5</v>
      </c>
      <c r="X889">
        <v>1435.03564573622</v>
      </c>
      <c r="Y889">
        <v>4.1467915956842703E-2</v>
      </c>
      <c r="Z889" t="s">
        <v>1959</v>
      </c>
      <c r="AA889">
        <v>11</v>
      </c>
    </row>
    <row r="890" spans="1:27" x14ac:dyDescent="0.3">
      <c r="A890">
        <v>888</v>
      </c>
      <c r="B890">
        <v>0.86272015655577206</v>
      </c>
      <c r="C890" t="s">
        <v>1960</v>
      </c>
      <c r="D890">
        <v>10</v>
      </c>
      <c r="E890">
        <v>52902</v>
      </c>
      <c r="F890">
        <v>4.5</v>
      </c>
      <c r="G890">
        <v>1307.4000000000001</v>
      </c>
      <c r="H890">
        <v>13</v>
      </c>
      <c r="I890">
        <v>10</v>
      </c>
      <c r="J890" t="s">
        <v>1961</v>
      </c>
      <c r="K890" s="1">
        <v>7.6487685482637302E-5</v>
      </c>
      <c r="L890">
        <v>61320</v>
      </c>
      <c r="M890">
        <v>0.5</v>
      </c>
      <c r="N890">
        <v>3.4419458467185998E-3</v>
      </c>
      <c r="O890">
        <v>1</v>
      </c>
      <c r="P890">
        <v>13074</v>
      </c>
      <c r="Q890">
        <v>-2</v>
      </c>
      <c r="R890">
        <v>3.824384274131E-4</v>
      </c>
      <c r="S890">
        <v>4069.3846153846098</v>
      </c>
      <c r="T890">
        <v>59424</v>
      </c>
      <c r="U890">
        <v>45</v>
      </c>
      <c r="V890">
        <v>1</v>
      </c>
      <c r="W890">
        <v>0.1</v>
      </c>
      <c r="X890">
        <v>5290.2</v>
      </c>
      <c r="Y890">
        <v>0.220012116316639</v>
      </c>
      <c r="Z890" t="s">
        <v>1962</v>
      </c>
      <c r="AA890">
        <v>5</v>
      </c>
    </row>
    <row r="891" spans="1:27" x14ac:dyDescent="0.3">
      <c r="A891">
        <v>889</v>
      </c>
      <c r="B891">
        <v>51.407247678354601</v>
      </c>
      <c r="C891" t="s">
        <v>1963</v>
      </c>
      <c r="D891">
        <v>10</v>
      </c>
      <c r="E891">
        <v>5209045</v>
      </c>
      <c r="F891">
        <v>2.4447031431897501E-2</v>
      </c>
      <c r="G891">
        <v>18.585176561893601</v>
      </c>
      <c r="H891">
        <v>178</v>
      </c>
      <c r="I891">
        <v>2577</v>
      </c>
      <c r="J891" t="s">
        <v>1964</v>
      </c>
      <c r="K891">
        <v>2.9231218941820001E-4</v>
      </c>
      <c r="L891">
        <v>101329</v>
      </c>
      <c r="M891">
        <v>2.01785021342646E-2</v>
      </c>
      <c r="N891">
        <v>1.3154048523823E-3</v>
      </c>
      <c r="O891">
        <v>172</v>
      </c>
      <c r="P891">
        <v>47894</v>
      </c>
      <c r="Q891">
        <v>-2</v>
      </c>
      <c r="R891">
        <v>1.0857309892679E-3</v>
      </c>
      <c r="S891">
        <v>29264.2977528089</v>
      </c>
      <c r="T891">
        <v>93865</v>
      </c>
      <c r="U891">
        <v>63</v>
      </c>
      <c r="V891">
        <v>14</v>
      </c>
      <c r="W891">
        <v>5.4326736515327E-3</v>
      </c>
      <c r="X891">
        <v>2021.36010865347</v>
      </c>
      <c r="Y891">
        <v>0.51024343472007605</v>
      </c>
      <c r="Z891" t="s">
        <v>1965</v>
      </c>
      <c r="AA891">
        <v>52</v>
      </c>
    </row>
    <row r="892" spans="1:27" x14ac:dyDescent="0.3">
      <c r="A892">
        <v>890</v>
      </c>
      <c r="B892">
        <v>1.17667014613778</v>
      </c>
      <c r="C892" t="s">
        <v>1966</v>
      </c>
      <c r="D892">
        <v>10</v>
      </c>
      <c r="E892">
        <v>81162</v>
      </c>
      <c r="F892">
        <v>0.108695652173913</v>
      </c>
      <c r="G892">
        <v>29.7463768115942</v>
      </c>
      <c r="H892">
        <v>57</v>
      </c>
      <c r="I892">
        <v>138</v>
      </c>
      <c r="J892" t="e">
        <f>--AldsUoMq4</f>
        <v>#NAME?</v>
      </c>
      <c r="K892">
        <v>0</v>
      </c>
      <c r="L892">
        <v>68976</v>
      </c>
      <c r="M892">
        <v>2.1739130434782601E-2</v>
      </c>
      <c r="N892">
        <v>3.6540803897685001E-3</v>
      </c>
      <c r="O892">
        <v>8</v>
      </c>
      <c r="P892">
        <v>4105</v>
      </c>
      <c r="Q892">
        <v>-2</v>
      </c>
      <c r="R892">
        <v>7.3081607795370004E-4</v>
      </c>
      <c r="S892">
        <v>1423.8947368421</v>
      </c>
      <c r="T892">
        <v>58968</v>
      </c>
      <c r="U892">
        <v>15</v>
      </c>
      <c r="V892">
        <v>0</v>
      </c>
      <c r="W892">
        <v>0</v>
      </c>
      <c r="X892">
        <v>588.13043478260795</v>
      </c>
      <c r="Y892">
        <v>6.9614027947361198E-2</v>
      </c>
      <c r="Z892" t="s">
        <v>1967</v>
      </c>
      <c r="AA892">
        <v>3</v>
      </c>
    </row>
    <row r="893" spans="1:27" x14ac:dyDescent="0.3">
      <c r="A893">
        <v>891</v>
      </c>
      <c r="B893">
        <v>13.6501309358467</v>
      </c>
      <c r="C893" t="s">
        <v>1968</v>
      </c>
      <c r="D893">
        <v>24</v>
      </c>
      <c r="E893">
        <v>1287494</v>
      </c>
      <c r="F893">
        <v>4.4728434504792303E-2</v>
      </c>
      <c r="G893">
        <v>62.738019169329</v>
      </c>
      <c r="H893">
        <v>115</v>
      </c>
      <c r="I893">
        <v>313</v>
      </c>
      <c r="J893" t="e">
        <f>--EiH8EBKG0</f>
        <v>#NAME?</v>
      </c>
      <c r="K893" s="1">
        <v>5.0924275602179501E-5</v>
      </c>
      <c r="L893">
        <v>94321</v>
      </c>
      <c r="M893">
        <v>0.156549520766773</v>
      </c>
      <c r="N893">
        <v>7.1293985843049997E-4</v>
      </c>
      <c r="O893">
        <v>1028</v>
      </c>
      <c r="P893">
        <v>19637</v>
      </c>
      <c r="Q893">
        <v>-2</v>
      </c>
      <c r="R893">
        <v>2.4952895045066998E-3</v>
      </c>
      <c r="S893">
        <v>11195.6</v>
      </c>
      <c r="T893">
        <v>79896</v>
      </c>
      <c r="U893">
        <v>14</v>
      </c>
      <c r="V893">
        <v>1</v>
      </c>
      <c r="W893">
        <v>3.1948881789137002E-3</v>
      </c>
      <c r="X893">
        <v>4113.3993610223597</v>
      </c>
      <c r="Y893">
        <v>0.24578201662160801</v>
      </c>
      <c r="Z893" t="s">
        <v>1969</v>
      </c>
      <c r="AA893">
        <v>49</v>
      </c>
    </row>
    <row r="894" spans="1:27" x14ac:dyDescent="0.3">
      <c r="A894">
        <v>892</v>
      </c>
      <c r="B894">
        <v>47.363428908934701</v>
      </c>
      <c r="C894" t="s">
        <v>1970</v>
      </c>
      <c r="D894">
        <v>10</v>
      </c>
      <c r="E894">
        <v>3528386</v>
      </c>
      <c r="F894">
        <v>2.7463096464125998E-3</v>
      </c>
      <c r="G894">
        <v>0.68348781325094399</v>
      </c>
      <c r="H894">
        <v>320</v>
      </c>
      <c r="I894">
        <v>2913</v>
      </c>
      <c r="J894" t="e">
        <f>--kGe_jxkqA</f>
        <v>#NAME?</v>
      </c>
      <c r="K894">
        <v>0</v>
      </c>
      <c r="L894">
        <v>74496</v>
      </c>
      <c r="M894">
        <v>3.4328870580150001E-4</v>
      </c>
      <c r="N894">
        <v>4.0180813661475998E-3</v>
      </c>
      <c r="O894">
        <v>34</v>
      </c>
      <c r="P894">
        <v>1991</v>
      </c>
      <c r="Q894">
        <v>-2</v>
      </c>
      <c r="R894">
        <v>5.022601707684E-4</v>
      </c>
      <c r="S894">
        <v>11026.206249999999</v>
      </c>
      <c r="T894">
        <v>42624</v>
      </c>
      <c r="U894">
        <v>8</v>
      </c>
      <c r="V894">
        <v>0</v>
      </c>
      <c r="W894">
        <v>0</v>
      </c>
      <c r="X894">
        <v>1211.2550635084101</v>
      </c>
      <c r="Y894">
        <v>4.67107732732732E-2</v>
      </c>
      <c r="Z894" t="s">
        <v>1971</v>
      </c>
      <c r="AA894">
        <v>1</v>
      </c>
    </row>
    <row r="895" spans="1:27" x14ac:dyDescent="0.3">
      <c r="A895">
        <v>893</v>
      </c>
      <c r="B895">
        <v>36.294422338430401</v>
      </c>
      <c r="C895" t="s">
        <v>1972</v>
      </c>
      <c r="D895">
        <v>10</v>
      </c>
      <c r="E895">
        <v>3657643</v>
      </c>
      <c r="F895">
        <v>0.58806818181818099</v>
      </c>
      <c r="G895">
        <v>496.65056818181802</v>
      </c>
      <c r="H895">
        <v>9</v>
      </c>
      <c r="I895">
        <v>1056</v>
      </c>
      <c r="J895" t="e">
        <f>--sA1FZ7slY</f>
        <v>#NAME?</v>
      </c>
      <c r="K895" s="1">
        <v>6.1014790366527199E-5</v>
      </c>
      <c r="L895">
        <v>100777</v>
      </c>
      <c r="M895">
        <v>8.4280303030302997E-2</v>
      </c>
      <c r="N895">
        <v>1.1840682755503999E-3</v>
      </c>
      <c r="O895">
        <v>8</v>
      </c>
      <c r="P895">
        <v>524463</v>
      </c>
      <c r="Q895">
        <v>-2</v>
      </c>
      <c r="R895">
        <v>1.696973857069E-4</v>
      </c>
      <c r="S895">
        <v>406404.777777777</v>
      </c>
      <c r="T895">
        <v>93457</v>
      </c>
      <c r="U895">
        <v>621</v>
      </c>
      <c r="V895">
        <v>32</v>
      </c>
      <c r="W895">
        <v>3.03030303030303E-2</v>
      </c>
      <c r="X895">
        <v>3463.6770833333298</v>
      </c>
      <c r="Y895">
        <v>5.6118107792888701</v>
      </c>
      <c r="Z895" t="s">
        <v>1973</v>
      </c>
      <c r="AA895">
        <v>89</v>
      </c>
    </row>
    <row r="896" spans="1:27" x14ac:dyDescent="0.3">
      <c r="A896">
        <v>894</v>
      </c>
      <c r="B896">
        <v>1.9923644483777001</v>
      </c>
      <c r="C896" t="s">
        <v>1974</v>
      </c>
      <c r="D896">
        <v>20</v>
      </c>
      <c r="E896">
        <v>193612</v>
      </c>
      <c r="F896">
        <v>0.20472440944881801</v>
      </c>
      <c r="G896">
        <v>42.874015748031397</v>
      </c>
      <c r="H896">
        <v>129</v>
      </c>
      <c r="I896">
        <v>127</v>
      </c>
      <c r="J896" t="e">
        <f>--Gb8inq_F8</f>
        <v>#NAME?</v>
      </c>
      <c r="K896">
        <v>5.5096418732780001E-4</v>
      </c>
      <c r="L896">
        <v>97177</v>
      </c>
      <c r="M896">
        <v>0.118110236220472</v>
      </c>
      <c r="N896">
        <v>4.7750229568410997E-3</v>
      </c>
      <c r="O896">
        <v>27</v>
      </c>
      <c r="P896">
        <v>5445</v>
      </c>
      <c r="Q896">
        <v>-2</v>
      </c>
      <c r="R896">
        <v>2.7548209366390999E-3</v>
      </c>
      <c r="S896">
        <v>1500.86821705426</v>
      </c>
      <c r="T896">
        <v>69720</v>
      </c>
      <c r="U896">
        <v>26</v>
      </c>
      <c r="V896">
        <v>3</v>
      </c>
      <c r="W896">
        <v>2.3622047244094401E-2</v>
      </c>
      <c r="X896">
        <v>1524.50393700787</v>
      </c>
      <c r="Y896">
        <v>7.8098106712564494E-2</v>
      </c>
      <c r="Z896" t="s">
        <v>1975</v>
      </c>
      <c r="AA896">
        <v>15</v>
      </c>
    </row>
    <row r="897" spans="1:27" x14ac:dyDescent="0.3">
      <c r="A897">
        <v>895</v>
      </c>
      <c r="B897">
        <v>4.1096827133479202E-2</v>
      </c>
      <c r="C897" t="s">
        <v>1976</v>
      </c>
      <c r="D897">
        <v>10</v>
      </c>
      <c r="E897">
        <v>1803</v>
      </c>
      <c r="F897">
        <v>1.25</v>
      </c>
      <c r="G897">
        <v>450.5</v>
      </c>
      <c r="H897">
        <v>1</v>
      </c>
      <c r="I897">
        <v>4</v>
      </c>
      <c r="J897" t="e">
        <f>--WjZsJVTiI</f>
        <v>#NAME?</v>
      </c>
      <c r="K897">
        <v>1.1098779134295E-3</v>
      </c>
      <c r="L897">
        <v>43872</v>
      </c>
      <c r="M897">
        <v>0</v>
      </c>
      <c r="N897">
        <v>2.7746947835737999E-3</v>
      </c>
      <c r="O897">
        <v>0</v>
      </c>
      <c r="P897">
        <v>1802</v>
      </c>
      <c r="Q897">
        <v>-2</v>
      </c>
      <c r="R897">
        <v>0</v>
      </c>
      <c r="S897">
        <v>1803</v>
      </c>
      <c r="T897">
        <v>40512</v>
      </c>
      <c r="U897">
        <v>5</v>
      </c>
      <c r="V897">
        <v>2</v>
      </c>
      <c r="W897">
        <v>0.5</v>
      </c>
      <c r="X897">
        <v>450.75</v>
      </c>
      <c r="Y897">
        <v>4.4480647709320698E-2</v>
      </c>
      <c r="Z897" t="s">
        <v>1977</v>
      </c>
      <c r="AA897">
        <v>0</v>
      </c>
    </row>
    <row r="898" spans="1:27" x14ac:dyDescent="0.3">
      <c r="A898">
        <v>896</v>
      </c>
      <c r="B898">
        <v>2.0454974582425498</v>
      </c>
      <c r="C898" t="s">
        <v>1978</v>
      </c>
      <c r="D898">
        <v>22</v>
      </c>
      <c r="E898">
        <v>112666</v>
      </c>
      <c r="F898">
        <v>0.41176470588235198</v>
      </c>
      <c r="G898">
        <v>60.578431372548998</v>
      </c>
      <c r="H898">
        <v>10</v>
      </c>
      <c r="I898">
        <v>102</v>
      </c>
      <c r="J898" t="e">
        <f>--Cc70dLqZo</f>
        <v>#NAME?</v>
      </c>
      <c r="K898">
        <v>1.618384851917E-4</v>
      </c>
      <c r="L898">
        <v>55080</v>
      </c>
      <c r="M898">
        <v>9.8039215686274005E-3</v>
      </c>
      <c r="N898">
        <v>6.7972163780547004E-3</v>
      </c>
      <c r="O898">
        <v>16</v>
      </c>
      <c r="P898">
        <v>6179</v>
      </c>
      <c r="Q898">
        <v>-2</v>
      </c>
      <c r="R898">
        <v>1.618384851917E-4</v>
      </c>
      <c r="S898">
        <v>11266.6</v>
      </c>
      <c r="T898">
        <v>32424</v>
      </c>
      <c r="U898">
        <v>42</v>
      </c>
      <c r="V898">
        <v>1</v>
      </c>
      <c r="W898">
        <v>9.8039215686274005E-3</v>
      </c>
      <c r="X898">
        <v>1104.5686274509801</v>
      </c>
      <c r="Y898">
        <v>0.190568714532445</v>
      </c>
      <c r="Z898" t="s">
        <v>1979</v>
      </c>
      <c r="AA898">
        <v>1</v>
      </c>
    </row>
    <row r="899" spans="1:27" x14ac:dyDescent="0.3">
      <c r="A899">
        <v>897</v>
      </c>
      <c r="B899">
        <v>2.2199116047144098</v>
      </c>
      <c r="C899" t="s">
        <v>1980</v>
      </c>
      <c r="D899">
        <v>22</v>
      </c>
      <c r="E899">
        <v>117531</v>
      </c>
      <c r="F899">
        <v>2.64900662251655E-2</v>
      </c>
      <c r="G899">
        <v>3.43377483443708</v>
      </c>
      <c r="H899">
        <v>55</v>
      </c>
      <c r="I899">
        <v>302</v>
      </c>
      <c r="J899" t="e">
        <f>--B15WQTp50</f>
        <v>#NAME?</v>
      </c>
      <c r="K899">
        <v>9.643201542912E-4</v>
      </c>
      <c r="L899">
        <v>52944</v>
      </c>
      <c r="M899">
        <v>1.32450331125827E-2</v>
      </c>
      <c r="N899">
        <v>7.7145612343296997E-3</v>
      </c>
      <c r="O899">
        <v>0</v>
      </c>
      <c r="P899">
        <v>1037</v>
      </c>
      <c r="Q899">
        <v>-2</v>
      </c>
      <c r="R899">
        <v>3.8572806171648E-3</v>
      </c>
      <c r="S899">
        <v>2136.9272727272701</v>
      </c>
      <c r="T899">
        <v>42000</v>
      </c>
      <c r="U899">
        <v>8</v>
      </c>
      <c r="V899">
        <v>1</v>
      </c>
      <c r="W899">
        <v>3.3112582781456E-3</v>
      </c>
      <c r="X899">
        <v>389.17549668874102</v>
      </c>
      <c r="Y899">
        <v>2.46904761904761E-2</v>
      </c>
      <c r="Z899" t="s">
        <v>1981</v>
      </c>
      <c r="AA899">
        <v>4</v>
      </c>
    </row>
    <row r="900" spans="1:27" x14ac:dyDescent="0.3">
      <c r="A900">
        <v>898</v>
      </c>
      <c r="B900">
        <v>0.248663830991038</v>
      </c>
      <c r="C900" t="s">
        <v>1982</v>
      </c>
      <c r="D900">
        <v>2</v>
      </c>
      <c r="E900">
        <v>24612</v>
      </c>
      <c r="F900">
        <v>0.4</v>
      </c>
      <c r="G900">
        <v>233.34285714285701</v>
      </c>
      <c r="H900">
        <v>20</v>
      </c>
      <c r="I900">
        <v>35</v>
      </c>
      <c r="J900" t="e">
        <f>--SKcny4ndw</f>
        <v>#NAME?</v>
      </c>
      <c r="K900">
        <v>1.224439818782E-4</v>
      </c>
      <c r="L900">
        <v>98977</v>
      </c>
      <c r="M900">
        <v>0.22857142857142801</v>
      </c>
      <c r="N900">
        <v>1.7142157462960001E-3</v>
      </c>
      <c r="O900">
        <v>9</v>
      </c>
      <c r="P900">
        <v>8167</v>
      </c>
      <c r="Q900">
        <v>-2</v>
      </c>
      <c r="R900">
        <v>9.7955185502629992E-4</v>
      </c>
      <c r="S900">
        <v>1230.5999999999999</v>
      </c>
      <c r="T900">
        <v>45600</v>
      </c>
      <c r="U900">
        <v>14</v>
      </c>
      <c r="V900">
        <v>1</v>
      </c>
      <c r="W900">
        <v>2.8571428571428501E-2</v>
      </c>
      <c r="X900">
        <v>703.2</v>
      </c>
      <c r="Y900">
        <v>0.17910087719298201</v>
      </c>
      <c r="Z900" t="s">
        <v>1983</v>
      </c>
      <c r="AA900">
        <v>8</v>
      </c>
    </row>
    <row r="901" spans="1:27" x14ac:dyDescent="0.3">
      <c r="A901">
        <v>899</v>
      </c>
      <c r="B901">
        <v>0.29581922270601502</v>
      </c>
      <c r="C901" t="s">
        <v>1984</v>
      </c>
      <c r="D901">
        <v>10</v>
      </c>
      <c r="E901">
        <v>14675</v>
      </c>
      <c r="F901">
        <v>2</v>
      </c>
      <c r="G901">
        <v>369.4</v>
      </c>
      <c r="H901">
        <v>17</v>
      </c>
      <c r="I901">
        <v>10</v>
      </c>
      <c r="J901" t="s">
        <v>1985</v>
      </c>
      <c r="K901">
        <v>2.7070925825660002E-4</v>
      </c>
      <c r="L901">
        <v>49608</v>
      </c>
      <c r="M901">
        <v>0</v>
      </c>
      <c r="N901">
        <v>5.4141851651325996E-3</v>
      </c>
      <c r="O901">
        <v>0</v>
      </c>
      <c r="P901">
        <v>3694</v>
      </c>
      <c r="Q901">
        <v>-2</v>
      </c>
      <c r="R901">
        <v>0</v>
      </c>
      <c r="S901">
        <v>863.23529411764696</v>
      </c>
      <c r="T901">
        <v>49392</v>
      </c>
      <c r="U901">
        <v>20</v>
      </c>
      <c r="V901">
        <v>1</v>
      </c>
      <c r="W901">
        <v>0.1</v>
      </c>
      <c r="X901">
        <v>1467.5</v>
      </c>
      <c r="Y901">
        <v>7.47894395853579E-2</v>
      </c>
      <c r="Z901" t="s">
        <v>1986</v>
      </c>
      <c r="AA901">
        <v>0</v>
      </c>
    </row>
    <row r="902" spans="1:27" x14ac:dyDescent="0.3">
      <c r="A902">
        <v>900</v>
      </c>
      <c r="B902">
        <v>13.2729466858789</v>
      </c>
      <c r="C902" t="s">
        <v>1987</v>
      </c>
      <c r="D902">
        <v>17</v>
      </c>
      <c r="E902">
        <v>1105371</v>
      </c>
      <c r="F902">
        <v>1.5015015015014999E-2</v>
      </c>
      <c r="G902">
        <v>21.657657657657602</v>
      </c>
      <c r="H902">
        <v>141</v>
      </c>
      <c r="I902">
        <v>333</v>
      </c>
      <c r="J902" t="e">
        <f>--CcH2STtkU</f>
        <v>#NAME?</v>
      </c>
      <c r="K902">
        <v>1.3865779256789999E-4</v>
      </c>
      <c r="L902">
        <v>83280</v>
      </c>
      <c r="M902">
        <v>1.5015015015014999E-2</v>
      </c>
      <c r="N902">
        <v>6.9328896283970003E-4</v>
      </c>
      <c r="O902">
        <v>55</v>
      </c>
      <c r="P902">
        <v>7212</v>
      </c>
      <c r="Q902">
        <v>-2</v>
      </c>
      <c r="R902">
        <v>6.9328896283970003E-4</v>
      </c>
      <c r="S902">
        <v>7839.5106382978702</v>
      </c>
      <c r="T902">
        <v>78720</v>
      </c>
      <c r="U902">
        <v>5</v>
      </c>
      <c r="V902">
        <v>1</v>
      </c>
      <c r="W902">
        <v>3.0030030030029999E-3</v>
      </c>
      <c r="X902">
        <v>3319.4324324324298</v>
      </c>
      <c r="Y902">
        <v>9.16158536585365E-2</v>
      </c>
      <c r="Z902" t="s">
        <v>1988</v>
      </c>
      <c r="AA902">
        <v>5</v>
      </c>
    </row>
    <row r="903" spans="1:27" x14ac:dyDescent="0.3">
      <c r="A903">
        <v>901</v>
      </c>
      <c r="B903">
        <v>34259.9882695911</v>
      </c>
      <c r="C903" t="s">
        <v>1989</v>
      </c>
      <c r="D903">
        <v>24</v>
      </c>
      <c r="E903">
        <v>3455085557</v>
      </c>
      <c r="F903">
        <v>0</v>
      </c>
      <c r="G903">
        <v>9.6435431433899998E-4</v>
      </c>
      <c r="H903">
        <v>138634</v>
      </c>
      <c r="I903">
        <v>3161701</v>
      </c>
      <c r="J903" t="e">
        <f>--geMp5D0Fk</f>
        <v>#NAME?</v>
      </c>
      <c r="K903">
        <v>0</v>
      </c>
      <c r="L903">
        <v>100849</v>
      </c>
      <c r="M903">
        <v>0</v>
      </c>
      <c r="N903">
        <v>0</v>
      </c>
      <c r="O903">
        <v>891</v>
      </c>
      <c r="P903">
        <v>3049</v>
      </c>
      <c r="Q903">
        <v>-2</v>
      </c>
      <c r="R903">
        <v>0</v>
      </c>
      <c r="S903">
        <v>24922.353513568101</v>
      </c>
      <c r="T903">
        <v>85152</v>
      </c>
      <c r="U903">
        <v>0</v>
      </c>
      <c r="V903">
        <v>0</v>
      </c>
      <c r="W903">
        <v>0</v>
      </c>
      <c r="X903">
        <v>1092.7932644484699</v>
      </c>
      <c r="Y903">
        <v>3.5806557685080703E-2</v>
      </c>
      <c r="Z903" t="s">
        <v>1990</v>
      </c>
      <c r="AA903">
        <v>0</v>
      </c>
    </row>
    <row r="904" spans="1:27" x14ac:dyDescent="0.3">
      <c r="A904">
        <v>902</v>
      </c>
      <c r="B904">
        <v>4.7058020647210599</v>
      </c>
      <c r="C904" t="s">
        <v>1991</v>
      </c>
      <c r="D904">
        <v>1</v>
      </c>
      <c r="E904">
        <v>189625</v>
      </c>
      <c r="F904">
        <v>5.4393305439330498E-2</v>
      </c>
      <c r="G904">
        <v>39.5857740585774</v>
      </c>
      <c r="H904">
        <v>11</v>
      </c>
      <c r="I904">
        <v>239</v>
      </c>
      <c r="J904" t="e">
        <f>--U_HaRilp4</f>
        <v>#NAME?</v>
      </c>
      <c r="K904">
        <v>4.2278828876439998E-4</v>
      </c>
      <c r="L904">
        <v>40296</v>
      </c>
      <c r="M904">
        <v>0</v>
      </c>
      <c r="N904">
        <v>1.3740619384843E-3</v>
      </c>
      <c r="O904">
        <v>0</v>
      </c>
      <c r="P904">
        <v>9461</v>
      </c>
      <c r="Q904">
        <v>-2</v>
      </c>
      <c r="R904">
        <v>0</v>
      </c>
      <c r="S904">
        <v>17238.636363636298</v>
      </c>
      <c r="T904">
        <v>38856</v>
      </c>
      <c r="U904">
        <v>13</v>
      </c>
      <c r="V904">
        <v>4</v>
      </c>
      <c r="W904">
        <v>1.67364016736401E-2</v>
      </c>
      <c r="X904">
        <v>793.41004184100404</v>
      </c>
      <c r="Y904">
        <v>0.24348877908173699</v>
      </c>
      <c r="Z904" t="s">
        <v>1992</v>
      </c>
      <c r="AA904">
        <v>0</v>
      </c>
    </row>
    <row r="905" spans="1:27" x14ac:dyDescent="0.3">
      <c r="A905">
        <v>903</v>
      </c>
      <c r="B905">
        <v>5.5241604938271598</v>
      </c>
      <c r="C905" t="s">
        <v>1993</v>
      </c>
      <c r="D905">
        <v>10</v>
      </c>
      <c r="E905">
        <v>447457</v>
      </c>
      <c r="F905">
        <v>-1</v>
      </c>
      <c r="G905">
        <v>-1</v>
      </c>
      <c r="H905">
        <v>103</v>
      </c>
      <c r="I905">
        <v>0</v>
      </c>
      <c r="J905" t="e">
        <f>--MFbyaCvAQ</f>
        <v>#NAME?</v>
      </c>
      <c r="K905">
        <v>0</v>
      </c>
      <c r="L905">
        <v>81000</v>
      </c>
      <c r="M905">
        <v>-1</v>
      </c>
      <c r="N905">
        <v>9.8508302842659993E-4</v>
      </c>
      <c r="O905">
        <v>2</v>
      </c>
      <c r="P905">
        <v>7106</v>
      </c>
      <c r="Q905">
        <v>-2</v>
      </c>
      <c r="R905">
        <v>1.4072614691799999E-4</v>
      </c>
      <c r="S905">
        <v>4344.2427184465996</v>
      </c>
      <c r="T905">
        <v>38304</v>
      </c>
      <c r="U905">
        <v>7</v>
      </c>
      <c r="V905">
        <v>0</v>
      </c>
      <c r="W905">
        <v>-1</v>
      </c>
      <c r="X905">
        <v>-1</v>
      </c>
      <c r="Y905">
        <v>0.185515873015873</v>
      </c>
      <c r="Z905" t="s">
        <v>1994</v>
      </c>
      <c r="AA905">
        <v>1</v>
      </c>
    </row>
    <row r="906" spans="1:27" x14ac:dyDescent="0.3">
      <c r="A906">
        <v>904</v>
      </c>
      <c r="B906">
        <v>0.253931924882629</v>
      </c>
      <c r="C906" t="s">
        <v>1995</v>
      </c>
      <c r="D906">
        <v>1</v>
      </c>
      <c r="E906">
        <v>17308</v>
      </c>
      <c r="F906">
        <v>0.11111111111111099</v>
      </c>
      <c r="G906">
        <v>32.4</v>
      </c>
      <c r="H906">
        <v>6</v>
      </c>
      <c r="I906">
        <v>90</v>
      </c>
      <c r="J906" t="s">
        <v>1996</v>
      </c>
      <c r="K906">
        <v>3.429355281207E-4</v>
      </c>
      <c r="L906">
        <v>68160</v>
      </c>
      <c r="M906">
        <v>3.3333333333333298E-2</v>
      </c>
      <c r="N906">
        <v>3.4293552812071E-3</v>
      </c>
      <c r="O906">
        <v>132</v>
      </c>
      <c r="P906">
        <v>2916</v>
      </c>
      <c r="Q906">
        <v>-2</v>
      </c>
      <c r="R906">
        <v>1.0288065843621001E-3</v>
      </c>
      <c r="S906">
        <v>2884.6666666666601</v>
      </c>
      <c r="T906">
        <v>67992</v>
      </c>
      <c r="U906">
        <v>10</v>
      </c>
      <c r="V906">
        <v>1</v>
      </c>
      <c r="W906">
        <v>1.1111111111111099E-2</v>
      </c>
      <c r="X906">
        <v>192.31111111111099</v>
      </c>
      <c r="Y906">
        <v>4.28873985174726E-2</v>
      </c>
      <c r="Z906" t="s">
        <v>1997</v>
      </c>
      <c r="AA906">
        <v>3</v>
      </c>
    </row>
    <row r="907" spans="1:27" x14ac:dyDescent="0.3">
      <c r="A907">
        <v>905</v>
      </c>
      <c r="B907">
        <v>279.86453865132398</v>
      </c>
      <c r="C907" t="s">
        <v>1998</v>
      </c>
      <c r="D907">
        <v>24</v>
      </c>
      <c r="E907">
        <v>27337448</v>
      </c>
      <c r="F907">
        <v>5.3676865271059995E-4</v>
      </c>
      <c r="G907">
        <v>0.97216471129514603</v>
      </c>
      <c r="H907">
        <v>424</v>
      </c>
      <c r="I907">
        <v>13041</v>
      </c>
      <c r="J907" t="s">
        <v>1999</v>
      </c>
      <c r="K907">
        <v>0</v>
      </c>
      <c r="L907">
        <v>97681</v>
      </c>
      <c r="M907">
        <v>0</v>
      </c>
      <c r="N907">
        <v>5.5213756112950003E-4</v>
      </c>
      <c r="O907">
        <v>69</v>
      </c>
      <c r="P907">
        <v>12678</v>
      </c>
      <c r="Q907">
        <v>-2</v>
      </c>
      <c r="R907">
        <v>0</v>
      </c>
      <c r="S907">
        <v>64475.113207547103</v>
      </c>
      <c r="T907">
        <v>65712</v>
      </c>
      <c r="U907">
        <v>7</v>
      </c>
      <c r="V907">
        <v>0</v>
      </c>
      <c r="W907">
        <v>0</v>
      </c>
      <c r="X907">
        <v>2096.2693045011802</v>
      </c>
      <c r="Y907">
        <v>0.19293279766252699</v>
      </c>
      <c r="Z907" t="s">
        <v>2000</v>
      </c>
      <c r="AA907">
        <v>0</v>
      </c>
    </row>
    <row r="908" spans="1:27" x14ac:dyDescent="0.3">
      <c r="A908">
        <v>906</v>
      </c>
      <c r="B908">
        <v>198.90114379084901</v>
      </c>
      <c r="C908" t="s">
        <v>2001</v>
      </c>
      <c r="D908">
        <v>20</v>
      </c>
      <c r="E908">
        <v>10955475</v>
      </c>
      <c r="F908">
        <v>6.0304537916470004E-4</v>
      </c>
      <c r="G908">
        <v>1.0603547916980699E-2</v>
      </c>
      <c r="H908">
        <v>1103</v>
      </c>
      <c r="I908">
        <v>99495</v>
      </c>
      <c r="J908" t="e">
        <f>--rU326QIH4</f>
        <v>#NAME?</v>
      </c>
      <c r="K908">
        <v>1.8957345971562999E-3</v>
      </c>
      <c r="L908">
        <v>55080</v>
      </c>
      <c r="M908" s="1">
        <v>8.0406050555304194E-5</v>
      </c>
      <c r="N908">
        <v>5.6872037914691899E-2</v>
      </c>
      <c r="O908">
        <v>2383</v>
      </c>
      <c r="P908">
        <v>1055</v>
      </c>
      <c r="Q908">
        <v>-2</v>
      </c>
      <c r="R908">
        <v>7.5829383886254998E-3</v>
      </c>
      <c r="S908">
        <v>9932.4342701722508</v>
      </c>
      <c r="T908">
        <v>33888</v>
      </c>
      <c r="U908">
        <v>60</v>
      </c>
      <c r="V908">
        <v>2</v>
      </c>
      <c r="W908" s="1">
        <v>2.0101512638826001E-5</v>
      </c>
      <c r="X908">
        <v>110.11080958842101</v>
      </c>
      <c r="Y908">
        <v>3.1131964117091501E-2</v>
      </c>
      <c r="Z908" t="s">
        <v>2002</v>
      </c>
      <c r="AA908">
        <v>8</v>
      </c>
    </row>
    <row r="909" spans="1:27" x14ac:dyDescent="0.3">
      <c r="A909">
        <v>907</v>
      </c>
      <c r="B909">
        <v>0.83114230540701095</v>
      </c>
      <c r="C909" t="s">
        <v>2003</v>
      </c>
      <c r="D909">
        <v>17</v>
      </c>
      <c r="E909">
        <v>44762</v>
      </c>
      <c r="F909">
        <v>0.8125</v>
      </c>
      <c r="G909">
        <v>171.28125</v>
      </c>
      <c r="H909">
        <v>27</v>
      </c>
      <c r="I909">
        <v>64</v>
      </c>
      <c r="J909" t="e">
        <f>--JUlwnuSAw</f>
        <v>#NAME?</v>
      </c>
      <c r="K909">
        <v>1.5508118956393999E-3</v>
      </c>
      <c r="L909">
        <v>53856</v>
      </c>
      <c r="M909">
        <v>9.375E-2</v>
      </c>
      <c r="N909">
        <v>4.7436599160737003E-3</v>
      </c>
      <c r="O909">
        <v>1</v>
      </c>
      <c r="P909">
        <v>10962</v>
      </c>
      <c r="Q909">
        <v>-2</v>
      </c>
      <c r="R909">
        <v>5.4734537493149999E-4</v>
      </c>
      <c r="S909">
        <v>1657.8518518518499</v>
      </c>
      <c r="T909">
        <v>22368</v>
      </c>
      <c r="U909">
        <v>52</v>
      </c>
      <c r="V909">
        <v>17</v>
      </c>
      <c r="W909">
        <v>0.265625</v>
      </c>
      <c r="X909">
        <v>699.40625</v>
      </c>
      <c r="Y909">
        <v>0.49007510729613701</v>
      </c>
      <c r="Z909" t="s">
        <v>2004</v>
      </c>
      <c r="AA909">
        <v>6</v>
      </c>
    </row>
    <row r="910" spans="1:27" x14ac:dyDescent="0.3">
      <c r="A910">
        <v>908</v>
      </c>
      <c r="B910">
        <v>0.199239343274589</v>
      </c>
      <c r="C910" t="s">
        <v>2005</v>
      </c>
      <c r="D910">
        <v>22</v>
      </c>
      <c r="E910">
        <v>10582</v>
      </c>
      <c r="F910">
        <v>6</v>
      </c>
      <c r="G910">
        <v>10401</v>
      </c>
      <c r="H910">
        <v>2</v>
      </c>
      <c r="I910">
        <v>1</v>
      </c>
      <c r="J910" t="e">
        <f>--OnU7FJrSk</f>
        <v>#NAME?</v>
      </c>
      <c r="K910">
        <v>0</v>
      </c>
      <c r="L910">
        <v>53112</v>
      </c>
      <c r="M910">
        <v>4</v>
      </c>
      <c r="N910">
        <v>5.7686760888369997E-4</v>
      </c>
      <c r="O910">
        <v>1</v>
      </c>
      <c r="P910">
        <v>10401</v>
      </c>
      <c r="Q910">
        <v>-2</v>
      </c>
      <c r="R910">
        <v>3.8457840592249999E-4</v>
      </c>
      <c r="S910">
        <v>5291</v>
      </c>
      <c r="T910">
        <v>52632</v>
      </c>
      <c r="U910">
        <v>6</v>
      </c>
      <c r="V910">
        <v>0</v>
      </c>
      <c r="W910">
        <v>0</v>
      </c>
      <c r="X910">
        <v>10582</v>
      </c>
      <c r="Y910">
        <v>0.197617419060647</v>
      </c>
      <c r="Z910" t="s">
        <v>2006</v>
      </c>
      <c r="AA910">
        <v>4</v>
      </c>
    </row>
    <row r="911" spans="1:27" x14ac:dyDescent="0.3">
      <c r="A911">
        <v>909</v>
      </c>
      <c r="B911">
        <v>1.4814530289727801</v>
      </c>
      <c r="C911" t="s">
        <v>2007</v>
      </c>
      <c r="D911">
        <v>10</v>
      </c>
      <c r="E911">
        <v>80994</v>
      </c>
      <c r="F911">
        <v>6.8181818181818094E-2</v>
      </c>
      <c r="G911">
        <v>4.73232323232323</v>
      </c>
      <c r="H911">
        <v>27</v>
      </c>
      <c r="I911">
        <v>396</v>
      </c>
      <c r="J911" t="e">
        <f>--rKGB3TJgw</f>
        <v>#NAME?</v>
      </c>
      <c r="K911">
        <v>0</v>
      </c>
      <c r="L911">
        <v>54672</v>
      </c>
      <c r="M911">
        <v>0</v>
      </c>
      <c r="N911">
        <v>1.44076840981857E-2</v>
      </c>
      <c r="O911">
        <v>1</v>
      </c>
      <c r="P911">
        <v>1874</v>
      </c>
      <c r="Q911">
        <v>-2</v>
      </c>
      <c r="R911">
        <v>0</v>
      </c>
      <c r="S911">
        <v>2999.7777777777701</v>
      </c>
      <c r="T911">
        <v>30264</v>
      </c>
      <c r="U911">
        <v>27</v>
      </c>
      <c r="V911">
        <v>0</v>
      </c>
      <c r="W911">
        <v>0</v>
      </c>
      <c r="X911">
        <v>204.530303030303</v>
      </c>
      <c r="Y911">
        <v>6.1921755220724198E-2</v>
      </c>
      <c r="Z911" t="s">
        <v>2008</v>
      </c>
      <c r="AA911">
        <v>0</v>
      </c>
    </row>
    <row r="912" spans="1:27" x14ac:dyDescent="0.3">
      <c r="A912">
        <v>910</v>
      </c>
      <c r="B912">
        <v>9.6479006099325701</v>
      </c>
      <c r="C912" t="s">
        <v>2009</v>
      </c>
      <c r="D912">
        <v>27</v>
      </c>
      <c r="E912">
        <v>900043</v>
      </c>
      <c r="F912">
        <v>0</v>
      </c>
      <c r="G912">
        <v>0.74181818181818104</v>
      </c>
      <c r="H912">
        <v>500</v>
      </c>
      <c r="I912">
        <v>1925</v>
      </c>
      <c r="J912" t="e">
        <f>--VyyGs-_kc</f>
        <v>#NAME?</v>
      </c>
      <c r="K912">
        <v>0</v>
      </c>
      <c r="L912">
        <v>93289</v>
      </c>
      <c r="M912">
        <v>0</v>
      </c>
      <c r="N912">
        <v>0</v>
      </c>
      <c r="O912">
        <v>7</v>
      </c>
      <c r="P912">
        <v>1428</v>
      </c>
      <c r="Q912">
        <v>-2</v>
      </c>
      <c r="R912">
        <v>0</v>
      </c>
      <c r="S912">
        <v>1800.086</v>
      </c>
      <c r="T912">
        <v>54216</v>
      </c>
      <c r="U912">
        <v>0</v>
      </c>
      <c r="V912">
        <v>0</v>
      </c>
      <c r="W912">
        <v>0</v>
      </c>
      <c r="X912">
        <v>467.554805194805</v>
      </c>
      <c r="Y912">
        <v>2.63390880920761E-2</v>
      </c>
      <c r="Z912" t="s">
        <v>2010</v>
      </c>
      <c r="AA912">
        <v>0</v>
      </c>
    </row>
    <row r="913" spans="1:27" x14ac:dyDescent="0.3">
      <c r="A913">
        <v>911</v>
      </c>
      <c r="B913">
        <v>6.1592097617664099E-2</v>
      </c>
      <c r="C913" t="s">
        <v>2011</v>
      </c>
      <c r="D913">
        <v>17</v>
      </c>
      <c r="E913">
        <v>5088</v>
      </c>
      <c r="F913">
        <v>0.27272727272727199</v>
      </c>
      <c r="G913">
        <v>202.09090909090901</v>
      </c>
      <c r="H913">
        <v>15</v>
      </c>
      <c r="I913">
        <v>11</v>
      </c>
      <c r="J913" t="e">
        <f>--Mkqp-pUis</f>
        <v>#NAME?</v>
      </c>
      <c r="K913">
        <v>2.2492127755284999E-3</v>
      </c>
      <c r="L913">
        <v>82608</v>
      </c>
      <c r="M913">
        <v>0.63636363636363602</v>
      </c>
      <c r="N913">
        <v>1.3495276653170999E-3</v>
      </c>
      <c r="O913">
        <v>10</v>
      </c>
      <c r="P913">
        <v>2223</v>
      </c>
      <c r="Q913">
        <v>-2</v>
      </c>
      <c r="R913">
        <v>3.1488978857399002E-3</v>
      </c>
      <c r="S913">
        <v>339.2</v>
      </c>
      <c r="T913">
        <v>74376</v>
      </c>
      <c r="U913">
        <v>3</v>
      </c>
      <c r="V913">
        <v>5</v>
      </c>
      <c r="W913">
        <v>0.45454545454545398</v>
      </c>
      <c r="X913">
        <v>462.54545454545399</v>
      </c>
      <c r="Y913">
        <v>2.9888673765730799E-2</v>
      </c>
      <c r="Z913" t="s">
        <v>2012</v>
      </c>
      <c r="AA913">
        <v>7</v>
      </c>
    </row>
    <row r="914" spans="1:27" x14ac:dyDescent="0.3">
      <c r="A914">
        <v>912</v>
      </c>
      <c r="B914">
        <v>28.447803640181998</v>
      </c>
      <c r="C914" t="s">
        <v>2013</v>
      </c>
      <c r="D914">
        <v>22</v>
      </c>
      <c r="E914">
        <v>1950609</v>
      </c>
      <c r="F914">
        <v>3.1352057478772001E-3</v>
      </c>
      <c r="G914">
        <v>0.28386675375571502</v>
      </c>
      <c r="H914">
        <v>2561</v>
      </c>
      <c r="I914">
        <v>7655</v>
      </c>
      <c r="J914" t="e">
        <f>--BrlAsOeUY</f>
        <v>#NAME?</v>
      </c>
      <c r="K914">
        <v>0</v>
      </c>
      <c r="L914">
        <v>68568</v>
      </c>
      <c r="M914">
        <v>5.0947093403004001E-3</v>
      </c>
      <c r="N914">
        <v>1.10446387482742E-2</v>
      </c>
      <c r="O914">
        <v>342</v>
      </c>
      <c r="P914">
        <v>2173</v>
      </c>
      <c r="Q914">
        <v>-2</v>
      </c>
      <c r="R914">
        <v>1.7947537965945601E-2</v>
      </c>
      <c r="S914">
        <v>761.65911753221303</v>
      </c>
      <c r="T914">
        <v>43512</v>
      </c>
      <c r="U914">
        <v>24</v>
      </c>
      <c r="V914">
        <v>0</v>
      </c>
      <c r="W914">
        <v>0</v>
      </c>
      <c r="X914">
        <v>254.81502286087499</v>
      </c>
      <c r="Y914">
        <v>4.9940246368817699E-2</v>
      </c>
      <c r="Z914" t="s">
        <v>2014</v>
      </c>
      <c r="AA914">
        <v>39</v>
      </c>
    </row>
    <row r="915" spans="1:27" x14ac:dyDescent="0.3">
      <c r="A915">
        <v>913</v>
      </c>
      <c r="B915">
        <v>0.60315377532228298</v>
      </c>
      <c r="C915" t="s">
        <v>2015</v>
      </c>
      <c r="D915">
        <v>10</v>
      </c>
      <c r="E915">
        <v>26201</v>
      </c>
      <c r="F915">
        <v>1.36363636363636</v>
      </c>
      <c r="G915">
        <v>120.79545454545401</v>
      </c>
      <c r="H915">
        <v>55</v>
      </c>
      <c r="I915">
        <v>44</v>
      </c>
      <c r="J915" t="s">
        <v>2016</v>
      </c>
      <c r="K915">
        <v>5.6444026340539996E-4</v>
      </c>
      <c r="L915">
        <v>43440</v>
      </c>
      <c r="M915">
        <v>0.18181818181818099</v>
      </c>
      <c r="N915">
        <v>1.12888052681091E-2</v>
      </c>
      <c r="O915">
        <v>0</v>
      </c>
      <c r="P915">
        <v>5315</v>
      </c>
      <c r="Q915">
        <v>-2</v>
      </c>
      <c r="R915">
        <v>1.5051740357478001E-3</v>
      </c>
      <c r="S915">
        <v>476.38181818181801</v>
      </c>
      <c r="T915">
        <v>43128</v>
      </c>
      <c r="U915">
        <v>60</v>
      </c>
      <c r="V915">
        <v>3</v>
      </c>
      <c r="W915">
        <v>6.8181818181818094E-2</v>
      </c>
      <c r="X915">
        <v>595.47727272727195</v>
      </c>
      <c r="Y915">
        <v>0.12323780374698499</v>
      </c>
      <c r="Z915" t="s">
        <v>2017</v>
      </c>
      <c r="AA915">
        <v>8</v>
      </c>
    </row>
    <row r="916" spans="1:27" x14ac:dyDescent="0.3">
      <c r="A916">
        <v>914</v>
      </c>
      <c r="B916">
        <v>408.74856645230398</v>
      </c>
      <c r="C916" t="s">
        <v>2018</v>
      </c>
      <c r="D916">
        <v>10</v>
      </c>
      <c r="E916">
        <v>30508993</v>
      </c>
      <c r="F916">
        <v>4.556965321493E-4</v>
      </c>
      <c r="G916">
        <v>8.0039840896810696E-2</v>
      </c>
      <c r="H916">
        <v>105</v>
      </c>
      <c r="I916">
        <v>153611</v>
      </c>
      <c r="J916" t="e">
        <f>--ZmBx_6xbE</f>
        <v>#NAME?</v>
      </c>
      <c r="K916">
        <v>2.440016266775E-4</v>
      </c>
      <c r="L916">
        <v>74640</v>
      </c>
      <c r="M916" s="1">
        <v>1.3019900918554001E-5</v>
      </c>
      <c r="N916">
        <v>5.6933712891418997E-3</v>
      </c>
      <c r="O916">
        <v>98</v>
      </c>
      <c r="P916">
        <v>12295</v>
      </c>
      <c r="Q916">
        <v>-2</v>
      </c>
      <c r="R916">
        <v>1.6266775111830001E-4</v>
      </c>
      <c r="S916">
        <v>290561.83809523802</v>
      </c>
      <c r="T916">
        <v>31728</v>
      </c>
      <c r="U916">
        <v>70</v>
      </c>
      <c r="V916">
        <v>3</v>
      </c>
      <c r="W916" s="1">
        <v>1.9529851377831E-5</v>
      </c>
      <c r="X916">
        <v>198.612032992428</v>
      </c>
      <c r="Y916">
        <v>0.387512607160867</v>
      </c>
      <c r="Z916" t="s">
        <v>2019</v>
      </c>
      <c r="AA916">
        <v>2</v>
      </c>
    </row>
    <row r="917" spans="1:27" x14ac:dyDescent="0.3">
      <c r="A917">
        <v>915</v>
      </c>
      <c r="B917">
        <v>12.4823592005941</v>
      </c>
      <c r="C917" t="s">
        <v>2020</v>
      </c>
      <c r="D917">
        <v>26</v>
      </c>
      <c r="E917">
        <v>1126121</v>
      </c>
      <c r="F917">
        <v>6.9013112491372996E-3</v>
      </c>
      <c r="G917">
        <v>0.76777087646652797</v>
      </c>
      <c r="H917">
        <v>190</v>
      </c>
      <c r="I917">
        <v>2898</v>
      </c>
      <c r="J917" t="e">
        <f>--tLYgJgFS4</f>
        <v>#NAME?</v>
      </c>
      <c r="K917">
        <v>8.9887640449429998E-4</v>
      </c>
      <c r="L917">
        <v>90217</v>
      </c>
      <c r="M917">
        <v>5.5210489993097996E-3</v>
      </c>
      <c r="N917">
        <v>8.9887640449438002E-3</v>
      </c>
      <c r="O917">
        <v>322</v>
      </c>
      <c r="P917">
        <v>2225</v>
      </c>
      <c r="Q917">
        <v>-2</v>
      </c>
      <c r="R917">
        <v>7.1910112359550001E-3</v>
      </c>
      <c r="S917">
        <v>5926.9526315789399</v>
      </c>
      <c r="T917">
        <v>51336</v>
      </c>
      <c r="U917">
        <v>20</v>
      </c>
      <c r="V917">
        <v>2</v>
      </c>
      <c r="W917">
        <v>6.9013112491370001E-4</v>
      </c>
      <c r="X917">
        <v>388.58557625948902</v>
      </c>
      <c r="Y917">
        <v>4.3341904316658797E-2</v>
      </c>
      <c r="Z917" t="s">
        <v>2021</v>
      </c>
      <c r="AA917">
        <v>16</v>
      </c>
    </row>
    <row r="918" spans="1:27" x14ac:dyDescent="0.3">
      <c r="A918">
        <v>916</v>
      </c>
      <c r="B918">
        <v>415.68956575246102</v>
      </c>
      <c r="C918" t="s">
        <v>2022</v>
      </c>
      <c r="D918">
        <v>20</v>
      </c>
      <c r="E918">
        <v>28373307</v>
      </c>
      <c r="F918">
        <v>2.6939655172413001E-3</v>
      </c>
      <c r="G918">
        <v>2.3621459359605899</v>
      </c>
      <c r="H918">
        <v>2456</v>
      </c>
      <c r="I918">
        <v>12992</v>
      </c>
      <c r="J918" t="s">
        <v>2023</v>
      </c>
      <c r="K918" s="1">
        <v>6.5169930594023904E-5</v>
      </c>
      <c r="L918">
        <v>68256</v>
      </c>
      <c r="M918">
        <v>9.2364532019699995E-4</v>
      </c>
      <c r="N918">
        <v>1.1404737853953999E-3</v>
      </c>
      <c r="O918">
        <v>20</v>
      </c>
      <c r="P918">
        <v>30689</v>
      </c>
      <c r="Q918">
        <v>-2</v>
      </c>
      <c r="R918">
        <v>3.9101958356409997E-4</v>
      </c>
      <c r="S918">
        <v>11552.6494299674</v>
      </c>
      <c r="T918">
        <v>68088</v>
      </c>
      <c r="U918">
        <v>35</v>
      </c>
      <c r="V918">
        <v>2</v>
      </c>
      <c r="W918">
        <v>1.5394088669949999E-4</v>
      </c>
      <c r="X918">
        <v>2183.9060190886698</v>
      </c>
      <c r="Y918">
        <v>0.45072553166490398</v>
      </c>
      <c r="Z918" t="s">
        <v>2024</v>
      </c>
      <c r="AA918">
        <v>12</v>
      </c>
    </row>
    <row r="919" spans="1:27" x14ac:dyDescent="0.3">
      <c r="A919">
        <v>917</v>
      </c>
      <c r="B919">
        <v>10.5456868611318</v>
      </c>
      <c r="C919" t="s">
        <v>2025</v>
      </c>
      <c r="D919">
        <v>24</v>
      </c>
      <c r="E919">
        <v>338390</v>
      </c>
      <c r="F919">
        <v>6.14035087719298E-2</v>
      </c>
      <c r="G919">
        <v>18.897660818713401</v>
      </c>
      <c r="H919">
        <v>58</v>
      </c>
      <c r="I919">
        <v>342</v>
      </c>
      <c r="J919" t="e">
        <f>--t-uLTh9w0</f>
        <v>#NAME?</v>
      </c>
      <c r="K919">
        <v>0</v>
      </c>
      <c r="L919">
        <v>32088</v>
      </c>
      <c r="M919">
        <v>0</v>
      </c>
      <c r="N919">
        <v>3.2492650471917001E-3</v>
      </c>
      <c r="O919">
        <v>0</v>
      </c>
      <c r="P919">
        <v>6463</v>
      </c>
      <c r="Q919">
        <v>-2</v>
      </c>
      <c r="R919">
        <v>0</v>
      </c>
      <c r="S919">
        <v>5834.3103448275797</v>
      </c>
      <c r="T919">
        <v>30768</v>
      </c>
      <c r="U919">
        <v>21</v>
      </c>
      <c r="V919">
        <v>0</v>
      </c>
      <c r="W919">
        <v>0</v>
      </c>
      <c r="X919">
        <v>989.444444444444</v>
      </c>
      <c r="Y919">
        <v>0.210055902236089</v>
      </c>
      <c r="Z919" t="s">
        <v>2026</v>
      </c>
      <c r="AA919">
        <v>0</v>
      </c>
    </row>
    <row r="920" spans="1:27" x14ac:dyDescent="0.3">
      <c r="A920">
        <v>918</v>
      </c>
      <c r="B920">
        <v>6.0911979166666601</v>
      </c>
      <c r="C920" t="s">
        <v>2027</v>
      </c>
      <c r="D920">
        <v>20</v>
      </c>
      <c r="E920">
        <v>233902</v>
      </c>
      <c r="F920">
        <v>9.5057034220532299E-2</v>
      </c>
      <c r="G920">
        <v>47.2661596958174</v>
      </c>
      <c r="H920">
        <v>23</v>
      </c>
      <c r="I920">
        <v>263</v>
      </c>
      <c r="J920" t="e">
        <f>--qLT2bw3xw</f>
        <v>#NAME?</v>
      </c>
      <c r="K920">
        <v>1.4479929209234E-3</v>
      </c>
      <c r="L920">
        <v>38400</v>
      </c>
      <c r="M920">
        <v>0.26615969581748999</v>
      </c>
      <c r="N920">
        <v>2.0111012790604002E-3</v>
      </c>
      <c r="O920">
        <v>1</v>
      </c>
      <c r="P920">
        <v>12431</v>
      </c>
      <c r="Q920">
        <v>-2</v>
      </c>
      <c r="R920">
        <v>5.6310835813690998E-3</v>
      </c>
      <c r="S920">
        <v>10169.652173913</v>
      </c>
      <c r="T920">
        <v>37128</v>
      </c>
      <c r="U920">
        <v>25</v>
      </c>
      <c r="V920">
        <v>18</v>
      </c>
      <c r="W920">
        <v>6.8441064638783203E-2</v>
      </c>
      <c r="X920">
        <v>889.361216730038</v>
      </c>
      <c r="Y920">
        <v>0.33481469510881201</v>
      </c>
      <c r="Z920" t="s">
        <v>2028</v>
      </c>
      <c r="AA920">
        <v>70</v>
      </c>
    </row>
    <row r="921" spans="1:27" x14ac:dyDescent="0.3">
      <c r="A921">
        <v>919</v>
      </c>
      <c r="B921">
        <v>5360.7406022845198</v>
      </c>
      <c r="C921" t="s">
        <v>2029</v>
      </c>
      <c r="D921">
        <v>43</v>
      </c>
      <c r="E921">
        <v>206495728</v>
      </c>
      <c r="F921">
        <v>1.3626719344453999E-3</v>
      </c>
      <c r="G921">
        <v>1.04557634621012</v>
      </c>
      <c r="H921">
        <v>38749</v>
      </c>
      <c r="I921">
        <v>218688</v>
      </c>
      <c r="J921" t="e">
        <f>--Kst5mG1cM</f>
        <v>#NAME?</v>
      </c>
      <c r="K921">
        <v>1.79309439986E-4</v>
      </c>
      <c r="L921">
        <v>38520</v>
      </c>
      <c r="M921" s="1">
        <v>5.0299970734562402E-5</v>
      </c>
      <c r="N921">
        <v>1.3032734906299E-3</v>
      </c>
      <c r="O921">
        <v>3</v>
      </c>
      <c r="P921">
        <v>228655</v>
      </c>
      <c r="Q921">
        <v>-2</v>
      </c>
      <c r="R921" s="1">
        <v>4.8107410727952502E-5</v>
      </c>
      <c r="S921">
        <v>5329.05953702031</v>
      </c>
      <c r="T921">
        <v>33576</v>
      </c>
      <c r="U921">
        <v>298</v>
      </c>
      <c r="V921">
        <v>41</v>
      </c>
      <c r="W921">
        <v>1.8748170910149999E-4</v>
      </c>
      <c r="X921">
        <v>944.24809774656103</v>
      </c>
      <c r="Y921">
        <v>6.8100726709554404</v>
      </c>
      <c r="Z921" t="s">
        <v>2030</v>
      </c>
      <c r="AA921">
        <v>11</v>
      </c>
    </row>
    <row r="922" spans="1:27" x14ac:dyDescent="0.3">
      <c r="A922">
        <v>920</v>
      </c>
      <c r="B922">
        <v>0.19840588010691099</v>
      </c>
      <c r="C922" t="s">
        <v>2031</v>
      </c>
      <c r="D922">
        <v>17</v>
      </c>
      <c r="E922">
        <v>8314</v>
      </c>
      <c r="F922">
        <v>0.84615384615384603</v>
      </c>
      <c r="G922">
        <v>491.07692307692298</v>
      </c>
      <c r="H922">
        <v>17</v>
      </c>
      <c r="I922">
        <v>13</v>
      </c>
      <c r="J922" t="s">
        <v>2032</v>
      </c>
      <c r="K922">
        <v>1.5664160401002E-3</v>
      </c>
      <c r="L922">
        <v>41904</v>
      </c>
      <c r="M922">
        <v>0.23076923076923</v>
      </c>
      <c r="N922">
        <v>1.7230576441101999E-3</v>
      </c>
      <c r="O922">
        <v>0</v>
      </c>
      <c r="P922">
        <v>6384</v>
      </c>
      <c r="Q922">
        <v>-2</v>
      </c>
      <c r="R922">
        <v>4.6992481203000003E-4</v>
      </c>
      <c r="S922">
        <v>489.05882352941097</v>
      </c>
      <c r="T922">
        <v>37848</v>
      </c>
      <c r="U922">
        <v>11</v>
      </c>
      <c r="V922">
        <v>10</v>
      </c>
      <c r="W922">
        <v>0.76923076923076905</v>
      </c>
      <c r="X922">
        <v>639.53846153846098</v>
      </c>
      <c r="Y922">
        <v>0.16867469879517999</v>
      </c>
      <c r="Z922" t="s">
        <v>2033</v>
      </c>
      <c r="AA922">
        <v>3</v>
      </c>
    </row>
    <row r="923" spans="1:27" x14ac:dyDescent="0.3">
      <c r="A923">
        <v>921</v>
      </c>
      <c r="B923">
        <v>497.447204115913</v>
      </c>
      <c r="C923" t="s">
        <v>2034</v>
      </c>
      <c r="D923">
        <v>10</v>
      </c>
      <c r="E923">
        <v>47086860</v>
      </c>
      <c r="F923">
        <v>3.2444801147519999E-4</v>
      </c>
      <c r="G923">
        <v>5.2697187548026797E-2</v>
      </c>
      <c r="H923">
        <v>1346</v>
      </c>
      <c r="I923">
        <v>58561</v>
      </c>
      <c r="J923" t="s">
        <v>2035</v>
      </c>
      <c r="K923">
        <v>0</v>
      </c>
      <c r="L923">
        <v>94657</v>
      </c>
      <c r="M923" s="1">
        <v>1.70762111302744E-5</v>
      </c>
      <c r="N923">
        <v>6.1568373298768004E-3</v>
      </c>
      <c r="O923">
        <v>232</v>
      </c>
      <c r="P923">
        <v>3086</v>
      </c>
      <c r="Q923">
        <v>-2</v>
      </c>
      <c r="R923">
        <v>3.2404406999349999E-4</v>
      </c>
      <c r="S923">
        <v>34982.808320950899</v>
      </c>
      <c r="T923">
        <v>32640</v>
      </c>
      <c r="U923">
        <v>19</v>
      </c>
      <c r="V923">
        <v>0</v>
      </c>
      <c r="W923">
        <v>0</v>
      </c>
      <c r="X923">
        <v>804.06516282167297</v>
      </c>
      <c r="Y923">
        <v>9.4546568627450894E-2</v>
      </c>
      <c r="Z923" t="s">
        <v>2036</v>
      </c>
      <c r="AA923">
        <v>1</v>
      </c>
    </row>
    <row r="924" spans="1:27" x14ac:dyDescent="0.3">
      <c r="A924">
        <v>922</v>
      </c>
      <c r="B924">
        <v>0.51778914802474996</v>
      </c>
      <c r="C924" t="s">
        <v>2037</v>
      </c>
      <c r="D924">
        <v>10</v>
      </c>
      <c r="E924">
        <v>26109</v>
      </c>
      <c r="F924">
        <v>0.23076923076923</v>
      </c>
      <c r="G924">
        <v>588.84615384615302</v>
      </c>
      <c r="H924">
        <v>12</v>
      </c>
      <c r="I924">
        <v>13</v>
      </c>
      <c r="J924" t="e">
        <f>--wxkQmCHqs</f>
        <v>#NAME?</v>
      </c>
      <c r="K924">
        <v>2.612671456564E-4</v>
      </c>
      <c r="L924">
        <v>50424</v>
      </c>
      <c r="M924">
        <v>7.69230769230769E-2</v>
      </c>
      <c r="N924">
        <v>3.9190071848459998E-4</v>
      </c>
      <c r="O924">
        <v>0</v>
      </c>
      <c r="P924">
        <v>7655</v>
      </c>
      <c r="Q924">
        <v>-2</v>
      </c>
      <c r="R924">
        <v>1.306335728282E-4</v>
      </c>
      <c r="S924">
        <v>2175.75</v>
      </c>
      <c r="T924">
        <v>48720</v>
      </c>
      <c r="U924">
        <v>3</v>
      </c>
      <c r="V924">
        <v>2</v>
      </c>
      <c r="W924">
        <v>0.15384615384615299</v>
      </c>
      <c r="X924">
        <v>2008.38461538461</v>
      </c>
      <c r="Y924">
        <v>0.157122331691297</v>
      </c>
      <c r="Z924" t="s">
        <v>2038</v>
      </c>
      <c r="AA924">
        <v>1</v>
      </c>
    </row>
    <row r="925" spans="1:27" x14ac:dyDescent="0.3">
      <c r="A925">
        <v>923</v>
      </c>
      <c r="B925">
        <v>33.869092790617401</v>
      </c>
      <c r="C925" t="s">
        <v>2039</v>
      </c>
      <c r="D925">
        <v>10</v>
      </c>
      <c r="E925">
        <v>2356476</v>
      </c>
      <c r="F925">
        <v>6.9241982507288E-3</v>
      </c>
      <c r="G925">
        <v>1.2325072886297299</v>
      </c>
      <c r="H925">
        <v>714</v>
      </c>
      <c r="I925">
        <v>2744</v>
      </c>
      <c r="J925" t="e">
        <f>--mxU4icP-4</f>
        <v>#NAME?</v>
      </c>
      <c r="K925">
        <v>5.9136605558839995E-4</v>
      </c>
      <c r="L925">
        <v>69576</v>
      </c>
      <c r="M925">
        <v>7.2886297376089997E-4</v>
      </c>
      <c r="N925">
        <v>5.6179775280897999E-3</v>
      </c>
      <c r="O925">
        <v>3</v>
      </c>
      <c r="P925">
        <v>3382</v>
      </c>
      <c r="Q925">
        <v>-2</v>
      </c>
      <c r="R925">
        <v>5.9136605558839995E-4</v>
      </c>
      <c r="S925">
        <v>3300.3865546218399</v>
      </c>
      <c r="T925">
        <v>31920</v>
      </c>
      <c r="U925">
        <v>19</v>
      </c>
      <c r="V925">
        <v>2</v>
      </c>
      <c r="W925">
        <v>7.2886297376089997E-4</v>
      </c>
      <c r="X925">
        <v>858.77405247813397</v>
      </c>
      <c r="Y925">
        <v>0.10595238095237999</v>
      </c>
      <c r="Z925" t="s">
        <v>2040</v>
      </c>
      <c r="AA925">
        <v>2</v>
      </c>
    </row>
    <row r="926" spans="1:27" x14ac:dyDescent="0.3">
      <c r="A926">
        <v>924</v>
      </c>
      <c r="B926">
        <v>2.1596697122453201</v>
      </c>
      <c r="C926" t="s">
        <v>2041</v>
      </c>
      <c r="D926">
        <v>24</v>
      </c>
      <c r="E926">
        <v>164515</v>
      </c>
      <c r="F926">
        <v>0.31578947368421001</v>
      </c>
      <c r="G926">
        <v>24.828947368421002</v>
      </c>
      <c r="H926">
        <v>17</v>
      </c>
      <c r="I926">
        <v>152</v>
      </c>
      <c r="J926" t="e">
        <f>--CNUhhRIDI</f>
        <v>#NAME?</v>
      </c>
      <c r="K926">
        <v>2.6497085320610002E-4</v>
      </c>
      <c r="L926">
        <v>76176</v>
      </c>
      <c r="M926">
        <v>0.230263157894736</v>
      </c>
      <c r="N926">
        <v>1.2718600953894999E-2</v>
      </c>
      <c r="O926">
        <v>19</v>
      </c>
      <c r="P926">
        <v>3774</v>
      </c>
      <c r="Q926">
        <v>-2</v>
      </c>
      <c r="R926">
        <v>9.2739798622150996E-3</v>
      </c>
      <c r="S926">
        <v>9677.3529411764703</v>
      </c>
      <c r="T926">
        <v>56688</v>
      </c>
      <c r="U926">
        <v>48</v>
      </c>
      <c r="V926">
        <v>1</v>
      </c>
      <c r="W926">
        <v>6.5789473684210002E-3</v>
      </c>
      <c r="X926">
        <v>1082.33552631578</v>
      </c>
      <c r="Y926">
        <v>6.6574936494496195E-2</v>
      </c>
      <c r="Z926" t="s">
        <v>2042</v>
      </c>
      <c r="AA926">
        <v>35</v>
      </c>
    </row>
    <row r="927" spans="1:27" x14ac:dyDescent="0.3">
      <c r="A927">
        <v>925</v>
      </c>
      <c r="B927">
        <v>3.37969732704402</v>
      </c>
      <c r="C927" t="s">
        <v>2043</v>
      </c>
      <c r="D927">
        <v>17</v>
      </c>
      <c r="E927">
        <v>171959</v>
      </c>
      <c r="F927">
        <v>6.5420560747663503E-2</v>
      </c>
      <c r="G927">
        <v>16.738317757009298</v>
      </c>
      <c r="H927">
        <v>16</v>
      </c>
      <c r="I927">
        <v>107</v>
      </c>
      <c r="J927" t="e">
        <f>--pLROXD5Q4</f>
        <v>#NAME?</v>
      </c>
      <c r="K927">
        <v>0</v>
      </c>
      <c r="L927">
        <v>50880</v>
      </c>
      <c r="M927">
        <v>4.67289719626168E-2</v>
      </c>
      <c r="N927">
        <v>3.9084310441093997E-3</v>
      </c>
      <c r="O927">
        <v>0</v>
      </c>
      <c r="P927">
        <v>1791</v>
      </c>
      <c r="Q927">
        <v>-2</v>
      </c>
      <c r="R927">
        <v>2.7917364600781001E-3</v>
      </c>
      <c r="S927">
        <v>10747.4375</v>
      </c>
      <c r="T927">
        <v>47280</v>
      </c>
      <c r="U927">
        <v>7</v>
      </c>
      <c r="V927">
        <v>0</v>
      </c>
      <c r="W927">
        <v>0</v>
      </c>
      <c r="X927">
        <v>1607.0934579439199</v>
      </c>
      <c r="Y927">
        <v>3.7880710659898398E-2</v>
      </c>
      <c r="Z927" t="s">
        <v>2044</v>
      </c>
      <c r="AA927">
        <v>5</v>
      </c>
    </row>
    <row r="928" spans="1:27" x14ac:dyDescent="0.3">
      <c r="A928">
        <v>926</v>
      </c>
      <c r="B928">
        <v>0.58009635651911995</v>
      </c>
      <c r="C928" t="s">
        <v>2045</v>
      </c>
      <c r="D928">
        <v>20</v>
      </c>
      <c r="E928">
        <v>30824</v>
      </c>
      <c r="F928">
        <v>5.6426332288401201E-2</v>
      </c>
      <c r="G928">
        <v>12.316614420062599</v>
      </c>
      <c r="H928">
        <v>264</v>
      </c>
      <c r="I928">
        <v>319</v>
      </c>
      <c r="J928" t="e">
        <f>--KzLYuhf2U</f>
        <v>#NAME?</v>
      </c>
      <c r="K928">
        <v>2.5451768897929999E-4</v>
      </c>
      <c r="L928">
        <v>53136</v>
      </c>
      <c r="M928">
        <v>3.1347962382445001E-3</v>
      </c>
      <c r="N928">
        <v>4.5813184016289003E-3</v>
      </c>
      <c r="O928">
        <v>14</v>
      </c>
      <c r="P928">
        <v>3929</v>
      </c>
      <c r="Q928">
        <v>-2</v>
      </c>
      <c r="R928">
        <v>2.5451768897929999E-4</v>
      </c>
      <c r="S928">
        <v>116.757575757575</v>
      </c>
      <c r="T928">
        <v>32376</v>
      </c>
      <c r="U928">
        <v>18</v>
      </c>
      <c r="V928">
        <v>1</v>
      </c>
      <c r="W928">
        <v>3.1347962382445001E-3</v>
      </c>
      <c r="X928">
        <v>96.626959247648898</v>
      </c>
      <c r="Y928">
        <v>0.12135532493204799</v>
      </c>
      <c r="Z928" t="s">
        <v>2046</v>
      </c>
      <c r="AA928">
        <v>1</v>
      </c>
    </row>
    <row r="929" spans="1:27" x14ac:dyDescent="0.3">
      <c r="A929">
        <v>927</v>
      </c>
      <c r="B929">
        <v>1.23652882205513</v>
      </c>
      <c r="C929" t="s">
        <v>2047</v>
      </c>
      <c r="D929">
        <v>22</v>
      </c>
      <c r="E929">
        <v>55258</v>
      </c>
      <c r="F929">
        <v>0.20915032679738499</v>
      </c>
      <c r="G929">
        <v>70.633986928104505</v>
      </c>
      <c r="H929">
        <v>6</v>
      </c>
      <c r="I929">
        <v>153</v>
      </c>
      <c r="J929" t="e">
        <f>--PItBiKcIE</f>
        <v>#NAME?</v>
      </c>
      <c r="K929" s="1">
        <v>9.2532617747755999E-5</v>
      </c>
      <c r="L929">
        <v>44688</v>
      </c>
      <c r="M929">
        <v>6.5359477124183E-3</v>
      </c>
      <c r="N929">
        <v>2.9610437679281E-3</v>
      </c>
      <c r="O929">
        <v>0</v>
      </c>
      <c r="P929">
        <v>10807</v>
      </c>
      <c r="Q929">
        <v>-2</v>
      </c>
      <c r="R929" s="1">
        <v>9.2532617747755999E-5</v>
      </c>
      <c r="S929">
        <v>9209.6666666666606</v>
      </c>
      <c r="T929">
        <v>24072</v>
      </c>
      <c r="U929">
        <v>32</v>
      </c>
      <c r="V929">
        <v>1</v>
      </c>
      <c r="W929">
        <v>6.5359477124183E-3</v>
      </c>
      <c r="X929">
        <v>361.16339869281001</v>
      </c>
      <c r="Y929">
        <v>0.44894483217015602</v>
      </c>
      <c r="Z929" t="s">
        <v>2048</v>
      </c>
      <c r="AA929">
        <v>1</v>
      </c>
    </row>
    <row r="930" spans="1:27" x14ac:dyDescent="0.3">
      <c r="A930">
        <v>928</v>
      </c>
      <c r="B930">
        <v>5.8579509742300397E-2</v>
      </c>
      <c r="C930" t="s">
        <v>2049</v>
      </c>
      <c r="D930">
        <v>2</v>
      </c>
      <c r="E930">
        <v>5126</v>
      </c>
      <c r="F930">
        <v>4</v>
      </c>
      <c r="G930">
        <v>3565</v>
      </c>
      <c r="H930">
        <v>5</v>
      </c>
      <c r="I930">
        <v>1</v>
      </c>
      <c r="J930" t="e">
        <f>--n-a_6PtYg</f>
        <v>#NAME?</v>
      </c>
      <c r="K930">
        <v>2.8050490883589998E-4</v>
      </c>
      <c r="L930">
        <v>87505</v>
      </c>
      <c r="M930">
        <v>0</v>
      </c>
      <c r="N930">
        <v>1.1220196353435999E-3</v>
      </c>
      <c r="O930">
        <v>0</v>
      </c>
      <c r="P930">
        <v>3565</v>
      </c>
      <c r="Q930">
        <v>-2</v>
      </c>
      <c r="R930">
        <v>0</v>
      </c>
      <c r="S930">
        <v>1025.2</v>
      </c>
      <c r="T930">
        <v>85776</v>
      </c>
      <c r="U930">
        <v>4</v>
      </c>
      <c r="V930">
        <v>1</v>
      </c>
      <c r="W930">
        <v>1</v>
      </c>
      <c r="X930">
        <v>5126</v>
      </c>
      <c r="Y930">
        <v>4.1561742212273801E-2</v>
      </c>
      <c r="Z930" t="s">
        <v>2050</v>
      </c>
      <c r="AA930">
        <v>0</v>
      </c>
    </row>
    <row r="931" spans="1:27" x14ac:dyDescent="0.3">
      <c r="A931">
        <v>929</v>
      </c>
      <c r="B931">
        <v>71.050024376654093</v>
      </c>
      <c r="C931" t="s">
        <v>2051</v>
      </c>
      <c r="D931">
        <v>26</v>
      </c>
      <c r="E931">
        <v>4080545</v>
      </c>
      <c r="F931">
        <v>1.0136602789979001E-3</v>
      </c>
      <c r="G931">
        <v>0.119032678476613</v>
      </c>
      <c r="H931">
        <v>144</v>
      </c>
      <c r="I931">
        <v>20717</v>
      </c>
      <c r="J931" t="e">
        <f>--seWp3kegg</f>
        <v>#NAME?</v>
      </c>
      <c r="K931">
        <v>0</v>
      </c>
      <c r="L931">
        <v>57432</v>
      </c>
      <c r="M931">
        <v>1.448086112854E-4</v>
      </c>
      <c r="N931">
        <v>8.5158150851581006E-3</v>
      </c>
      <c r="O931">
        <v>1</v>
      </c>
      <c r="P931">
        <v>2466</v>
      </c>
      <c r="Q931">
        <v>-2</v>
      </c>
      <c r="R931">
        <v>1.2165450121654001E-3</v>
      </c>
      <c r="S931">
        <v>28337.1180555555</v>
      </c>
      <c r="T931">
        <v>42456</v>
      </c>
      <c r="U931">
        <v>21</v>
      </c>
      <c r="V931">
        <v>0</v>
      </c>
      <c r="W931">
        <v>0</v>
      </c>
      <c r="X931">
        <v>196.96601824588501</v>
      </c>
      <c r="Y931">
        <v>5.8083663086489497E-2</v>
      </c>
      <c r="Z931" t="s">
        <v>2052</v>
      </c>
      <c r="AA931">
        <v>3</v>
      </c>
    </row>
    <row r="932" spans="1:27" x14ac:dyDescent="0.3">
      <c r="A932">
        <v>930</v>
      </c>
      <c r="B932">
        <v>0.14894636015325599</v>
      </c>
      <c r="C932" t="s">
        <v>2053</v>
      </c>
      <c r="D932">
        <v>10</v>
      </c>
      <c r="E932">
        <v>9641</v>
      </c>
      <c r="F932">
        <v>1.7</v>
      </c>
      <c r="G932">
        <v>324.10000000000002</v>
      </c>
      <c r="H932">
        <v>58</v>
      </c>
      <c r="I932">
        <v>10</v>
      </c>
      <c r="J932" t="e">
        <f>--_njULbOnQ</f>
        <v>#NAME?</v>
      </c>
      <c r="K932">
        <v>0</v>
      </c>
      <c r="L932">
        <v>64728</v>
      </c>
      <c r="M932">
        <v>0.9</v>
      </c>
      <c r="N932">
        <v>5.2452946621413003E-3</v>
      </c>
      <c r="O932">
        <v>15</v>
      </c>
      <c r="P932">
        <v>3241</v>
      </c>
      <c r="Q932">
        <v>-2</v>
      </c>
      <c r="R932">
        <v>2.7769207034865E-3</v>
      </c>
      <c r="S932">
        <v>166.22413793103399</v>
      </c>
      <c r="T932">
        <v>62592</v>
      </c>
      <c r="U932">
        <v>17</v>
      </c>
      <c r="V932">
        <v>0</v>
      </c>
      <c r="W932">
        <v>0</v>
      </c>
      <c r="X932">
        <v>964.1</v>
      </c>
      <c r="Y932">
        <v>5.1779780163599097E-2</v>
      </c>
      <c r="Z932" t="s">
        <v>2054</v>
      </c>
      <c r="AA932">
        <v>9</v>
      </c>
    </row>
    <row r="933" spans="1:27" x14ac:dyDescent="0.3">
      <c r="A933">
        <v>931</v>
      </c>
      <c r="B933">
        <v>2.6836501983333498</v>
      </c>
      <c r="C933" t="s">
        <v>2055</v>
      </c>
      <c r="D933">
        <v>10</v>
      </c>
      <c r="E933">
        <v>248294</v>
      </c>
      <c r="F933">
        <v>4.6099290780141799E-2</v>
      </c>
      <c r="G933">
        <v>3.74822695035461</v>
      </c>
      <c r="H933">
        <v>28</v>
      </c>
      <c r="I933">
        <v>564</v>
      </c>
      <c r="J933" t="e">
        <f>--IkKhXpALg</f>
        <v>#NAME?</v>
      </c>
      <c r="K933">
        <v>4.7303689687789999E-4</v>
      </c>
      <c r="L933">
        <v>92521</v>
      </c>
      <c r="M933">
        <v>5.3191489361701996E-3</v>
      </c>
      <c r="N933">
        <v>1.22989593188268E-2</v>
      </c>
      <c r="O933">
        <v>7</v>
      </c>
      <c r="P933">
        <v>2114</v>
      </c>
      <c r="Q933">
        <v>-2</v>
      </c>
      <c r="R933">
        <v>1.4191106906338001E-3</v>
      </c>
      <c r="S933">
        <v>8867.6428571428496</v>
      </c>
      <c r="T933">
        <v>28008</v>
      </c>
      <c r="U933">
        <v>26</v>
      </c>
      <c r="V933">
        <v>1</v>
      </c>
      <c r="W933">
        <v>1.77304964539E-3</v>
      </c>
      <c r="X933">
        <v>440.23758865248197</v>
      </c>
      <c r="Y933">
        <v>7.5478434732933405E-2</v>
      </c>
      <c r="Z933" t="s">
        <v>2056</v>
      </c>
      <c r="AA933">
        <v>3</v>
      </c>
    </row>
    <row r="934" spans="1:27" x14ac:dyDescent="0.3">
      <c r="A934">
        <v>932</v>
      </c>
      <c r="B934">
        <v>2.4147286821705399E-2</v>
      </c>
      <c r="C934" t="s">
        <v>2057</v>
      </c>
      <c r="D934">
        <v>20</v>
      </c>
      <c r="E934">
        <v>1246</v>
      </c>
      <c r="F934">
        <v>1</v>
      </c>
      <c r="G934">
        <v>415.33333333333297</v>
      </c>
      <c r="H934">
        <v>1</v>
      </c>
      <c r="I934">
        <v>3</v>
      </c>
      <c r="J934" t="s">
        <v>2058</v>
      </c>
      <c r="K934">
        <v>8.0256821829849997E-4</v>
      </c>
      <c r="L934">
        <v>51600</v>
      </c>
      <c r="M934">
        <v>10.3333333333333</v>
      </c>
      <c r="N934">
        <v>2.4077046548956001E-3</v>
      </c>
      <c r="O934">
        <v>0</v>
      </c>
      <c r="P934">
        <v>1246</v>
      </c>
      <c r="Q934">
        <v>-2</v>
      </c>
      <c r="R934">
        <v>2.4879614767255202E-2</v>
      </c>
      <c r="S934">
        <v>1246</v>
      </c>
      <c r="T934">
        <v>39144</v>
      </c>
      <c r="U934">
        <v>3</v>
      </c>
      <c r="V934">
        <v>1</v>
      </c>
      <c r="W934">
        <v>0.33333333333333298</v>
      </c>
      <c r="X934">
        <v>415.33333333333297</v>
      </c>
      <c r="Y934">
        <v>3.1831187410586499E-2</v>
      </c>
      <c r="Z934" t="s">
        <v>2059</v>
      </c>
      <c r="AA934">
        <v>31</v>
      </c>
    </row>
    <row r="935" spans="1:27" x14ac:dyDescent="0.3">
      <c r="A935">
        <v>933</v>
      </c>
      <c r="B935">
        <v>96.456826241134706</v>
      </c>
      <c r="C935" t="s">
        <v>2060</v>
      </c>
      <c r="D935">
        <v>26</v>
      </c>
      <c r="E935">
        <v>2176066</v>
      </c>
      <c r="F935">
        <v>2.8401642925806E-3</v>
      </c>
      <c r="G935">
        <v>0.64047889539456404</v>
      </c>
      <c r="H935">
        <v>143</v>
      </c>
      <c r="I935">
        <v>22886</v>
      </c>
      <c r="J935" t="e">
        <f>--bKC9a0ltA</f>
        <v>#NAME?</v>
      </c>
      <c r="K935">
        <v>1.364442625187E-4</v>
      </c>
      <c r="L935">
        <v>22560</v>
      </c>
      <c r="M935">
        <v>2.184741763523E-4</v>
      </c>
      <c r="N935">
        <v>4.4344385318597001E-3</v>
      </c>
      <c r="O935">
        <v>0</v>
      </c>
      <c r="P935">
        <v>14658</v>
      </c>
      <c r="Q935">
        <v>-2</v>
      </c>
      <c r="R935">
        <v>3.4111065629690001E-4</v>
      </c>
      <c r="S935">
        <v>15217.244755244699</v>
      </c>
      <c r="T935">
        <v>20376</v>
      </c>
      <c r="U935">
        <v>65</v>
      </c>
      <c r="V935">
        <v>2</v>
      </c>
      <c r="W935" s="1">
        <v>8.7389670540941999E-5</v>
      </c>
      <c r="X935">
        <v>95.082845407672806</v>
      </c>
      <c r="Y935">
        <v>0.71937573616018802</v>
      </c>
      <c r="Z935" t="s">
        <v>2061</v>
      </c>
      <c r="AA935">
        <v>5</v>
      </c>
    </row>
    <row r="936" spans="1:27" x14ac:dyDescent="0.3">
      <c r="A936">
        <v>934</v>
      </c>
      <c r="B936">
        <v>374.78803925378901</v>
      </c>
      <c r="C936" t="s">
        <v>2062</v>
      </c>
      <c r="D936">
        <v>24</v>
      </c>
      <c r="E936">
        <v>23143911</v>
      </c>
      <c r="F936">
        <v>4.7353905396263002E-3</v>
      </c>
      <c r="G936">
        <v>1.1299370349169999</v>
      </c>
      <c r="H936">
        <v>395</v>
      </c>
      <c r="I936">
        <v>19217</v>
      </c>
      <c r="J936" t="e">
        <f>--CdCk3x-Rw</f>
        <v>#NAME?</v>
      </c>
      <c r="K936" s="1">
        <v>9.2106475085198397E-5</v>
      </c>
      <c r="L936">
        <v>61752</v>
      </c>
      <c r="M936">
        <v>2.0814903470879999E-4</v>
      </c>
      <c r="N936">
        <v>4.1908446163765002E-3</v>
      </c>
      <c r="O936">
        <v>8</v>
      </c>
      <c r="P936">
        <v>21714</v>
      </c>
      <c r="Q936">
        <v>-2</v>
      </c>
      <c r="R936">
        <v>1.842129501703E-4</v>
      </c>
      <c r="S936">
        <v>58592.179746835398</v>
      </c>
      <c r="T936">
        <v>20472</v>
      </c>
      <c r="U936">
        <v>91</v>
      </c>
      <c r="V936">
        <v>2</v>
      </c>
      <c r="W936">
        <v>1.040745173544E-4</v>
      </c>
      <c r="X936">
        <v>1204.34568350939</v>
      </c>
      <c r="Y936">
        <v>1.0606682297772501</v>
      </c>
      <c r="Z936" t="s">
        <v>2063</v>
      </c>
      <c r="AA936">
        <v>4</v>
      </c>
    </row>
    <row r="937" spans="1:27" x14ac:dyDescent="0.3">
      <c r="A937">
        <v>935</v>
      </c>
      <c r="B937">
        <v>1.9644476599040099</v>
      </c>
      <c r="C937" t="s">
        <v>2064</v>
      </c>
      <c r="D937">
        <v>1</v>
      </c>
      <c r="E937">
        <v>192785</v>
      </c>
      <c r="F937">
        <v>0.16911764705882301</v>
      </c>
      <c r="G937">
        <v>76.492647058823493</v>
      </c>
      <c r="H937">
        <v>14</v>
      </c>
      <c r="I937">
        <v>136</v>
      </c>
      <c r="J937" t="e">
        <f>--SJeBFs80Y</f>
        <v>#NAME?</v>
      </c>
      <c r="K937" s="1">
        <v>9.6126117466115496E-5</v>
      </c>
      <c r="L937">
        <v>98137</v>
      </c>
      <c r="M937">
        <v>7.3529411764704997E-3</v>
      </c>
      <c r="N937">
        <v>2.2109007017206E-3</v>
      </c>
      <c r="O937">
        <v>2</v>
      </c>
      <c r="P937">
        <v>10403</v>
      </c>
      <c r="Q937">
        <v>-2</v>
      </c>
      <c r="R937" s="1">
        <v>9.6126117466115496E-5</v>
      </c>
      <c r="S937">
        <v>13770.357142857099</v>
      </c>
      <c r="T937">
        <v>55992</v>
      </c>
      <c r="U937">
        <v>23</v>
      </c>
      <c r="V937">
        <v>1</v>
      </c>
      <c r="W937">
        <v>7.3529411764704997E-3</v>
      </c>
      <c r="X937">
        <v>1417.5367647058799</v>
      </c>
      <c r="Y937">
        <v>0.185794399199885</v>
      </c>
      <c r="Z937" t="s">
        <v>2065</v>
      </c>
      <c r="AA937">
        <v>1</v>
      </c>
    </row>
    <row r="938" spans="1:27" x14ac:dyDescent="0.3">
      <c r="A938">
        <v>936</v>
      </c>
      <c r="B938">
        <v>4.0101419878296101</v>
      </c>
      <c r="C938" t="s">
        <v>2066</v>
      </c>
      <c r="D938">
        <v>28</v>
      </c>
      <c r="E938">
        <v>142344</v>
      </c>
      <c r="F938">
        <v>-1</v>
      </c>
      <c r="G938">
        <v>-1</v>
      </c>
      <c r="H938">
        <v>6</v>
      </c>
      <c r="I938">
        <v>0</v>
      </c>
      <c r="J938" t="e">
        <f>--s0Ypd524I</f>
        <v>#NAME?</v>
      </c>
      <c r="K938">
        <v>3.3470936070509999E-4</v>
      </c>
      <c r="L938">
        <v>35496</v>
      </c>
      <c r="M938">
        <v>-1</v>
      </c>
      <c r="N938">
        <v>6.8057570010041004E-3</v>
      </c>
      <c r="O938">
        <v>0</v>
      </c>
      <c r="P938">
        <v>8963</v>
      </c>
      <c r="Q938">
        <v>-2</v>
      </c>
      <c r="R938">
        <v>5.5784893450849999E-4</v>
      </c>
      <c r="S938">
        <v>23724</v>
      </c>
      <c r="T938">
        <v>34824</v>
      </c>
      <c r="U938">
        <v>61</v>
      </c>
      <c r="V938">
        <v>3</v>
      </c>
      <c r="W938">
        <v>-1</v>
      </c>
      <c r="X938">
        <v>-1</v>
      </c>
      <c r="Y938">
        <v>0.25737996783827199</v>
      </c>
      <c r="Z938" t="s">
        <v>2067</v>
      </c>
      <c r="AA938">
        <v>5</v>
      </c>
    </row>
    <row r="939" spans="1:27" x14ac:dyDescent="0.3">
      <c r="A939">
        <v>937</v>
      </c>
      <c r="B939">
        <v>3154.2553549365002</v>
      </c>
      <c r="C939" t="s">
        <v>2068</v>
      </c>
      <c r="D939">
        <v>23</v>
      </c>
      <c r="E939">
        <v>303795796</v>
      </c>
      <c r="F939">
        <v>1.9717873945134901E-2</v>
      </c>
      <c r="G939">
        <v>3.4990125207548202</v>
      </c>
      <c r="H939">
        <v>196</v>
      </c>
      <c r="I939">
        <v>788371</v>
      </c>
      <c r="J939" t="e">
        <f>--do7iKdLPQ</f>
        <v>#NAME?</v>
      </c>
      <c r="K939">
        <v>3.6541333758680002E-4</v>
      </c>
      <c r="L939">
        <v>96313</v>
      </c>
      <c r="M939">
        <v>2.3580268680607999E-3</v>
      </c>
      <c r="N939">
        <v>5.6352681872887996E-3</v>
      </c>
      <c r="O939">
        <v>3791</v>
      </c>
      <c r="P939">
        <v>2758520</v>
      </c>
      <c r="Q939">
        <v>15.421626984126901</v>
      </c>
      <c r="R939">
        <v>6.7391209779149998E-4</v>
      </c>
      <c r="S939">
        <v>1549978.5510203999</v>
      </c>
      <c r="T939">
        <v>47880</v>
      </c>
      <c r="U939">
        <v>15545</v>
      </c>
      <c r="V939">
        <v>1008</v>
      </c>
      <c r="W939">
        <v>1.2785858434670001E-3</v>
      </c>
      <c r="X939">
        <v>385.346234196843</v>
      </c>
      <c r="Y939">
        <v>57.613199665831203</v>
      </c>
      <c r="Z939" t="s">
        <v>2069</v>
      </c>
      <c r="AA939">
        <v>1859</v>
      </c>
    </row>
    <row r="940" spans="1:27" x14ac:dyDescent="0.3">
      <c r="A940">
        <v>938</v>
      </c>
      <c r="B940">
        <v>30102.077895021601</v>
      </c>
      <c r="C940" t="s">
        <v>2070</v>
      </c>
      <c r="D940">
        <v>25</v>
      </c>
      <c r="E940">
        <v>1112572799</v>
      </c>
      <c r="F940" s="1">
        <v>6.3658910465015598E-6</v>
      </c>
      <c r="G940">
        <v>8.9415305639160003E-3</v>
      </c>
      <c r="H940">
        <v>27045</v>
      </c>
      <c r="I940">
        <v>785436</v>
      </c>
      <c r="J940" t="e">
        <f>--JufejdI8c</f>
        <v>#NAME?</v>
      </c>
      <c r="K940">
        <v>0</v>
      </c>
      <c r="L940">
        <v>36960</v>
      </c>
      <c r="M940">
        <v>-1</v>
      </c>
      <c r="N940">
        <v>7.1194646162599999E-4</v>
      </c>
      <c r="O940">
        <v>18</v>
      </c>
      <c r="P940">
        <v>7023</v>
      </c>
      <c r="Q940">
        <v>-2</v>
      </c>
      <c r="R940">
        <v>-1</v>
      </c>
      <c r="S940">
        <v>41137.836901460498</v>
      </c>
      <c r="T940">
        <v>18672</v>
      </c>
      <c r="U940">
        <v>5</v>
      </c>
      <c r="V940">
        <v>0</v>
      </c>
      <c r="W940">
        <v>0</v>
      </c>
      <c r="X940">
        <v>1416.5034439470501</v>
      </c>
      <c r="Y940">
        <v>0.37612467866323901</v>
      </c>
      <c r="Z940" t="s">
        <v>2071</v>
      </c>
      <c r="AA940">
        <v>-1</v>
      </c>
    </row>
    <row r="941" spans="1:27" x14ac:dyDescent="0.3">
      <c r="A941">
        <v>939</v>
      </c>
      <c r="B941">
        <v>13.569677436056701</v>
      </c>
      <c r="C941" t="s">
        <v>2072</v>
      </c>
      <c r="D941">
        <v>1</v>
      </c>
      <c r="E941">
        <v>1048339</v>
      </c>
      <c r="F941">
        <v>1.8644067796610101E-2</v>
      </c>
      <c r="G941">
        <v>29.971186440677901</v>
      </c>
      <c r="H941">
        <v>51</v>
      </c>
      <c r="I941">
        <v>590</v>
      </c>
      <c r="J941" t="e">
        <f>--Z30bYr_G8</f>
        <v>#NAME?</v>
      </c>
      <c r="K941">
        <v>0</v>
      </c>
      <c r="L941">
        <v>77256</v>
      </c>
      <c r="M941">
        <v>0</v>
      </c>
      <c r="N941">
        <v>6.2206639144940002E-4</v>
      </c>
      <c r="O941">
        <v>137</v>
      </c>
      <c r="P941">
        <v>17683</v>
      </c>
      <c r="Q941">
        <v>-2</v>
      </c>
      <c r="R941">
        <v>0</v>
      </c>
      <c r="S941">
        <v>20555.666666666599</v>
      </c>
      <c r="T941">
        <v>66384</v>
      </c>
      <c r="U941">
        <v>11</v>
      </c>
      <c r="V941">
        <v>0</v>
      </c>
      <c r="W941">
        <v>0</v>
      </c>
      <c r="X941">
        <v>1776.8457627118601</v>
      </c>
      <c r="Y941">
        <v>0.26637442757290902</v>
      </c>
      <c r="Z941" t="s">
        <v>2073</v>
      </c>
      <c r="AA941">
        <v>0</v>
      </c>
    </row>
    <row r="942" spans="1:27" x14ac:dyDescent="0.3">
      <c r="A942">
        <v>940</v>
      </c>
      <c r="B942">
        <v>22.415421699512599</v>
      </c>
      <c r="C942" t="s">
        <v>2074</v>
      </c>
      <c r="D942">
        <v>10</v>
      </c>
      <c r="E942">
        <v>846227</v>
      </c>
      <c r="F942">
        <v>1.1182846371347701</v>
      </c>
      <c r="G942">
        <v>331.62016965127202</v>
      </c>
      <c r="H942">
        <v>4</v>
      </c>
      <c r="I942">
        <v>2122</v>
      </c>
      <c r="J942" t="e">
        <f>--e_K1LHwj8</f>
        <v>#NAME?</v>
      </c>
      <c r="K942">
        <v>2.24528135649E-4</v>
      </c>
      <c r="L942">
        <v>37752</v>
      </c>
      <c r="M942">
        <v>6.1734213006597503E-2</v>
      </c>
      <c r="N942">
        <v>3.3721852271855002E-3</v>
      </c>
      <c r="O942">
        <v>0</v>
      </c>
      <c r="P942">
        <v>703698</v>
      </c>
      <c r="Q942">
        <v>15.0189873417721</v>
      </c>
      <c r="R942">
        <v>1.861594036077E-4</v>
      </c>
      <c r="S942">
        <v>211556.75</v>
      </c>
      <c r="T942">
        <v>29400</v>
      </c>
      <c r="U942">
        <v>2373</v>
      </c>
      <c r="V942">
        <v>158</v>
      </c>
      <c r="W942">
        <v>7.4458058435438207E-2</v>
      </c>
      <c r="X942">
        <v>398.78746465598402</v>
      </c>
      <c r="Y942">
        <v>23.9353061224489</v>
      </c>
      <c r="Z942" t="s">
        <v>2075</v>
      </c>
      <c r="AA942">
        <v>131</v>
      </c>
    </row>
    <row r="943" spans="1:27" x14ac:dyDescent="0.3">
      <c r="A943">
        <v>941</v>
      </c>
      <c r="B943">
        <v>21.401902302943899</v>
      </c>
      <c r="C943" t="s">
        <v>2076</v>
      </c>
      <c r="D943">
        <v>10</v>
      </c>
      <c r="E943">
        <v>1442317</v>
      </c>
      <c r="F943">
        <v>0.18867530296698701</v>
      </c>
      <c r="G943">
        <v>16.397409109903801</v>
      </c>
      <c r="H943">
        <v>23</v>
      </c>
      <c r="I943">
        <v>4786</v>
      </c>
      <c r="J943" t="e">
        <f>--kqWZiMGqg</f>
        <v>#NAME?</v>
      </c>
      <c r="K943">
        <v>2.29363643314E-4</v>
      </c>
      <c r="L943">
        <v>67392</v>
      </c>
      <c r="M943">
        <v>9.6113664855828999E-3</v>
      </c>
      <c r="N943">
        <v>1.1506409439588101E-2</v>
      </c>
      <c r="O943">
        <v>14</v>
      </c>
      <c r="P943">
        <v>78478</v>
      </c>
      <c r="Q943">
        <v>-2</v>
      </c>
      <c r="R943">
        <v>5.861515329136E-4</v>
      </c>
      <c r="S943">
        <v>62709.434782608601</v>
      </c>
      <c r="T943">
        <v>21312</v>
      </c>
      <c r="U943">
        <v>903</v>
      </c>
      <c r="V943">
        <v>18</v>
      </c>
      <c r="W943">
        <v>3.7609694943585002E-3</v>
      </c>
      <c r="X943">
        <v>301.36167989970698</v>
      </c>
      <c r="Y943">
        <v>3.6823385885885802</v>
      </c>
      <c r="Z943" t="s">
        <v>2077</v>
      </c>
      <c r="AA943">
        <v>46</v>
      </c>
    </row>
    <row r="944" spans="1:27" x14ac:dyDescent="0.3">
      <c r="A944">
        <v>942</v>
      </c>
      <c r="B944">
        <v>1.6760420509037199</v>
      </c>
      <c r="C944" t="s">
        <v>2078</v>
      </c>
      <c r="D944">
        <v>20</v>
      </c>
      <c r="E944">
        <v>109050</v>
      </c>
      <c r="F944">
        <v>1.47058823529411</v>
      </c>
      <c r="G944">
        <v>1160.64705882352</v>
      </c>
      <c r="H944">
        <v>26</v>
      </c>
      <c r="I944">
        <v>17</v>
      </c>
      <c r="J944" t="e">
        <f>--uuyIpOtME</f>
        <v>#NAME?</v>
      </c>
      <c r="K944">
        <v>1.4697683847752E-3</v>
      </c>
      <c r="L944">
        <v>65064</v>
      </c>
      <c r="M944">
        <v>0.64705882352941102</v>
      </c>
      <c r="N944">
        <v>1.2670417110131E-3</v>
      </c>
      <c r="O944">
        <v>0</v>
      </c>
      <c r="P944">
        <v>19731</v>
      </c>
      <c r="Q944">
        <v>-2</v>
      </c>
      <c r="R944">
        <v>5.5749835284570005E-4</v>
      </c>
      <c r="S944">
        <v>4194.2307692307604</v>
      </c>
      <c r="T944">
        <v>61368</v>
      </c>
      <c r="U944">
        <v>25</v>
      </c>
      <c r="V944">
        <v>29</v>
      </c>
      <c r="W944">
        <v>1.70588235294117</v>
      </c>
      <c r="X944">
        <v>6414.7058823529396</v>
      </c>
      <c r="Y944">
        <v>0.32151935862338599</v>
      </c>
      <c r="Z944" t="s">
        <v>2079</v>
      </c>
      <c r="AA944">
        <v>11</v>
      </c>
    </row>
    <row r="945" spans="1:27" x14ac:dyDescent="0.3">
      <c r="A945">
        <v>943</v>
      </c>
      <c r="B945">
        <v>235.96240179573499</v>
      </c>
      <c r="C945" t="s">
        <v>2080</v>
      </c>
      <c r="D945">
        <v>20</v>
      </c>
      <c r="E945">
        <v>6727760</v>
      </c>
      <c r="F945">
        <v>1.6918364439378799E-2</v>
      </c>
      <c r="G945">
        <v>1.80034549081065</v>
      </c>
      <c r="H945">
        <v>83</v>
      </c>
      <c r="I945">
        <v>56152</v>
      </c>
      <c r="J945" t="s">
        <v>2081</v>
      </c>
      <c r="K945">
        <v>9.7929629153349997E-4</v>
      </c>
      <c r="L945">
        <v>28512</v>
      </c>
      <c r="M945">
        <v>1.3712779598233E-3</v>
      </c>
      <c r="N945">
        <v>9.3972876460288995E-3</v>
      </c>
      <c r="O945">
        <v>0</v>
      </c>
      <c r="P945">
        <v>101093</v>
      </c>
      <c r="Q945">
        <v>-2</v>
      </c>
      <c r="R945">
        <v>7.6167489341489995E-4</v>
      </c>
      <c r="S945">
        <v>81057.349397590297</v>
      </c>
      <c r="T945">
        <v>24456</v>
      </c>
      <c r="U945">
        <v>950</v>
      </c>
      <c r="V945">
        <v>99</v>
      </c>
      <c r="W945">
        <v>1.7630716626300001E-3</v>
      </c>
      <c r="X945">
        <v>119.813363727026</v>
      </c>
      <c r="Y945">
        <v>4.1336686293752001</v>
      </c>
      <c r="Z945" t="s">
        <v>2082</v>
      </c>
      <c r="AA945">
        <v>77</v>
      </c>
    </row>
    <row r="946" spans="1:27" x14ac:dyDescent="0.3">
      <c r="A946">
        <v>944</v>
      </c>
      <c r="B946">
        <v>0.29169333333333303</v>
      </c>
      <c r="C946" t="s">
        <v>2083</v>
      </c>
      <c r="D946">
        <v>20</v>
      </c>
      <c r="E946">
        <v>21877</v>
      </c>
      <c r="F946">
        <v>2.5</v>
      </c>
      <c r="G946">
        <v>1459.5</v>
      </c>
      <c r="H946">
        <v>5</v>
      </c>
      <c r="I946">
        <v>2</v>
      </c>
      <c r="J946" t="e">
        <f>--pGtdmKWk4</f>
        <v>#NAME?</v>
      </c>
      <c r="K946">
        <v>3.4258307639600002E-4</v>
      </c>
      <c r="L946">
        <v>75000</v>
      </c>
      <c r="M946">
        <v>1</v>
      </c>
      <c r="N946">
        <v>1.7129153819801001E-3</v>
      </c>
      <c r="O946">
        <v>2</v>
      </c>
      <c r="P946">
        <v>2919</v>
      </c>
      <c r="Q946">
        <v>-2</v>
      </c>
      <c r="R946">
        <v>6.8516615279200005E-4</v>
      </c>
      <c r="S946">
        <v>4375.3999999999996</v>
      </c>
      <c r="T946">
        <v>65736</v>
      </c>
      <c r="U946">
        <v>5</v>
      </c>
      <c r="V946">
        <v>1</v>
      </c>
      <c r="W946">
        <v>0.5</v>
      </c>
      <c r="X946">
        <v>10938.5</v>
      </c>
      <c r="Y946">
        <v>4.4404892296458498E-2</v>
      </c>
      <c r="Z946" t="s">
        <v>2084</v>
      </c>
      <c r="AA946">
        <v>2</v>
      </c>
    </row>
    <row r="947" spans="1:27" x14ac:dyDescent="0.3">
      <c r="A947">
        <v>945</v>
      </c>
      <c r="B947">
        <v>40893.881022625399</v>
      </c>
      <c r="C947" t="s">
        <v>2085</v>
      </c>
      <c r="D947">
        <v>10</v>
      </c>
      <c r="E947">
        <v>4061294006</v>
      </c>
      <c r="F947">
        <v>1.4021626068240001E-4</v>
      </c>
      <c r="G947">
        <v>2.09024396043999E-2</v>
      </c>
      <c r="H947">
        <v>3576</v>
      </c>
      <c r="I947">
        <v>5676945</v>
      </c>
      <c r="J947" t="s">
        <v>2086</v>
      </c>
      <c r="K947">
        <v>3.8765569432499999E-4</v>
      </c>
      <c r="L947">
        <v>99313</v>
      </c>
      <c r="M947" s="1">
        <v>4.2276259502249799E-6</v>
      </c>
      <c r="N947">
        <v>6.7081289713640004E-3</v>
      </c>
      <c r="O947">
        <v>3780</v>
      </c>
      <c r="P947">
        <v>118662</v>
      </c>
      <c r="Q947">
        <v>-2</v>
      </c>
      <c r="R947">
        <v>2.022551448652E-4</v>
      </c>
      <c r="S947">
        <v>1135708.61465324</v>
      </c>
      <c r="T947">
        <v>22728</v>
      </c>
      <c r="U947">
        <v>796</v>
      </c>
      <c r="V947">
        <v>46</v>
      </c>
      <c r="W947" s="1">
        <v>8.1029497379312198E-6</v>
      </c>
      <c r="X947">
        <v>715.40133046911603</v>
      </c>
      <c r="Y947">
        <v>5.2209609292502597</v>
      </c>
      <c r="Z947" t="s">
        <v>2087</v>
      </c>
      <c r="AA947">
        <v>24</v>
      </c>
    </row>
    <row r="948" spans="1:27" x14ac:dyDescent="0.3">
      <c r="A948">
        <v>946</v>
      </c>
      <c r="B948">
        <v>78.347667458197293</v>
      </c>
      <c r="C948" t="s">
        <v>2088</v>
      </c>
      <c r="D948">
        <v>10</v>
      </c>
      <c r="E948">
        <v>6334879</v>
      </c>
      <c r="F948">
        <v>0.107064017660044</v>
      </c>
      <c r="G948">
        <v>26.462104488594498</v>
      </c>
      <c r="H948">
        <v>42</v>
      </c>
      <c r="I948">
        <v>2718</v>
      </c>
      <c r="J948" t="e">
        <f>--NQIggwTaM</f>
        <v>#NAME?</v>
      </c>
      <c r="K948">
        <v>1.2513208386629999E-4</v>
      </c>
      <c r="L948">
        <v>80856</v>
      </c>
      <c r="M948">
        <v>1.2509197939661499E-2</v>
      </c>
      <c r="N948">
        <v>4.0459373783438002E-3</v>
      </c>
      <c r="O948">
        <v>23</v>
      </c>
      <c r="P948">
        <v>71924</v>
      </c>
      <c r="Q948">
        <v>-2</v>
      </c>
      <c r="R948">
        <v>4.7272120571709999E-4</v>
      </c>
      <c r="S948">
        <v>150830.45238095199</v>
      </c>
      <c r="T948">
        <v>78432</v>
      </c>
      <c r="U948">
        <v>291</v>
      </c>
      <c r="V948">
        <v>9</v>
      </c>
      <c r="W948">
        <v>3.3112582781456E-3</v>
      </c>
      <c r="X948">
        <v>2330.7133922001399</v>
      </c>
      <c r="Y948">
        <v>0.917023663810689</v>
      </c>
      <c r="Z948" t="s">
        <v>2089</v>
      </c>
      <c r="AA948">
        <v>34</v>
      </c>
    </row>
    <row r="949" spans="1:27" x14ac:dyDescent="0.3">
      <c r="A949">
        <v>947</v>
      </c>
      <c r="B949">
        <v>1.0179828973842999</v>
      </c>
      <c r="C949" t="s">
        <v>2090</v>
      </c>
      <c r="D949">
        <v>20</v>
      </c>
      <c r="E949">
        <v>48570</v>
      </c>
      <c r="F949">
        <v>0.188405797101449</v>
      </c>
      <c r="G949">
        <v>69.826086956521706</v>
      </c>
      <c r="H949">
        <v>53</v>
      </c>
      <c r="I949">
        <v>69</v>
      </c>
      <c r="J949" t="e">
        <f>--YYzUXQ_Zk</f>
        <v>#NAME?</v>
      </c>
      <c r="K949">
        <v>1.4528850145287999E-3</v>
      </c>
      <c r="L949">
        <v>47712</v>
      </c>
      <c r="M949">
        <v>0.115942028985507</v>
      </c>
      <c r="N949">
        <v>2.6982150269821E-3</v>
      </c>
      <c r="O949">
        <v>0</v>
      </c>
      <c r="P949">
        <v>4818</v>
      </c>
      <c r="Q949">
        <v>-2</v>
      </c>
      <c r="R949">
        <v>1.6604400166043999E-3</v>
      </c>
      <c r="S949">
        <v>916.41509433962199</v>
      </c>
      <c r="T949">
        <v>29256</v>
      </c>
      <c r="U949">
        <v>13</v>
      </c>
      <c r="V949">
        <v>7</v>
      </c>
      <c r="W949">
        <v>0.101449275362318</v>
      </c>
      <c r="X949">
        <v>703.91304347825997</v>
      </c>
      <c r="Y949">
        <v>0.16468416735028699</v>
      </c>
      <c r="Z949" t="s">
        <v>2091</v>
      </c>
      <c r="AA949">
        <v>8</v>
      </c>
    </row>
    <row r="950" spans="1:27" x14ac:dyDescent="0.3">
      <c r="A950">
        <v>948</v>
      </c>
      <c r="B950">
        <v>4.1459277085692703</v>
      </c>
      <c r="C950" t="s">
        <v>2092</v>
      </c>
      <c r="D950">
        <v>24</v>
      </c>
      <c r="E950">
        <v>351442</v>
      </c>
      <c r="F950">
        <v>1.6977928692699E-3</v>
      </c>
      <c r="G950">
        <v>2.8511601584606598</v>
      </c>
      <c r="H950">
        <v>65</v>
      </c>
      <c r="I950">
        <v>1767</v>
      </c>
      <c r="J950" t="e">
        <f>--dDW2WGimU</f>
        <v>#NAME?</v>
      </c>
      <c r="K950">
        <v>0</v>
      </c>
      <c r="L950">
        <v>84768</v>
      </c>
      <c r="M950">
        <v>5.6593095642330001E-4</v>
      </c>
      <c r="N950">
        <v>5.9547439460100001E-4</v>
      </c>
      <c r="O950">
        <v>0</v>
      </c>
      <c r="P950">
        <v>5038</v>
      </c>
      <c r="Q950">
        <v>-2</v>
      </c>
      <c r="R950">
        <v>1.98491464867E-4</v>
      </c>
      <c r="S950">
        <v>5406.8</v>
      </c>
      <c r="T950">
        <v>22152</v>
      </c>
      <c r="U950">
        <v>3</v>
      </c>
      <c r="V950">
        <v>0</v>
      </c>
      <c r="W950">
        <v>0</v>
      </c>
      <c r="X950">
        <v>198.891907187323</v>
      </c>
      <c r="Y950">
        <v>0.22742867461177299</v>
      </c>
      <c r="Z950" t="s">
        <v>2093</v>
      </c>
      <c r="AA950">
        <v>1</v>
      </c>
    </row>
    <row r="951" spans="1:27" x14ac:dyDescent="0.3">
      <c r="A951">
        <v>949</v>
      </c>
      <c r="B951">
        <v>38.751508731381598</v>
      </c>
      <c r="C951" t="s">
        <v>2094</v>
      </c>
      <c r="D951">
        <v>24</v>
      </c>
      <c r="E951">
        <v>2414374</v>
      </c>
      <c r="F951">
        <v>2.7315914489311099E-2</v>
      </c>
      <c r="G951">
        <v>1.93230403800475</v>
      </c>
      <c r="H951">
        <v>91</v>
      </c>
      <c r="I951">
        <v>1684</v>
      </c>
      <c r="J951" t="e">
        <f>--LgCRB-iF0</f>
        <v>#NAME?</v>
      </c>
      <c r="K951">
        <v>0</v>
      </c>
      <c r="L951">
        <v>62304</v>
      </c>
      <c r="M951">
        <v>3.5629453681709999E-3</v>
      </c>
      <c r="N951">
        <v>1.4136447449293099E-2</v>
      </c>
      <c r="O951">
        <v>51</v>
      </c>
      <c r="P951">
        <v>3254</v>
      </c>
      <c r="Q951">
        <v>-2</v>
      </c>
      <c r="R951">
        <v>1.8438844499078001E-3</v>
      </c>
      <c r="S951">
        <v>26531.582417582398</v>
      </c>
      <c r="T951">
        <v>47616</v>
      </c>
      <c r="U951">
        <v>46</v>
      </c>
      <c r="V951">
        <v>0</v>
      </c>
      <c r="W951">
        <v>0</v>
      </c>
      <c r="X951">
        <v>1433.71377672209</v>
      </c>
      <c r="Y951">
        <v>6.83383736559139E-2</v>
      </c>
      <c r="Z951" t="s">
        <v>2095</v>
      </c>
      <c r="AA951">
        <v>6</v>
      </c>
    </row>
    <row r="952" spans="1:27" x14ac:dyDescent="0.3">
      <c r="A952">
        <v>950</v>
      </c>
      <c r="B952">
        <v>134.07789927104</v>
      </c>
      <c r="C952" t="s">
        <v>2096</v>
      </c>
      <c r="D952">
        <v>17</v>
      </c>
      <c r="E952">
        <v>8092942</v>
      </c>
      <c r="F952">
        <v>3.8015704848560002E-3</v>
      </c>
      <c r="G952">
        <v>0.38096721924467097</v>
      </c>
      <c r="H952">
        <v>2716</v>
      </c>
      <c r="I952">
        <v>16046</v>
      </c>
      <c r="J952" t="e">
        <f>--Lzrrga8SQ</f>
        <v>#NAME?</v>
      </c>
      <c r="K952">
        <v>0</v>
      </c>
      <c r="L952">
        <v>60360</v>
      </c>
      <c r="M952" s="1">
        <v>6.2320827620590807E-5</v>
      </c>
      <c r="N952">
        <v>9.9787338459021001E-3</v>
      </c>
      <c r="O952">
        <v>50</v>
      </c>
      <c r="P952">
        <v>6113</v>
      </c>
      <c r="Q952">
        <v>-2</v>
      </c>
      <c r="R952">
        <v>1.6358580075239999E-4</v>
      </c>
      <c r="S952">
        <v>2979.72827687776</v>
      </c>
      <c r="T952">
        <v>25416</v>
      </c>
      <c r="U952">
        <v>61</v>
      </c>
      <c r="V952">
        <v>0</v>
      </c>
      <c r="W952">
        <v>0</v>
      </c>
      <c r="X952">
        <v>504.35884332543901</v>
      </c>
      <c r="Y952">
        <v>0.24051778407302399</v>
      </c>
      <c r="Z952" t="s">
        <v>2097</v>
      </c>
      <c r="AA952">
        <v>1</v>
      </c>
    </row>
    <row r="953" spans="1:27" x14ac:dyDescent="0.3">
      <c r="A953">
        <v>951</v>
      </c>
      <c r="B953">
        <v>13.8729307750188</v>
      </c>
      <c r="C953" t="s">
        <v>2098</v>
      </c>
      <c r="D953">
        <v>17</v>
      </c>
      <c r="E953">
        <v>589988</v>
      </c>
      <c r="F953">
        <v>4.4112656939260001E-3</v>
      </c>
      <c r="G953">
        <v>1.0251102816423401</v>
      </c>
      <c r="H953">
        <v>498</v>
      </c>
      <c r="I953">
        <v>2947</v>
      </c>
      <c r="J953" t="e">
        <f>---yKxnQSiU</f>
        <v>#NAME?</v>
      </c>
      <c r="K953">
        <v>0</v>
      </c>
      <c r="L953">
        <v>42528</v>
      </c>
      <c r="M953">
        <v>0</v>
      </c>
      <c r="N953">
        <v>4.3032108573319997E-3</v>
      </c>
      <c r="O953">
        <v>0</v>
      </c>
      <c r="P953">
        <v>3021</v>
      </c>
      <c r="Q953">
        <v>-2</v>
      </c>
      <c r="R953">
        <v>0</v>
      </c>
      <c r="S953">
        <v>1184.71485943775</v>
      </c>
      <c r="T953">
        <v>20088</v>
      </c>
      <c r="U953">
        <v>13</v>
      </c>
      <c r="V953">
        <v>0</v>
      </c>
      <c r="W953">
        <v>0</v>
      </c>
      <c r="X953">
        <v>200.19952494061701</v>
      </c>
      <c r="Y953">
        <v>0.150388291517323</v>
      </c>
      <c r="Z953" t="s">
        <v>2099</v>
      </c>
      <c r="AA953">
        <v>0</v>
      </c>
    </row>
    <row r="954" spans="1:27" x14ac:dyDescent="0.3">
      <c r="A954">
        <v>952</v>
      </c>
      <c r="B954">
        <v>593.19718523002405</v>
      </c>
      <c r="C954" t="s">
        <v>2100</v>
      </c>
      <c r="D954">
        <v>2</v>
      </c>
      <c r="E954">
        <v>23519082</v>
      </c>
      <c r="F954">
        <v>-1</v>
      </c>
      <c r="G954">
        <v>0.93089183598977898</v>
      </c>
      <c r="H954">
        <v>1000</v>
      </c>
      <c r="I954">
        <v>8219</v>
      </c>
      <c r="J954" t="s">
        <v>2101</v>
      </c>
      <c r="K954">
        <v>-1</v>
      </c>
      <c r="L954">
        <v>39648</v>
      </c>
      <c r="M954">
        <v>0</v>
      </c>
      <c r="N954">
        <v>-1</v>
      </c>
      <c r="O954">
        <v>0</v>
      </c>
      <c r="P954">
        <v>7651</v>
      </c>
      <c r="Q954">
        <v>-2</v>
      </c>
      <c r="R954">
        <v>0</v>
      </c>
      <c r="S954">
        <v>23519.081999999999</v>
      </c>
      <c r="T954">
        <v>30672</v>
      </c>
      <c r="U954">
        <v>-1</v>
      </c>
      <c r="V954">
        <v>-1</v>
      </c>
      <c r="W954">
        <v>-1</v>
      </c>
      <c r="X954">
        <v>2861.55031025672</v>
      </c>
      <c r="Y954">
        <v>0.249445748565466</v>
      </c>
      <c r="Z954" t="s">
        <v>2102</v>
      </c>
      <c r="AA954">
        <v>0</v>
      </c>
    </row>
    <row r="955" spans="1:27" x14ac:dyDescent="0.3">
      <c r="A955">
        <v>953</v>
      </c>
      <c r="B955">
        <v>2.0631860196418201</v>
      </c>
      <c r="C955" t="s">
        <v>2103</v>
      </c>
      <c r="D955">
        <v>20</v>
      </c>
      <c r="E955">
        <v>114284</v>
      </c>
      <c r="F955">
        <v>7.28744939271255E-2</v>
      </c>
      <c r="G955">
        <v>15.8522267206477</v>
      </c>
      <c r="H955">
        <v>62</v>
      </c>
      <c r="I955">
        <v>494</v>
      </c>
      <c r="J955" t="e">
        <f>---EnHBffak</f>
        <v>#NAME?</v>
      </c>
      <c r="K955">
        <v>7.6618567232790002E-4</v>
      </c>
      <c r="L955">
        <v>55392</v>
      </c>
      <c r="M955">
        <v>1.0121457489878499E-2</v>
      </c>
      <c r="N955">
        <v>4.5971140339675001E-3</v>
      </c>
      <c r="O955">
        <v>10</v>
      </c>
      <c r="P955">
        <v>7831</v>
      </c>
      <c r="Q955">
        <v>-2</v>
      </c>
      <c r="R955">
        <v>6.3848806027320005E-4</v>
      </c>
      <c r="S955">
        <v>1843.2903225806399</v>
      </c>
      <c r="T955">
        <v>39000</v>
      </c>
      <c r="U955">
        <v>36</v>
      </c>
      <c r="V955">
        <v>6</v>
      </c>
      <c r="W955">
        <v>1.2145748987854201E-2</v>
      </c>
      <c r="X955">
        <v>231.34412955465501</v>
      </c>
      <c r="Y955">
        <v>0.20079487179487099</v>
      </c>
      <c r="Z955" t="s">
        <v>2104</v>
      </c>
      <c r="AA955">
        <v>5</v>
      </c>
    </row>
    <row r="956" spans="1:27" x14ac:dyDescent="0.3">
      <c r="A956">
        <v>954</v>
      </c>
      <c r="B956">
        <v>1.0343163301452301</v>
      </c>
      <c r="C956" t="s">
        <v>2105</v>
      </c>
      <c r="D956">
        <v>22</v>
      </c>
      <c r="E956">
        <v>23359</v>
      </c>
      <c r="F956">
        <v>1.2666666666666599</v>
      </c>
      <c r="G956">
        <v>593.86666666666599</v>
      </c>
      <c r="H956">
        <v>23</v>
      </c>
      <c r="I956">
        <v>15</v>
      </c>
      <c r="J956" t="e">
        <f>--aLd9Afm00</f>
        <v>#NAME?</v>
      </c>
      <c r="K956">
        <v>0</v>
      </c>
      <c r="L956">
        <v>22584</v>
      </c>
      <c r="M956">
        <v>6.6666666666666596E-2</v>
      </c>
      <c r="N956">
        <v>2.1329142343960001E-3</v>
      </c>
      <c r="O956">
        <v>0</v>
      </c>
      <c r="P956">
        <v>8908</v>
      </c>
      <c r="Q956">
        <v>-2</v>
      </c>
      <c r="R956">
        <v>1.122586439155E-4</v>
      </c>
      <c r="S956">
        <v>1015.60869565217</v>
      </c>
      <c r="T956">
        <v>22320</v>
      </c>
      <c r="U956">
        <v>19</v>
      </c>
      <c r="V956">
        <v>0</v>
      </c>
      <c r="W956">
        <v>0</v>
      </c>
      <c r="X956">
        <v>1557.2666666666601</v>
      </c>
      <c r="Y956">
        <v>0.39910394265232901</v>
      </c>
      <c r="Z956" t="s">
        <v>2106</v>
      </c>
      <c r="AA956">
        <v>1</v>
      </c>
    </row>
    <row r="957" spans="1:27" x14ac:dyDescent="0.3">
      <c r="A957">
        <v>955</v>
      </c>
      <c r="B957">
        <v>1.73248267170762</v>
      </c>
      <c r="C957" t="s">
        <v>2107</v>
      </c>
      <c r="D957">
        <v>22</v>
      </c>
      <c r="E957">
        <v>109978</v>
      </c>
      <c r="F957">
        <v>0.115384615384615</v>
      </c>
      <c r="G957">
        <v>29.730769230769202</v>
      </c>
      <c r="H957">
        <v>136</v>
      </c>
      <c r="I957">
        <v>104</v>
      </c>
      <c r="J957" t="e">
        <f>--XjtHv9tM4</f>
        <v>#NAME?</v>
      </c>
      <c r="K957">
        <v>3.2341526520049998E-4</v>
      </c>
      <c r="L957">
        <v>63480</v>
      </c>
      <c r="M957">
        <v>1.9230769230769201E-2</v>
      </c>
      <c r="N957">
        <v>3.8809831824062001E-3</v>
      </c>
      <c r="O957">
        <v>9</v>
      </c>
      <c r="P957">
        <v>3092</v>
      </c>
      <c r="Q957">
        <v>-2</v>
      </c>
      <c r="R957">
        <v>6.4683053040099996E-4</v>
      </c>
      <c r="S957">
        <v>808.66176470588198</v>
      </c>
      <c r="T957">
        <v>47904</v>
      </c>
      <c r="U957">
        <v>12</v>
      </c>
      <c r="V957">
        <v>1</v>
      </c>
      <c r="W957">
        <v>9.6153846153846003E-3</v>
      </c>
      <c r="X957">
        <v>1057.48076923076</v>
      </c>
      <c r="Y957">
        <v>6.4545758183032695E-2</v>
      </c>
      <c r="Z957" t="s">
        <v>2108</v>
      </c>
      <c r="AA957">
        <v>2</v>
      </c>
    </row>
    <row r="958" spans="1:27" x14ac:dyDescent="0.3">
      <c r="A958">
        <v>956</v>
      </c>
      <c r="B958">
        <v>10.520008250825001</v>
      </c>
      <c r="C958" t="s">
        <v>2109</v>
      </c>
      <c r="D958">
        <v>20</v>
      </c>
      <c r="E958">
        <v>510010</v>
      </c>
      <c r="F958">
        <v>1.7410228509249101E-2</v>
      </c>
      <c r="G958">
        <v>2.76115342763873</v>
      </c>
      <c r="H958">
        <v>1266</v>
      </c>
      <c r="I958">
        <v>1838</v>
      </c>
      <c r="J958" t="e">
        <f>--Sc70fmVEA</f>
        <v>#NAME?</v>
      </c>
      <c r="K958">
        <v>1.970443349753E-4</v>
      </c>
      <c r="L958">
        <v>48480</v>
      </c>
      <c r="M958">
        <v>1.6322089227421E-3</v>
      </c>
      <c r="N958">
        <v>6.3054187192117996E-3</v>
      </c>
      <c r="O958">
        <v>1</v>
      </c>
      <c r="P958">
        <v>5075</v>
      </c>
      <c r="Q958">
        <v>-2</v>
      </c>
      <c r="R958">
        <v>5.9113300492609998E-4</v>
      </c>
      <c r="S958">
        <v>402.85150078988897</v>
      </c>
      <c r="T958">
        <v>26616</v>
      </c>
      <c r="U958">
        <v>32</v>
      </c>
      <c r="V958">
        <v>1</v>
      </c>
      <c r="W958">
        <v>5.4406964091400004E-4</v>
      </c>
      <c r="X958">
        <v>277.48095756256799</v>
      </c>
      <c r="Y958">
        <v>0.190674782085963</v>
      </c>
      <c r="Z958" t="s">
        <v>2110</v>
      </c>
      <c r="AA958">
        <v>3</v>
      </c>
    </row>
    <row r="959" spans="1:27" x14ac:dyDescent="0.3">
      <c r="A959">
        <v>957</v>
      </c>
      <c r="B959">
        <v>4994.9308111792698</v>
      </c>
      <c r="C959" t="s">
        <v>2111</v>
      </c>
      <c r="D959">
        <v>1</v>
      </c>
      <c r="E959">
        <v>351723048</v>
      </c>
      <c r="F959">
        <v>5.0752230559599799E-2</v>
      </c>
      <c r="G959">
        <v>101.08453727554399</v>
      </c>
      <c r="H959">
        <v>88</v>
      </c>
      <c r="I959">
        <v>160722</v>
      </c>
      <c r="J959" t="s">
        <v>2112</v>
      </c>
      <c r="K959">
        <v>2.316805413396E-4</v>
      </c>
      <c r="L959">
        <v>70416</v>
      </c>
      <c r="M959">
        <v>2.7127586764723998E-3</v>
      </c>
      <c r="N959">
        <v>5.0207709237709997E-4</v>
      </c>
      <c r="O959">
        <v>21</v>
      </c>
      <c r="P959">
        <v>16246509</v>
      </c>
      <c r="Q959">
        <v>2.1671094580233699</v>
      </c>
      <c r="R959" s="1">
        <v>2.6836534544128801E-5</v>
      </c>
      <c r="S959">
        <v>3996852.81818181</v>
      </c>
      <c r="T959">
        <v>70128</v>
      </c>
      <c r="U959">
        <v>8157</v>
      </c>
      <c r="V959">
        <v>3764</v>
      </c>
      <c r="W959">
        <v>2.3419320317069201E-2</v>
      </c>
      <c r="X959">
        <v>2188.3939224250498</v>
      </c>
      <c r="Y959">
        <v>231.669361738535</v>
      </c>
      <c r="Z959" t="s">
        <v>2113</v>
      </c>
      <c r="AA959">
        <v>436</v>
      </c>
    </row>
    <row r="960" spans="1:27" x14ac:dyDescent="0.3">
      <c r="A960">
        <v>958</v>
      </c>
      <c r="B960">
        <v>33.344237252423</v>
      </c>
      <c r="C960" t="s">
        <v>2114</v>
      </c>
      <c r="D960">
        <v>20</v>
      </c>
      <c r="E960">
        <v>2532028</v>
      </c>
      <c r="F960">
        <v>1.3966480446927E-3</v>
      </c>
      <c r="G960">
        <v>0.18846533026618401</v>
      </c>
      <c r="H960">
        <v>807</v>
      </c>
      <c r="I960">
        <v>12172</v>
      </c>
      <c r="J960" t="s">
        <v>2115</v>
      </c>
      <c r="K960">
        <v>4.3591979075850002E-4</v>
      </c>
      <c r="L960">
        <v>75936</v>
      </c>
      <c r="M960">
        <v>3.286230693394E-4</v>
      </c>
      <c r="N960">
        <v>7.4106364428944997E-3</v>
      </c>
      <c r="O960">
        <v>23</v>
      </c>
      <c r="P960">
        <v>2294</v>
      </c>
      <c r="Q960">
        <v>-2</v>
      </c>
      <c r="R960">
        <v>1.7436791630340001E-3</v>
      </c>
      <c r="S960">
        <v>3137.5811648079298</v>
      </c>
      <c r="T960">
        <v>40488</v>
      </c>
      <c r="U960">
        <v>17</v>
      </c>
      <c r="V960">
        <v>1</v>
      </c>
      <c r="W960" s="1">
        <v>8.21557673348669E-5</v>
      </c>
      <c r="X960">
        <v>208.020703253368</v>
      </c>
      <c r="Y960">
        <v>5.6658763090298297E-2</v>
      </c>
      <c r="Z960" t="s">
        <v>2116</v>
      </c>
      <c r="AA960">
        <v>4</v>
      </c>
    </row>
    <row r="961" spans="1:27" x14ac:dyDescent="0.3">
      <c r="A961">
        <v>959</v>
      </c>
      <c r="B961">
        <v>0.94112312230920703</v>
      </c>
      <c r="C961" t="s">
        <v>2117</v>
      </c>
      <c r="D961">
        <v>20</v>
      </c>
      <c r="E961">
        <v>90281</v>
      </c>
      <c r="F961">
        <v>0</v>
      </c>
      <c r="G961">
        <v>727</v>
      </c>
      <c r="H961">
        <v>150</v>
      </c>
      <c r="I961">
        <v>7</v>
      </c>
      <c r="J961" t="e">
        <f>--WUfRGAOiw</f>
        <v>#NAME?</v>
      </c>
      <c r="K961">
        <v>0</v>
      </c>
      <c r="L961">
        <v>95929</v>
      </c>
      <c r="M961">
        <v>0</v>
      </c>
      <c r="N961">
        <v>0</v>
      </c>
      <c r="O961">
        <v>0</v>
      </c>
      <c r="P961">
        <v>5089</v>
      </c>
      <c r="Q961">
        <v>-2</v>
      </c>
      <c r="R961">
        <v>0</v>
      </c>
      <c r="S961">
        <v>601.87333333333299</v>
      </c>
      <c r="T961">
        <v>20376</v>
      </c>
      <c r="U961">
        <v>0</v>
      </c>
      <c r="V961">
        <v>0</v>
      </c>
      <c r="W961">
        <v>0</v>
      </c>
      <c r="X961">
        <v>12897.285714285699</v>
      </c>
      <c r="Y961">
        <v>0.24975461327051399</v>
      </c>
      <c r="Z961" t="s">
        <v>2118</v>
      </c>
      <c r="AA961">
        <v>0</v>
      </c>
    </row>
    <row r="962" spans="1:27" x14ac:dyDescent="0.3">
      <c r="A962">
        <v>960</v>
      </c>
      <c r="B962">
        <v>0.189943609022556</v>
      </c>
      <c r="C962" t="s">
        <v>2119</v>
      </c>
      <c r="D962">
        <v>17</v>
      </c>
      <c r="E962">
        <v>6063</v>
      </c>
      <c r="F962">
        <v>2.3333333333333299</v>
      </c>
      <c r="G962">
        <v>1723</v>
      </c>
      <c r="H962">
        <v>3</v>
      </c>
      <c r="I962">
        <v>3</v>
      </c>
      <c r="J962" t="e">
        <f>--acWnITHCs</f>
        <v>#NAME?</v>
      </c>
      <c r="K962">
        <v>0</v>
      </c>
      <c r="L962">
        <v>31920</v>
      </c>
      <c r="M962">
        <v>0</v>
      </c>
      <c r="N962">
        <v>1.3542271232346E-3</v>
      </c>
      <c r="O962">
        <v>0</v>
      </c>
      <c r="P962">
        <v>5169</v>
      </c>
      <c r="Q962">
        <v>-2</v>
      </c>
      <c r="R962">
        <v>0</v>
      </c>
      <c r="S962">
        <v>2021</v>
      </c>
      <c r="T962">
        <v>30648</v>
      </c>
      <c r="U962">
        <v>7</v>
      </c>
      <c r="V962">
        <v>0</v>
      </c>
      <c r="W962">
        <v>0</v>
      </c>
      <c r="X962">
        <v>2021</v>
      </c>
      <c r="Y962">
        <v>0.16865700861393801</v>
      </c>
      <c r="Z962" t="s">
        <v>2120</v>
      </c>
      <c r="AA962">
        <v>0</v>
      </c>
    </row>
    <row r="963" spans="1:27" x14ac:dyDescent="0.3">
      <c r="A963">
        <v>961</v>
      </c>
      <c r="B963">
        <v>13975.457851328099</v>
      </c>
      <c r="C963" t="s">
        <v>2121</v>
      </c>
      <c r="D963">
        <v>20</v>
      </c>
      <c r="E963">
        <v>782849247</v>
      </c>
      <c r="F963">
        <v>1.8720056359708E-3</v>
      </c>
      <c r="G963">
        <v>0.119148251688449</v>
      </c>
      <c r="H963">
        <v>1853</v>
      </c>
      <c r="I963">
        <v>2455655</v>
      </c>
      <c r="J963" t="e">
        <f>--Wi3FalrRM</f>
        <v>#NAME?</v>
      </c>
      <c r="K963">
        <v>1.538004080837E-4</v>
      </c>
      <c r="L963">
        <v>56016</v>
      </c>
      <c r="M963" s="1">
        <v>5.5789595851208703E-5</v>
      </c>
      <c r="N963">
        <v>1.5711566132466499E-2</v>
      </c>
      <c r="O963">
        <v>3401</v>
      </c>
      <c r="P963">
        <v>292587</v>
      </c>
      <c r="Q963">
        <v>102.155555555555</v>
      </c>
      <c r="R963">
        <v>4.6823679794379998E-4</v>
      </c>
      <c r="S963">
        <v>422476.657852131</v>
      </c>
      <c r="T963">
        <v>26808</v>
      </c>
      <c r="U963">
        <v>4597</v>
      </c>
      <c r="V963">
        <v>45</v>
      </c>
      <c r="W963" s="1">
        <v>1.83250497321488E-5</v>
      </c>
      <c r="X963">
        <v>318.794475201117</v>
      </c>
      <c r="Y963">
        <v>10.914167412712599</v>
      </c>
      <c r="Z963" t="s">
        <v>2122</v>
      </c>
      <c r="AA963">
        <v>137</v>
      </c>
    </row>
    <row r="964" spans="1:27" x14ac:dyDescent="0.3">
      <c r="A964">
        <v>962</v>
      </c>
      <c r="B964">
        <v>0.87857037691401596</v>
      </c>
      <c r="C964" t="s">
        <v>2123</v>
      </c>
      <c r="D964">
        <v>1</v>
      </c>
      <c r="E964">
        <v>47738</v>
      </c>
      <c r="F964">
        <v>0.12</v>
      </c>
      <c r="G964">
        <v>50.48</v>
      </c>
      <c r="H964">
        <v>38</v>
      </c>
      <c r="I964">
        <v>25</v>
      </c>
      <c r="J964" t="s">
        <v>2124</v>
      </c>
      <c r="K964">
        <v>0</v>
      </c>
      <c r="L964">
        <v>54336</v>
      </c>
      <c r="M964">
        <v>0</v>
      </c>
      <c r="N964">
        <v>2.3771790808239999E-3</v>
      </c>
      <c r="O964">
        <v>0</v>
      </c>
      <c r="P964">
        <v>1262</v>
      </c>
      <c r="Q964">
        <v>-2</v>
      </c>
      <c r="R964">
        <v>0</v>
      </c>
      <c r="S964">
        <v>1256.2631578947301</v>
      </c>
      <c r="T964">
        <v>54168</v>
      </c>
      <c r="U964">
        <v>3</v>
      </c>
      <c r="V964">
        <v>0</v>
      </c>
      <c r="W964">
        <v>0</v>
      </c>
      <c r="X964">
        <v>1909.52</v>
      </c>
      <c r="Y964">
        <v>2.3297888051986401E-2</v>
      </c>
      <c r="Z964" t="s">
        <v>2125</v>
      </c>
      <c r="AA964">
        <v>0</v>
      </c>
    </row>
    <row r="965" spans="1:27" x14ac:dyDescent="0.3">
      <c r="A965">
        <v>963</v>
      </c>
      <c r="B965">
        <v>76.4706367535466</v>
      </c>
      <c r="C965" t="s">
        <v>2126</v>
      </c>
      <c r="D965">
        <v>22</v>
      </c>
      <c r="E965">
        <v>5562780</v>
      </c>
      <c r="F965">
        <v>-1</v>
      </c>
      <c r="G965">
        <v>0.123231906835338</v>
      </c>
      <c r="H965">
        <v>701</v>
      </c>
      <c r="I965">
        <v>38813</v>
      </c>
      <c r="J965" t="e">
        <f>--cK_QC7SZ8</f>
        <v>#NAME?</v>
      </c>
      <c r="K965">
        <v>-1</v>
      </c>
      <c r="L965">
        <v>72744</v>
      </c>
      <c r="M965">
        <v>2.5764563419469999E-4</v>
      </c>
      <c r="N965">
        <v>-1</v>
      </c>
      <c r="O965">
        <v>899</v>
      </c>
      <c r="P965">
        <v>4783</v>
      </c>
      <c r="Q965">
        <v>-2</v>
      </c>
      <c r="R965">
        <v>2.0907380305246999E-3</v>
      </c>
      <c r="S965">
        <v>7935.4921540656196</v>
      </c>
      <c r="T965">
        <v>57864</v>
      </c>
      <c r="U965">
        <v>-1</v>
      </c>
      <c r="V965">
        <v>-1</v>
      </c>
      <c r="W965">
        <v>-1</v>
      </c>
      <c r="X965">
        <v>143.32259809857501</v>
      </c>
      <c r="Y965">
        <v>8.2659339140052496E-2</v>
      </c>
      <c r="Z965" t="s">
        <v>2127</v>
      </c>
      <c r="AA965">
        <v>10</v>
      </c>
    </row>
    <row r="966" spans="1:27" x14ac:dyDescent="0.3">
      <c r="A966">
        <v>964</v>
      </c>
      <c r="B966">
        <v>2.6544755286291202</v>
      </c>
      <c r="C966" t="s">
        <v>2128</v>
      </c>
      <c r="D966">
        <v>28</v>
      </c>
      <c r="E966">
        <v>178763</v>
      </c>
      <c r="F966">
        <v>0.04</v>
      </c>
      <c r="G966">
        <v>19.8666666666666</v>
      </c>
      <c r="H966">
        <v>150</v>
      </c>
      <c r="I966">
        <v>75</v>
      </c>
      <c r="J966" t="e">
        <f>--eKheO4ZAw</f>
        <v>#NAME?</v>
      </c>
      <c r="K966">
        <v>0</v>
      </c>
      <c r="L966">
        <v>67344</v>
      </c>
      <c r="M966">
        <v>5.3333333333333302E-2</v>
      </c>
      <c r="N966">
        <v>2.0134228187919001E-3</v>
      </c>
      <c r="O966">
        <v>3</v>
      </c>
      <c r="P966">
        <v>1490</v>
      </c>
      <c r="Q966">
        <v>-2</v>
      </c>
      <c r="R966">
        <v>2.6845637583892E-3</v>
      </c>
      <c r="S966">
        <v>1191.7533333333299</v>
      </c>
      <c r="T966">
        <v>49152</v>
      </c>
      <c r="U966">
        <v>3</v>
      </c>
      <c r="V966">
        <v>0</v>
      </c>
      <c r="W966">
        <v>0</v>
      </c>
      <c r="X966">
        <v>2383.5066666666598</v>
      </c>
      <c r="Y966">
        <v>3.0314127604166598E-2</v>
      </c>
      <c r="Z966" t="s">
        <v>2129</v>
      </c>
      <c r="AA966">
        <v>4</v>
      </c>
    </row>
    <row r="967" spans="1:27" x14ac:dyDescent="0.3">
      <c r="A967">
        <v>965</v>
      </c>
      <c r="B967">
        <v>1.0415013227513199</v>
      </c>
      <c r="C967" t="s">
        <v>2130</v>
      </c>
      <c r="D967">
        <v>22</v>
      </c>
      <c r="E967">
        <v>37794</v>
      </c>
      <c r="F967">
        <v>-1</v>
      </c>
      <c r="G967">
        <v>653</v>
      </c>
      <c r="H967">
        <v>4</v>
      </c>
      <c r="I967">
        <v>12</v>
      </c>
      <c r="J967" t="e">
        <f>--NKlhIj-qg</f>
        <v>#NAME?</v>
      </c>
      <c r="K967">
        <v>-1</v>
      </c>
      <c r="L967">
        <v>36288</v>
      </c>
      <c r="M967">
        <v>-1</v>
      </c>
      <c r="N967">
        <v>-1</v>
      </c>
      <c r="O967">
        <v>0</v>
      </c>
      <c r="P967">
        <v>7836</v>
      </c>
      <c r="Q967">
        <v>-2</v>
      </c>
      <c r="R967">
        <v>-1</v>
      </c>
      <c r="S967">
        <v>9448.5</v>
      </c>
      <c r="T967">
        <v>36264</v>
      </c>
      <c r="U967">
        <v>-1</v>
      </c>
      <c r="V967">
        <v>-1</v>
      </c>
      <c r="W967">
        <v>-1</v>
      </c>
      <c r="X967">
        <v>3149.5</v>
      </c>
      <c r="Y967">
        <v>0.21608206485771</v>
      </c>
      <c r="Z967" t="s">
        <v>2131</v>
      </c>
      <c r="AA967">
        <v>-1</v>
      </c>
    </row>
    <row r="968" spans="1:27" x14ac:dyDescent="0.3">
      <c r="A968">
        <v>966</v>
      </c>
      <c r="B968">
        <v>9.5100857286938894</v>
      </c>
      <c r="C968" t="s">
        <v>2132</v>
      </c>
      <c r="D968">
        <v>20</v>
      </c>
      <c r="E968">
        <v>301736</v>
      </c>
      <c r="F968">
        <v>2.1434820647419001E-2</v>
      </c>
      <c r="G968">
        <v>0.374234470691163</v>
      </c>
      <c r="H968">
        <v>159</v>
      </c>
      <c r="I968">
        <v>4572</v>
      </c>
      <c r="J968" t="e">
        <f>--dczXx3lU8</f>
        <v>#NAME?</v>
      </c>
      <c r="K968">
        <v>1.1689070718877001E-3</v>
      </c>
      <c r="L968">
        <v>31728</v>
      </c>
      <c r="M968">
        <v>1.0936132983377001E-2</v>
      </c>
      <c r="N968">
        <v>5.7276446522501398E-2</v>
      </c>
      <c r="O968">
        <v>0</v>
      </c>
      <c r="P968">
        <v>1711</v>
      </c>
      <c r="Q968">
        <v>-2</v>
      </c>
      <c r="R968">
        <v>2.9222676797194602E-2</v>
      </c>
      <c r="S968">
        <v>1897.7106918239001</v>
      </c>
      <c r="T968">
        <v>23112</v>
      </c>
      <c r="U968">
        <v>98</v>
      </c>
      <c r="V968">
        <v>2</v>
      </c>
      <c r="W968">
        <v>4.3744531933500002E-4</v>
      </c>
      <c r="X968">
        <v>65.996500437445306</v>
      </c>
      <c r="Y968">
        <v>7.4030806507441996E-2</v>
      </c>
      <c r="Z968" t="s">
        <v>2133</v>
      </c>
      <c r="AA968">
        <v>50</v>
      </c>
    </row>
    <row r="969" spans="1:27" x14ac:dyDescent="0.3">
      <c r="A969">
        <v>967</v>
      </c>
      <c r="B969">
        <v>77.3450249847523</v>
      </c>
      <c r="C969" t="s">
        <v>2134</v>
      </c>
      <c r="D969">
        <v>2</v>
      </c>
      <c r="E969">
        <v>7228434</v>
      </c>
      <c r="F969">
        <v>6.8559185859667004E-3</v>
      </c>
      <c r="G969">
        <v>7.75040171397964</v>
      </c>
      <c r="H969">
        <v>1374</v>
      </c>
      <c r="I969">
        <v>9335</v>
      </c>
      <c r="J969" t="e">
        <f>--zomhvgBOo</f>
        <v>#NAME?</v>
      </c>
      <c r="K969">
        <v>5.2522460262609998E-4</v>
      </c>
      <c r="L969">
        <v>93457</v>
      </c>
      <c r="M969">
        <v>3.1065881092661998E-3</v>
      </c>
      <c r="N969">
        <v>8.8458880442289999E-4</v>
      </c>
      <c r="O969">
        <v>0</v>
      </c>
      <c r="P969">
        <v>72350</v>
      </c>
      <c r="Q969">
        <v>-2</v>
      </c>
      <c r="R969">
        <v>4.0082930200410001E-4</v>
      </c>
      <c r="S969">
        <v>5260.86899563318</v>
      </c>
      <c r="T969">
        <v>55416</v>
      </c>
      <c r="U969">
        <v>64</v>
      </c>
      <c r="V969">
        <v>38</v>
      </c>
      <c r="W969">
        <v>4.0707016604177E-3</v>
      </c>
      <c r="X969">
        <v>774.33679700053494</v>
      </c>
      <c r="Y969">
        <v>1.3055796159953801</v>
      </c>
      <c r="Z969" t="s">
        <v>2135</v>
      </c>
      <c r="AA969">
        <v>29</v>
      </c>
    </row>
    <row r="970" spans="1:27" x14ac:dyDescent="0.3">
      <c r="A970">
        <v>968</v>
      </c>
      <c r="B970">
        <v>0.26461038961038902</v>
      </c>
      <c r="C970" t="s">
        <v>2136</v>
      </c>
      <c r="D970">
        <v>28</v>
      </c>
      <c r="E970">
        <v>11247</v>
      </c>
      <c r="F970">
        <v>0.34782608695652101</v>
      </c>
      <c r="G970">
        <v>368.60869565217303</v>
      </c>
      <c r="H970">
        <v>2</v>
      </c>
      <c r="I970">
        <v>23</v>
      </c>
      <c r="J970" t="e">
        <f>--N_7kAKrYk</f>
        <v>#NAME?</v>
      </c>
      <c r="K970">
        <v>1.4154281670204999E-3</v>
      </c>
      <c r="L970">
        <v>42504</v>
      </c>
      <c r="M970">
        <v>0.13043478260869501</v>
      </c>
      <c r="N970">
        <v>9.4361877801359996E-4</v>
      </c>
      <c r="O970">
        <v>0</v>
      </c>
      <c r="P970">
        <v>8478</v>
      </c>
      <c r="Q970">
        <v>-2</v>
      </c>
      <c r="R970">
        <v>3.5385704175509998E-4</v>
      </c>
      <c r="S970">
        <v>5623.5</v>
      </c>
      <c r="T970">
        <v>42456</v>
      </c>
      <c r="U970">
        <v>8</v>
      </c>
      <c r="V970">
        <v>12</v>
      </c>
      <c r="W970">
        <v>0.52173913043478204</v>
      </c>
      <c r="X970">
        <v>489</v>
      </c>
      <c r="Y970">
        <v>0.199689089881288</v>
      </c>
      <c r="Z970" t="s">
        <v>2137</v>
      </c>
      <c r="AA970">
        <v>3</v>
      </c>
    </row>
    <row r="971" spans="1:27" x14ac:dyDescent="0.3">
      <c r="A971">
        <v>969</v>
      </c>
      <c r="B971">
        <v>1.0305989583333299</v>
      </c>
      <c r="C971" t="s">
        <v>2138</v>
      </c>
      <c r="D971">
        <v>2</v>
      </c>
      <c r="E971">
        <v>77567</v>
      </c>
      <c r="F971">
        <v>7.1428571428571397E-2</v>
      </c>
      <c r="G971">
        <v>525.392857142857</v>
      </c>
      <c r="H971">
        <v>26</v>
      </c>
      <c r="I971">
        <v>28</v>
      </c>
      <c r="J971" t="s">
        <v>2139</v>
      </c>
      <c r="K971">
        <v>2.7190537692879999E-4</v>
      </c>
      <c r="L971">
        <v>75264</v>
      </c>
      <c r="M971">
        <v>0.14285714285714199</v>
      </c>
      <c r="N971">
        <v>1.3595268846439999E-4</v>
      </c>
      <c r="O971">
        <v>9</v>
      </c>
      <c r="P971">
        <v>14711</v>
      </c>
      <c r="Q971">
        <v>-2</v>
      </c>
      <c r="R971">
        <v>2.7190537692879999E-4</v>
      </c>
      <c r="S971">
        <v>2983.3461538461502</v>
      </c>
      <c r="T971">
        <v>71112</v>
      </c>
      <c r="U971">
        <v>2</v>
      </c>
      <c r="V971">
        <v>4</v>
      </c>
      <c r="W971">
        <v>0.14285714285714199</v>
      </c>
      <c r="X971">
        <v>2770.25</v>
      </c>
      <c r="Y971">
        <v>0.20687085161435401</v>
      </c>
      <c r="Z971" t="s">
        <v>2140</v>
      </c>
      <c r="AA971">
        <v>4</v>
      </c>
    </row>
    <row r="972" spans="1:27" x14ac:dyDescent="0.3">
      <c r="A972">
        <v>970</v>
      </c>
      <c r="B972">
        <v>187.966936302753</v>
      </c>
      <c r="C972" t="s">
        <v>2141</v>
      </c>
      <c r="D972">
        <v>19</v>
      </c>
      <c r="E972">
        <v>16475114</v>
      </c>
      <c r="F972" s="1">
        <v>9.7732603596559797E-5</v>
      </c>
      <c r="G972">
        <v>0.11004691164972601</v>
      </c>
      <c r="H972">
        <v>1651</v>
      </c>
      <c r="I972">
        <v>10232</v>
      </c>
      <c r="J972" t="s">
        <v>2142</v>
      </c>
      <c r="K972">
        <v>0</v>
      </c>
      <c r="L972">
        <v>87649</v>
      </c>
      <c r="M972">
        <v>0</v>
      </c>
      <c r="N972">
        <v>8.8809946714030002E-4</v>
      </c>
      <c r="O972">
        <v>39</v>
      </c>
      <c r="P972">
        <v>1126</v>
      </c>
      <c r="Q972">
        <v>-2</v>
      </c>
      <c r="R972">
        <v>0</v>
      </c>
      <c r="S972">
        <v>9978.8697758933904</v>
      </c>
      <c r="T972">
        <v>69432</v>
      </c>
      <c r="U972">
        <v>1</v>
      </c>
      <c r="V972">
        <v>0</v>
      </c>
      <c r="W972">
        <v>0</v>
      </c>
      <c r="X972">
        <v>1610.15578577013</v>
      </c>
      <c r="Y972">
        <v>1.6217306141260501E-2</v>
      </c>
      <c r="Z972" t="s">
        <v>2143</v>
      </c>
      <c r="AA972">
        <v>0</v>
      </c>
    </row>
    <row r="973" spans="1:27" x14ac:dyDescent="0.3">
      <c r="A973">
        <v>971</v>
      </c>
      <c r="B973">
        <v>1299.17410112941</v>
      </c>
      <c r="C973" t="s">
        <v>2144</v>
      </c>
      <c r="D973">
        <v>20</v>
      </c>
      <c r="E973">
        <v>100306634</v>
      </c>
      <c r="F973">
        <v>1.564549710558E-4</v>
      </c>
      <c r="G973">
        <v>8.6802421441551994E-3</v>
      </c>
      <c r="H973">
        <v>1945</v>
      </c>
      <c r="I973">
        <v>332364</v>
      </c>
      <c r="J973" t="s">
        <v>2145</v>
      </c>
      <c r="K973">
        <v>3.4662045060649999E-4</v>
      </c>
      <c r="L973">
        <v>77208</v>
      </c>
      <c r="M973" s="1">
        <v>4.21224922073389E-5</v>
      </c>
      <c r="N973">
        <v>1.8024263431542401E-2</v>
      </c>
      <c r="O973">
        <v>521</v>
      </c>
      <c r="P973">
        <v>2885</v>
      </c>
      <c r="Q973">
        <v>-2</v>
      </c>
      <c r="R973">
        <v>4.8526863084921998E-3</v>
      </c>
      <c r="S973">
        <v>51571.534190231301</v>
      </c>
      <c r="T973">
        <v>35640</v>
      </c>
      <c r="U973">
        <v>52</v>
      </c>
      <c r="V973">
        <v>1</v>
      </c>
      <c r="W973" s="1">
        <v>3.0087494433813499E-6</v>
      </c>
      <c r="X973">
        <v>301.79752921495702</v>
      </c>
      <c r="Y973">
        <v>8.0948372615039205E-2</v>
      </c>
      <c r="Z973" t="s">
        <v>2146</v>
      </c>
      <c r="AA973">
        <v>14</v>
      </c>
    </row>
    <row r="974" spans="1:27" x14ac:dyDescent="0.3">
      <c r="A974">
        <v>972</v>
      </c>
      <c r="B974">
        <v>0.122015963678968</v>
      </c>
      <c r="C974" t="s">
        <v>2147</v>
      </c>
      <c r="D974">
        <v>24</v>
      </c>
      <c r="E974">
        <v>6665</v>
      </c>
      <c r="F974">
        <v>1</v>
      </c>
      <c r="G974">
        <v>1043</v>
      </c>
      <c r="H974">
        <v>16</v>
      </c>
      <c r="I974">
        <v>2</v>
      </c>
      <c r="J974" t="s">
        <v>2148</v>
      </c>
      <c r="K974">
        <v>4.7938638542660003E-4</v>
      </c>
      <c r="L974">
        <v>54624</v>
      </c>
      <c r="M974">
        <v>0</v>
      </c>
      <c r="N974">
        <v>9.5877277085330002E-4</v>
      </c>
      <c r="O974">
        <v>0</v>
      </c>
      <c r="P974">
        <v>2086</v>
      </c>
      <c r="Q974">
        <v>-2</v>
      </c>
      <c r="R974">
        <v>0</v>
      </c>
      <c r="S974">
        <v>416.5625</v>
      </c>
      <c r="T974">
        <v>54600</v>
      </c>
      <c r="U974">
        <v>2</v>
      </c>
      <c r="V974">
        <v>1</v>
      </c>
      <c r="W974">
        <v>0.5</v>
      </c>
      <c r="X974">
        <v>3332.5</v>
      </c>
      <c r="Y974">
        <v>3.8205128205128197E-2</v>
      </c>
      <c r="Z974" t="s">
        <v>2149</v>
      </c>
      <c r="AA974">
        <v>0</v>
      </c>
    </row>
    <row r="975" spans="1:27" x14ac:dyDescent="0.3">
      <c r="A975">
        <v>973</v>
      </c>
      <c r="B975">
        <v>0.91405369402602699</v>
      </c>
      <c r="C975" t="s">
        <v>2150</v>
      </c>
      <c r="D975">
        <v>2</v>
      </c>
      <c r="E975">
        <v>71362</v>
      </c>
      <c r="F975">
        <v>0</v>
      </c>
      <c r="G975">
        <v>27.826086956521699</v>
      </c>
      <c r="H975">
        <v>56</v>
      </c>
      <c r="I975">
        <v>46</v>
      </c>
      <c r="J975" t="e">
        <f>--G6kt6lfx0</f>
        <v>#NAME?</v>
      </c>
      <c r="K975">
        <v>0</v>
      </c>
      <c r="L975">
        <v>78072</v>
      </c>
      <c r="M975">
        <v>0</v>
      </c>
      <c r="N975">
        <v>0</v>
      </c>
      <c r="O975">
        <v>1</v>
      </c>
      <c r="P975">
        <v>1280</v>
      </c>
      <c r="Q975">
        <v>-2</v>
      </c>
      <c r="R975">
        <v>0</v>
      </c>
      <c r="S975">
        <v>1274.32142857142</v>
      </c>
      <c r="T975">
        <v>62880</v>
      </c>
      <c r="U975">
        <v>0</v>
      </c>
      <c r="V975">
        <v>0</v>
      </c>
      <c r="W975">
        <v>0</v>
      </c>
      <c r="X975">
        <v>1551.3478260869499</v>
      </c>
      <c r="Y975">
        <v>2.03562340966921E-2</v>
      </c>
      <c r="Z975" t="s">
        <v>2151</v>
      </c>
      <c r="AA975">
        <v>0</v>
      </c>
    </row>
    <row r="976" spans="1:27" x14ac:dyDescent="0.3">
      <c r="A976">
        <v>974</v>
      </c>
      <c r="B976">
        <v>24.553579795708</v>
      </c>
      <c r="C976" t="s">
        <v>2152</v>
      </c>
      <c r="D976">
        <v>27</v>
      </c>
      <c r="E976">
        <v>2096090</v>
      </c>
      <c r="F976">
        <v>9.8425196850389991E-4</v>
      </c>
      <c r="G976">
        <v>2.00541338582677</v>
      </c>
      <c r="H976">
        <v>229</v>
      </c>
      <c r="I976">
        <v>2032</v>
      </c>
      <c r="J976" t="e">
        <f>--Hi6TKg9VU</f>
        <v>#NAME?</v>
      </c>
      <c r="K976">
        <v>1.4723926380367999E-3</v>
      </c>
      <c r="L976">
        <v>85368</v>
      </c>
      <c r="M976">
        <v>0</v>
      </c>
      <c r="N976">
        <v>4.9079754601220004E-4</v>
      </c>
      <c r="O976">
        <v>17</v>
      </c>
      <c r="P976">
        <v>4075</v>
      </c>
      <c r="Q976">
        <v>-2</v>
      </c>
      <c r="R976">
        <v>0</v>
      </c>
      <c r="S976">
        <v>9153.2314410480303</v>
      </c>
      <c r="T976">
        <v>81960</v>
      </c>
      <c r="U976">
        <v>2</v>
      </c>
      <c r="V976">
        <v>6</v>
      </c>
      <c r="W976">
        <v>2.9527559055118001E-3</v>
      </c>
      <c r="X976">
        <v>1031.5403543307</v>
      </c>
      <c r="Y976">
        <v>4.9719375305026799E-2</v>
      </c>
      <c r="Z976" t="s">
        <v>2153</v>
      </c>
      <c r="AA976">
        <v>0</v>
      </c>
    </row>
    <row r="977" spans="1:27" x14ac:dyDescent="0.3">
      <c r="A977">
        <v>975</v>
      </c>
      <c r="B977">
        <v>22.806314116457099</v>
      </c>
      <c r="C977" t="s">
        <v>2154</v>
      </c>
      <c r="D977">
        <v>19</v>
      </c>
      <c r="E977">
        <v>1262740</v>
      </c>
      <c r="F977">
        <v>2.8490028490028001E-3</v>
      </c>
      <c r="G977">
        <v>1.22412155745489</v>
      </c>
      <c r="H977">
        <v>306</v>
      </c>
      <c r="I977">
        <v>1053</v>
      </c>
      <c r="J977" t="e">
        <f>--U1BMJmCF0</f>
        <v>#NAME?</v>
      </c>
      <c r="K977">
        <v>0</v>
      </c>
      <c r="L977">
        <v>55368</v>
      </c>
      <c r="M977">
        <v>0</v>
      </c>
      <c r="N977">
        <v>2.3273855702094001E-3</v>
      </c>
      <c r="O977">
        <v>1</v>
      </c>
      <c r="P977">
        <v>1289</v>
      </c>
      <c r="Q977">
        <v>-2</v>
      </c>
      <c r="R977">
        <v>0</v>
      </c>
      <c r="S977">
        <v>4126.6013071895404</v>
      </c>
      <c r="T977">
        <v>41424</v>
      </c>
      <c r="U977">
        <v>3</v>
      </c>
      <c r="V977">
        <v>0</v>
      </c>
      <c r="W977">
        <v>0</v>
      </c>
      <c r="X977">
        <v>1199.1832858499499</v>
      </c>
      <c r="Y977">
        <v>3.11172267284665E-2</v>
      </c>
      <c r="Z977" t="s">
        <v>2155</v>
      </c>
      <c r="AA977">
        <v>0</v>
      </c>
    </row>
    <row r="978" spans="1:27" x14ac:dyDescent="0.3">
      <c r="A978">
        <v>976</v>
      </c>
      <c r="B978">
        <v>4.6747634416122903</v>
      </c>
      <c r="C978" t="s">
        <v>2156</v>
      </c>
      <c r="D978">
        <v>10</v>
      </c>
      <c r="E978">
        <v>467855</v>
      </c>
      <c r="F978">
        <v>2.0180932498260199E-2</v>
      </c>
      <c r="G978">
        <v>2.9095337508698602</v>
      </c>
      <c r="H978">
        <v>72</v>
      </c>
      <c r="I978">
        <v>1437</v>
      </c>
      <c r="J978" t="e">
        <f>--Ee7Xl8OUo</f>
        <v>#NAME?</v>
      </c>
      <c r="K978">
        <v>0</v>
      </c>
      <c r="L978">
        <v>100081</v>
      </c>
      <c r="M978">
        <v>2.7835768963117001E-3</v>
      </c>
      <c r="N978">
        <v>6.9361396795025003E-3</v>
      </c>
      <c r="O978">
        <v>30</v>
      </c>
      <c r="P978">
        <v>4181</v>
      </c>
      <c r="Q978">
        <v>-2</v>
      </c>
      <c r="R978">
        <v>9.5670892131059998E-4</v>
      </c>
      <c r="S978">
        <v>6497.9861111111104</v>
      </c>
      <c r="T978">
        <v>31896</v>
      </c>
      <c r="U978">
        <v>29</v>
      </c>
      <c r="V978">
        <v>0</v>
      </c>
      <c r="W978">
        <v>0</v>
      </c>
      <c r="X978">
        <v>325.57759220598399</v>
      </c>
      <c r="Y978">
        <v>0.13108226736894901</v>
      </c>
      <c r="Z978" t="s">
        <v>2157</v>
      </c>
      <c r="AA978">
        <v>4</v>
      </c>
    </row>
    <row r="979" spans="1:27" x14ac:dyDescent="0.3">
      <c r="A979">
        <v>977</v>
      </c>
      <c r="B979">
        <v>1.96123855973025</v>
      </c>
      <c r="C979" t="s">
        <v>2158</v>
      </c>
      <c r="D979">
        <v>24</v>
      </c>
      <c r="E979">
        <v>130289</v>
      </c>
      <c r="F979">
        <v>0.1</v>
      </c>
      <c r="G979">
        <v>584.29999999999995</v>
      </c>
      <c r="H979">
        <v>7</v>
      </c>
      <c r="I979">
        <v>20</v>
      </c>
      <c r="J979" t="e">
        <f>--Xl9J4H6xk</f>
        <v>#NAME?</v>
      </c>
      <c r="K979">
        <v>1.7114495978089999E-4</v>
      </c>
      <c r="L979">
        <v>66432</v>
      </c>
      <c r="M979">
        <v>0</v>
      </c>
      <c r="N979">
        <v>1.7114495978089999E-4</v>
      </c>
      <c r="O979">
        <v>0</v>
      </c>
      <c r="P979">
        <v>11686</v>
      </c>
      <c r="Q979">
        <v>-2</v>
      </c>
      <c r="R979">
        <v>0</v>
      </c>
      <c r="S979">
        <v>18612.714285714199</v>
      </c>
      <c r="T979">
        <v>60120</v>
      </c>
      <c r="U979">
        <v>2</v>
      </c>
      <c r="V979">
        <v>2</v>
      </c>
      <c r="W979">
        <v>0.1</v>
      </c>
      <c r="X979">
        <v>6514.45</v>
      </c>
      <c r="Y979">
        <v>0.19437791084497599</v>
      </c>
      <c r="Z979" t="s">
        <v>2159</v>
      </c>
      <c r="AA979">
        <v>0</v>
      </c>
    </row>
    <row r="980" spans="1:27" x14ac:dyDescent="0.3">
      <c r="A980">
        <v>978</v>
      </c>
      <c r="B980">
        <v>0.55510927775365404</v>
      </c>
      <c r="C980" t="s">
        <v>2160</v>
      </c>
      <c r="D980">
        <v>26</v>
      </c>
      <c r="E980">
        <v>30682</v>
      </c>
      <c r="F980">
        <v>0.05</v>
      </c>
      <c r="G980">
        <v>72.78</v>
      </c>
      <c r="H980">
        <v>25</v>
      </c>
      <c r="I980">
        <v>100</v>
      </c>
      <c r="J980" t="e">
        <f>--wqYdAMTsY</f>
        <v>#NAME?</v>
      </c>
      <c r="K980">
        <v>0</v>
      </c>
      <c r="L980">
        <v>55272</v>
      </c>
      <c r="M980">
        <v>0</v>
      </c>
      <c r="N980">
        <v>6.8700192360530001E-4</v>
      </c>
      <c r="O980">
        <v>0</v>
      </c>
      <c r="P980">
        <v>7278</v>
      </c>
      <c r="Q980">
        <v>-2</v>
      </c>
      <c r="R980">
        <v>0</v>
      </c>
      <c r="S980">
        <v>1227.28</v>
      </c>
      <c r="T980">
        <v>43656</v>
      </c>
      <c r="U980">
        <v>5</v>
      </c>
      <c r="V980">
        <v>0</v>
      </c>
      <c r="W980">
        <v>0</v>
      </c>
      <c r="X980">
        <v>306.82</v>
      </c>
      <c r="Y980">
        <v>0.166712479384277</v>
      </c>
      <c r="Z980" t="s">
        <v>2161</v>
      </c>
      <c r="AA980">
        <v>0</v>
      </c>
    </row>
    <row r="981" spans="1:27" x14ac:dyDescent="0.3">
      <c r="A981">
        <v>979</v>
      </c>
      <c r="B981">
        <v>52.9766348954196</v>
      </c>
      <c r="C981" t="s">
        <v>2162</v>
      </c>
      <c r="D981">
        <v>22</v>
      </c>
      <c r="E981">
        <v>1600742</v>
      </c>
      <c r="F981">
        <v>7.3624148720780004E-4</v>
      </c>
      <c r="G981">
        <v>0.242591570034971</v>
      </c>
      <c r="H981">
        <v>712</v>
      </c>
      <c r="I981">
        <v>5433</v>
      </c>
      <c r="J981" t="e">
        <f>--wqWzXVeeA</f>
        <v>#NAME?</v>
      </c>
      <c r="K981">
        <v>0</v>
      </c>
      <c r="L981">
        <v>30216</v>
      </c>
      <c r="M981">
        <v>0</v>
      </c>
      <c r="N981">
        <v>3.0349013657055999E-3</v>
      </c>
      <c r="O981">
        <v>0</v>
      </c>
      <c r="P981">
        <v>1318</v>
      </c>
      <c r="Q981">
        <v>-2</v>
      </c>
      <c r="R981">
        <v>0</v>
      </c>
      <c r="S981">
        <v>2248.23314606741</v>
      </c>
      <c r="T981">
        <v>26448</v>
      </c>
      <c r="U981">
        <v>4</v>
      </c>
      <c r="V981">
        <v>0</v>
      </c>
      <c r="W981">
        <v>0</v>
      </c>
      <c r="X981">
        <v>294.63316767899801</v>
      </c>
      <c r="Y981">
        <v>4.9833635813672103E-2</v>
      </c>
      <c r="Z981" t="s">
        <v>2163</v>
      </c>
      <c r="AA981">
        <v>0</v>
      </c>
    </row>
    <row r="982" spans="1:27" x14ac:dyDescent="0.3">
      <c r="A982">
        <v>980</v>
      </c>
      <c r="B982">
        <v>0.59373263453806502</v>
      </c>
      <c r="C982" t="s">
        <v>2164</v>
      </c>
      <c r="D982">
        <v>1</v>
      </c>
      <c r="E982">
        <v>54491</v>
      </c>
      <c r="F982">
        <v>0.32743362831858402</v>
      </c>
      <c r="G982">
        <v>46.008849557522097</v>
      </c>
      <c r="H982">
        <v>126</v>
      </c>
      <c r="I982">
        <v>113</v>
      </c>
      <c r="J982" t="e">
        <f>--rcUgwsEZM</f>
        <v>#NAME?</v>
      </c>
      <c r="K982">
        <v>3.8468936333909998E-4</v>
      </c>
      <c r="L982">
        <v>91777</v>
      </c>
      <c r="M982">
        <v>0.185840707964601</v>
      </c>
      <c r="N982">
        <v>7.1167532217734E-3</v>
      </c>
      <c r="O982">
        <v>18</v>
      </c>
      <c r="P982">
        <v>5199</v>
      </c>
      <c r="Q982">
        <v>-2</v>
      </c>
      <c r="R982">
        <v>4.0392383150604999E-3</v>
      </c>
      <c r="S982">
        <v>432.46825396825398</v>
      </c>
      <c r="T982">
        <v>44592</v>
      </c>
      <c r="U982">
        <v>37</v>
      </c>
      <c r="V982">
        <v>2</v>
      </c>
      <c r="W982">
        <v>1.7699115044247701E-2</v>
      </c>
      <c r="X982">
        <v>482.22123893805298</v>
      </c>
      <c r="Y982">
        <v>0.116590419806243</v>
      </c>
      <c r="Z982" t="s">
        <v>2165</v>
      </c>
      <c r="AA982">
        <v>21</v>
      </c>
    </row>
    <row r="983" spans="1:27" x14ac:dyDescent="0.3">
      <c r="A983">
        <v>981</v>
      </c>
      <c r="B983">
        <v>1.1666812100058099</v>
      </c>
      <c r="C983" t="s">
        <v>2166</v>
      </c>
      <c r="D983">
        <v>2</v>
      </c>
      <c r="E983">
        <v>80221</v>
      </c>
      <c r="F983">
        <v>3.125E-2</v>
      </c>
      <c r="G983">
        <v>45.21875</v>
      </c>
      <c r="H983">
        <v>102</v>
      </c>
      <c r="I983">
        <v>32</v>
      </c>
      <c r="J983" t="s">
        <v>2167</v>
      </c>
      <c r="K983">
        <v>0</v>
      </c>
      <c r="L983">
        <v>68760</v>
      </c>
      <c r="M983">
        <v>0</v>
      </c>
      <c r="N983">
        <v>6.9108500345539995E-4</v>
      </c>
      <c r="O983">
        <v>0</v>
      </c>
      <c r="P983">
        <v>1447</v>
      </c>
      <c r="Q983">
        <v>-2</v>
      </c>
      <c r="R983">
        <v>0</v>
      </c>
      <c r="S983">
        <v>786.48039215686197</v>
      </c>
      <c r="T983">
        <v>43296</v>
      </c>
      <c r="U983">
        <v>1</v>
      </c>
      <c r="V983">
        <v>0</v>
      </c>
      <c r="W983">
        <v>0</v>
      </c>
      <c r="X983">
        <v>2506.90625</v>
      </c>
      <c r="Y983">
        <v>3.3421101256467099E-2</v>
      </c>
      <c r="Z983" t="s">
        <v>2168</v>
      </c>
      <c r="AA983">
        <v>0</v>
      </c>
    </row>
    <row r="984" spans="1:27" x14ac:dyDescent="0.3">
      <c r="A984">
        <v>982</v>
      </c>
      <c r="B984">
        <v>740.27159222318505</v>
      </c>
      <c r="C984" t="s">
        <v>2169</v>
      </c>
      <c r="D984">
        <v>20</v>
      </c>
      <c r="E984">
        <v>40969591</v>
      </c>
      <c r="F984">
        <v>2.5155346560782998E-2</v>
      </c>
      <c r="G984">
        <v>0.49527962380940899</v>
      </c>
      <c r="H984">
        <v>386</v>
      </c>
      <c r="I984">
        <v>333448</v>
      </c>
      <c r="J984" t="e">
        <f>--RQ-u5rBn8</f>
        <v>#NAME?</v>
      </c>
      <c r="K984">
        <v>1.0414774447470999E-3</v>
      </c>
      <c r="L984">
        <v>55344</v>
      </c>
      <c r="M984">
        <v>6.6876994313950003E-4</v>
      </c>
      <c r="N984">
        <v>5.0790190735694803E-2</v>
      </c>
      <c r="O984">
        <v>0</v>
      </c>
      <c r="P984">
        <v>165150</v>
      </c>
      <c r="Q984">
        <v>48.767441860465098</v>
      </c>
      <c r="R984">
        <v>1.3502876173175E-3</v>
      </c>
      <c r="S984">
        <v>106138.836787564</v>
      </c>
      <c r="T984">
        <v>19848</v>
      </c>
      <c r="U984">
        <v>8388</v>
      </c>
      <c r="V984">
        <v>172</v>
      </c>
      <c r="W984">
        <v>5.1582255704030004E-4</v>
      </c>
      <c r="X984">
        <v>122.866506921618</v>
      </c>
      <c r="Y984">
        <v>8.3207376058041103</v>
      </c>
      <c r="Z984" t="s">
        <v>2170</v>
      </c>
      <c r="AA984">
        <v>223</v>
      </c>
    </row>
    <row r="985" spans="1:27" x14ac:dyDescent="0.3">
      <c r="A985">
        <v>983</v>
      </c>
      <c r="B985">
        <v>5.3932654528779697E-2</v>
      </c>
      <c r="C985" t="s">
        <v>2171</v>
      </c>
      <c r="D985">
        <v>24</v>
      </c>
      <c r="E985">
        <v>5175</v>
      </c>
      <c r="F985">
        <v>3</v>
      </c>
      <c r="G985">
        <v>4156</v>
      </c>
      <c r="H985">
        <v>3</v>
      </c>
      <c r="I985">
        <v>1</v>
      </c>
      <c r="J985" t="s">
        <v>2172</v>
      </c>
      <c r="K985">
        <v>2.4061597690080001E-4</v>
      </c>
      <c r="L985">
        <v>95953</v>
      </c>
      <c r="M985">
        <v>0</v>
      </c>
      <c r="N985">
        <v>7.2184793070249995E-4</v>
      </c>
      <c r="O985">
        <v>0</v>
      </c>
      <c r="P985">
        <v>4156</v>
      </c>
      <c r="Q985">
        <v>-2</v>
      </c>
      <c r="R985">
        <v>0</v>
      </c>
      <c r="S985">
        <v>1725</v>
      </c>
      <c r="T985">
        <v>66480</v>
      </c>
      <c r="U985">
        <v>3</v>
      </c>
      <c r="V985">
        <v>1</v>
      </c>
      <c r="W985">
        <v>1</v>
      </c>
      <c r="X985">
        <v>5175</v>
      </c>
      <c r="Y985">
        <v>6.25150421179302E-2</v>
      </c>
      <c r="Z985" t="s">
        <v>2173</v>
      </c>
      <c r="AA985">
        <v>0</v>
      </c>
    </row>
    <row r="986" spans="1:27" x14ac:dyDescent="0.3">
      <c r="A986">
        <v>984</v>
      </c>
      <c r="B986">
        <v>12.5051415391515</v>
      </c>
      <c r="C986" t="s">
        <v>2174</v>
      </c>
      <c r="D986">
        <v>27</v>
      </c>
      <c r="E986">
        <v>1171094</v>
      </c>
      <c r="F986">
        <v>3.7095919448860001E-3</v>
      </c>
      <c r="G986">
        <v>3.57975622681505</v>
      </c>
      <c r="H986">
        <v>152</v>
      </c>
      <c r="I986">
        <v>3774</v>
      </c>
      <c r="J986" t="e">
        <f>--yiyI6pQxU</f>
        <v>#NAME?</v>
      </c>
      <c r="K986" s="1">
        <v>7.4019245003700905E-5</v>
      </c>
      <c r="L986">
        <v>93649</v>
      </c>
      <c r="M986">
        <v>1.8547959724430001E-3</v>
      </c>
      <c r="N986">
        <v>1.0362694300518E-3</v>
      </c>
      <c r="O986">
        <v>8</v>
      </c>
      <c r="P986">
        <v>13510</v>
      </c>
      <c r="Q986">
        <v>-2</v>
      </c>
      <c r="R986">
        <v>5.1813471502589999E-4</v>
      </c>
      <c r="S986">
        <v>7704.5657894736796</v>
      </c>
      <c r="T986">
        <v>56568</v>
      </c>
      <c r="U986">
        <v>14</v>
      </c>
      <c r="V986">
        <v>1</v>
      </c>
      <c r="W986">
        <v>2.6497085320610002E-4</v>
      </c>
      <c r="X986">
        <v>310.30577636459901</v>
      </c>
      <c r="Y986">
        <v>0.238827605713477</v>
      </c>
      <c r="Z986" t="s">
        <v>2175</v>
      </c>
      <c r="AA986">
        <v>7</v>
      </c>
    </row>
    <row r="987" spans="1:27" x14ac:dyDescent="0.3">
      <c r="A987">
        <v>985</v>
      </c>
      <c r="B987">
        <v>1060.0350486223599</v>
      </c>
      <c r="C987" t="s">
        <v>2176</v>
      </c>
      <c r="D987">
        <v>24</v>
      </c>
      <c r="E987">
        <v>31393998</v>
      </c>
      <c r="F987">
        <v>9.1880096474099998E-4</v>
      </c>
      <c r="G987">
        <v>0.319742735729872</v>
      </c>
      <c r="H987">
        <v>424</v>
      </c>
      <c r="I987">
        <v>8707</v>
      </c>
      <c r="J987" t="e">
        <f>--nZfVfPhqc</f>
        <v>#NAME?</v>
      </c>
      <c r="K987">
        <v>3.5919540229879999E-4</v>
      </c>
      <c r="L987">
        <v>29616</v>
      </c>
      <c r="M987">
        <v>0</v>
      </c>
      <c r="N987">
        <v>2.8735632183907998E-3</v>
      </c>
      <c r="O987">
        <v>0</v>
      </c>
      <c r="P987">
        <v>2784</v>
      </c>
      <c r="Q987">
        <v>-2</v>
      </c>
      <c r="R987">
        <v>0</v>
      </c>
      <c r="S987">
        <v>74042.448113207502</v>
      </c>
      <c r="T987">
        <v>22920</v>
      </c>
      <c r="U987">
        <v>8</v>
      </c>
      <c r="V987">
        <v>1</v>
      </c>
      <c r="W987">
        <v>1.1485012059260001E-4</v>
      </c>
      <c r="X987">
        <v>3605.6044561846702</v>
      </c>
      <c r="Y987">
        <v>0.121465968586387</v>
      </c>
      <c r="Z987" t="s">
        <v>2177</v>
      </c>
      <c r="AA987">
        <v>0</v>
      </c>
    </row>
    <row r="988" spans="1:27" x14ac:dyDescent="0.3">
      <c r="A988">
        <v>986</v>
      </c>
      <c r="B988">
        <v>58.614763756333197</v>
      </c>
      <c r="C988" t="s">
        <v>2178</v>
      </c>
      <c r="D988">
        <v>22</v>
      </c>
      <c r="E988">
        <v>3979708</v>
      </c>
      <c r="F988">
        <v>9.1911764705879999E-4</v>
      </c>
      <c r="G988">
        <v>0.69347426470588203</v>
      </c>
      <c r="H988">
        <v>1101</v>
      </c>
      <c r="I988">
        <v>2176</v>
      </c>
      <c r="J988" t="e">
        <f>--uv0GRbUBM</f>
        <v>#NAME?</v>
      </c>
      <c r="K988">
        <v>6.6269052352550004E-4</v>
      </c>
      <c r="L988">
        <v>67896</v>
      </c>
      <c r="M988">
        <v>4.5955882352939999E-4</v>
      </c>
      <c r="N988">
        <v>1.3253810470510001E-3</v>
      </c>
      <c r="O988">
        <v>10</v>
      </c>
      <c r="P988">
        <v>1509</v>
      </c>
      <c r="Q988">
        <v>-2</v>
      </c>
      <c r="R988">
        <v>6.6269052352550004E-4</v>
      </c>
      <c r="S988">
        <v>3614.6303360581201</v>
      </c>
      <c r="T988">
        <v>58176</v>
      </c>
      <c r="U988">
        <v>2</v>
      </c>
      <c r="V988">
        <v>1</v>
      </c>
      <c r="W988">
        <v>4.5955882352939999E-4</v>
      </c>
      <c r="X988">
        <v>1828.9099264705801</v>
      </c>
      <c r="Y988">
        <v>2.59385313531353E-2</v>
      </c>
      <c r="Z988" t="s">
        <v>2179</v>
      </c>
      <c r="AA988">
        <v>1</v>
      </c>
    </row>
    <row r="989" spans="1:27" x14ac:dyDescent="0.3">
      <c r="A989">
        <v>987</v>
      </c>
      <c r="B989">
        <v>116.691609816183</v>
      </c>
      <c r="C989" t="s">
        <v>2180</v>
      </c>
      <c r="D989">
        <v>17</v>
      </c>
      <c r="E989">
        <v>4926253</v>
      </c>
      <c r="F989">
        <v>4.0301198430373998E-3</v>
      </c>
      <c r="G989">
        <v>5.1906883020468699</v>
      </c>
      <c r="H989">
        <v>140</v>
      </c>
      <c r="I989">
        <v>9429</v>
      </c>
      <c r="J989" t="e">
        <f>--SfTWzQFag</f>
        <v>#NAME?</v>
      </c>
      <c r="K989">
        <v>1.634554481744E-4</v>
      </c>
      <c r="L989">
        <v>42216</v>
      </c>
      <c r="M989">
        <v>5.3027892671539997E-4</v>
      </c>
      <c r="N989">
        <v>7.7641337882839996E-4</v>
      </c>
      <c r="O989">
        <v>0</v>
      </c>
      <c r="P989">
        <v>48943</v>
      </c>
      <c r="Q989">
        <v>-2</v>
      </c>
      <c r="R989">
        <v>1.02159655109E-4</v>
      </c>
      <c r="S989">
        <v>35187.521428571403</v>
      </c>
      <c r="T989">
        <v>41016</v>
      </c>
      <c r="U989">
        <v>38</v>
      </c>
      <c r="V989">
        <v>8</v>
      </c>
      <c r="W989">
        <v>8.4844628274470004E-4</v>
      </c>
      <c r="X989">
        <v>522.45763071375495</v>
      </c>
      <c r="Y989">
        <v>1.1932660425199899</v>
      </c>
      <c r="Z989" t="s">
        <v>2181</v>
      </c>
      <c r="AA989">
        <v>5</v>
      </c>
    </row>
    <row r="990" spans="1:27" x14ac:dyDescent="0.3">
      <c r="A990">
        <v>988</v>
      </c>
      <c r="B990">
        <v>0.65802000482043799</v>
      </c>
      <c r="C990" t="s">
        <v>2182</v>
      </c>
      <c r="D990">
        <v>22</v>
      </c>
      <c r="E990">
        <v>21841</v>
      </c>
      <c r="F990">
        <v>0.25</v>
      </c>
      <c r="G990">
        <v>110.75</v>
      </c>
      <c r="H990">
        <v>44</v>
      </c>
      <c r="I990">
        <v>16</v>
      </c>
      <c r="J990" t="e">
        <f>--eooomblGQ</f>
        <v>#NAME?</v>
      </c>
      <c r="K990">
        <v>0</v>
      </c>
      <c r="L990">
        <v>33192</v>
      </c>
      <c r="M990">
        <v>0</v>
      </c>
      <c r="N990">
        <v>2.2573363431151001E-3</v>
      </c>
      <c r="O990">
        <v>0</v>
      </c>
      <c r="P990">
        <v>1772</v>
      </c>
      <c r="Q990">
        <v>-2</v>
      </c>
      <c r="R990">
        <v>0</v>
      </c>
      <c r="S990">
        <v>496.386363636363</v>
      </c>
      <c r="T990">
        <v>20592</v>
      </c>
      <c r="U990">
        <v>4</v>
      </c>
      <c r="V990">
        <v>0</v>
      </c>
      <c r="W990">
        <v>0</v>
      </c>
      <c r="X990">
        <v>1365.0625</v>
      </c>
      <c r="Y990">
        <v>8.6052836052835993E-2</v>
      </c>
      <c r="Z990" t="s">
        <v>2183</v>
      </c>
      <c r="AA990">
        <v>0</v>
      </c>
    </row>
    <row r="991" spans="1:27" x14ac:dyDescent="0.3">
      <c r="A991">
        <v>989</v>
      </c>
      <c r="B991">
        <v>6.6282965648158996</v>
      </c>
      <c r="C991" t="s">
        <v>2184</v>
      </c>
      <c r="D991">
        <v>1</v>
      </c>
      <c r="E991">
        <v>618029</v>
      </c>
      <c r="F991">
        <v>6.2710721510451706E-2</v>
      </c>
      <c r="G991">
        <v>3.17599460552933</v>
      </c>
      <c r="H991">
        <v>28</v>
      </c>
      <c r="I991">
        <v>1483</v>
      </c>
      <c r="J991" t="e">
        <f>--fE1bYOVGE</f>
        <v>#NAME?</v>
      </c>
      <c r="K991">
        <v>6.3694267515919997E-4</v>
      </c>
      <c r="L991">
        <v>93241</v>
      </c>
      <c r="M991">
        <v>1.28118678354686E-2</v>
      </c>
      <c r="N991">
        <v>1.9745222929936301E-2</v>
      </c>
      <c r="O991">
        <v>5</v>
      </c>
      <c r="P991">
        <v>4710</v>
      </c>
      <c r="Q991">
        <v>-2</v>
      </c>
      <c r="R991">
        <v>4.0339702760083997E-3</v>
      </c>
      <c r="S991">
        <v>22072.464285714199</v>
      </c>
      <c r="T991">
        <v>53160</v>
      </c>
      <c r="U991">
        <v>93</v>
      </c>
      <c r="V991">
        <v>3</v>
      </c>
      <c r="W991">
        <v>2.0229265003370999E-3</v>
      </c>
      <c r="X991">
        <v>416.74241402562302</v>
      </c>
      <c r="Y991">
        <v>8.8600451467268596E-2</v>
      </c>
      <c r="Z991" t="s">
        <v>2185</v>
      </c>
      <c r="AA991">
        <v>19</v>
      </c>
    </row>
    <row r="992" spans="1:27" x14ac:dyDescent="0.3">
      <c r="A992">
        <v>990</v>
      </c>
      <c r="B992">
        <v>0.494326874043855</v>
      </c>
      <c r="C992" t="s">
        <v>2186</v>
      </c>
      <c r="D992">
        <v>10</v>
      </c>
      <c r="E992">
        <v>23265</v>
      </c>
      <c r="F992">
        <v>1.1052631578947301</v>
      </c>
      <c r="G992">
        <v>98.671052631578902</v>
      </c>
      <c r="H992">
        <v>20</v>
      </c>
      <c r="I992">
        <v>76</v>
      </c>
      <c r="J992" t="e">
        <f>--ru2o8_Vso</f>
        <v>#NAME?</v>
      </c>
      <c r="K992">
        <v>3.0670756100813E-3</v>
      </c>
      <c r="L992">
        <v>47064</v>
      </c>
      <c r="M992">
        <v>0.118421052631578</v>
      </c>
      <c r="N992">
        <v>1.1201493532470901E-2</v>
      </c>
      <c r="O992">
        <v>0</v>
      </c>
      <c r="P992">
        <v>7499</v>
      </c>
      <c r="Q992">
        <v>-2</v>
      </c>
      <c r="R992">
        <v>1.2001600213361E-3</v>
      </c>
      <c r="S992">
        <v>1163.25</v>
      </c>
      <c r="T992">
        <v>43176</v>
      </c>
      <c r="U992">
        <v>84</v>
      </c>
      <c r="V992">
        <v>23</v>
      </c>
      <c r="W992">
        <v>0.30263157894736797</v>
      </c>
      <c r="X992">
        <v>306.11842105263099</v>
      </c>
      <c r="Y992">
        <v>0.173684454326477</v>
      </c>
      <c r="Z992" t="s">
        <v>2187</v>
      </c>
      <c r="AA992">
        <v>9</v>
      </c>
    </row>
    <row r="993" spans="1:27" x14ac:dyDescent="0.3">
      <c r="A993">
        <v>991</v>
      </c>
      <c r="B993">
        <v>0.20800347846947301</v>
      </c>
      <c r="C993" t="s">
        <v>2188</v>
      </c>
      <c r="D993">
        <v>2</v>
      </c>
      <c r="E993">
        <v>13873</v>
      </c>
      <c r="F993">
        <v>1</v>
      </c>
      <c r="G993">
        <v>2913</v>
      </c>
      <c r="H993">
        <v>15</v>
      </c>
      <c r="I993">
        <v>2</v>
      </c>
      <c r="J993" t="e">
        <f>--EAFDEU8Bk</f>
        <v>#NAME?</v>
      </c>
      <c r="K993">
        <v>0</v>
      </c>
      <c r="L993">
        <v>66696</v>
      </c>
      <c r="M993">
        <v>0.5</v>
      </c>
      <c r="N993">
        <v>3.4328870580150001E-4</v>
      </c>
      <c r="O993">
        <v>0</v>
      </c>
      <c r="P993">
        <v>5826</v>
      </c>
      <c r="Q993">
        <v>-2</v>
      </c>
      <c r="R993">
        <v>1.7164435290069999E-4</v>
      </c>
      <c r="S993">
        <v>924.86666666666599</v>
      </c>
      <c r="T993">
        <v>66672</v>
      </c>
      <c r="U993">
        <v>2</v>
      </c>
      <c r="V993">
        <v>0</v>
      </c>
      <c r="W993">
        <v>0</v>
      </c>
      <c r="X993">
        <v>6936.5</v>
      </c>
      <c r="Y993">
        <v>8.7383009359251196E-2</v>
      </c>
      <c r="Z993" t="s">
        <v>2189</v>
      </c>
      <c r="AA993">
        <v>1</v>
      </c>
    </row>
    <row r="994" spans="1:27" x14ac:dyDescent="0.3">
      <c r="A994">
        <v>992</v>
      </c>
      <c r="B994">
        <v>1.08991626311541</v>
      </c>
      <c r="C994" t="s">
        <v>2190</v>
      </c>
      <c r="D994">
        <v>22</v>
      </c>
      <c r="E994">
        <v>43213</v>
      </c>
      <c r="F994">
        <v>1.42</v>
      </c>
      <c r="G994">
        <v>448.76</v>
      </c>
      <c r="H994">
        <v>4</v>
      </c>
      <c r="I994">
        <v>50</v>
      </c>
      <c r="J994" t="e">
        <f>--en1Zle6sU</f>
        <v>#NAME?</v>
      </c>
      <c r="K994">
        <v>4.9023977181559999E-4</v>
      </c>
      <c r="L994">
        <v>39648</v>
      </c>
      <c r="M994">
        <v>0.16</v>
      </c>
      <c r="N994">
        <v>3.1642748908101998E-3</v>
      </c>
      <c r="O994">
        <v>0</v>
      </c>
      <c r="P994">
        <v>22438</v>
      </c>
      <c r="Q994">
        <v>-2</v>
      </c>
      <c r="R994">
        <v>3.565380158659E-4</v>
      </c>
      <c r="S994">
        <v>10803.25</v>
      </c>
      <c r="T994">
        <v>28320</v>
      </c>
      <c r="U994">
        <v>71</v>
      </c>
      <c r="V994">
        <v>11</v>
      </c>
      <c r="W994">
        <v>0.22</v>
      </c>
      <c r="X994">
        <v>864.26</v>
      </c>
      <c r="Y994">
        <v>0.79230225988700498</v>
      </c>
      <c r="Z994" t="s">
        <v>2191</v>
      </c>
      <c r="AA994">
        <v>8</v>
      </c>
    </row>
    <row r="995" spans="1:27" x14ac:dyDescent="0.3">
      <c r="A995">
        <v>993</v>
      </c>
      <c r="B995">
        <v>6.6118573413617404E-2</v>
      </c>
      <c r="C995" t="s">
        <v>2192</v>
      </c>
      <c r="D995">
        <v>24</v>
      </c>
      <c r="E995">
        <v>3426</v>
      </c>
      <c r="F995">
        <v>5.4285714285714199</v>
      </c>
      <c r="G995">
        <v>272.28571428571399</v>
      </c>
      <c r="H995">
        <v>8</v>
      </c>
      <c r="I995">
        <v>7</v>
      </c>
      <c r="J995" t="e">
        <f>--PLZ2GqH8k</f>
        <v>#NAME?</v>
      </c>
      <c r="K995">
        <v>0</v>
      </c>
      <c r="L995">
        <v>51816</v>
      </c>
      <c r="M995">
        <v>0.57142857142857095</v>
      </c>
      <c r="N995">
        <v>1.99370409233997E-2</v>
      </c>
      <c r="O995">
        <v>1</v>
      </c>
      <c r="P995">
        <v>1906</v>
      </c>
      <c r="Q995">
        <v>-2</v>
      </c>
      <c r="R995">
        <v>2.0986358866736002E-3</v>
      </c>
      <c r="S995">
        <v>428.25</v>
      </c>
      <c r="T995">
        <v>46272</v>
      </c>
      <c r="U995">
        <v>38</v>
      </c>
      <c r="V995">
        <v>0</v>
      </c>
      <c r="W995">
        <v>0</v>
      </c>
      <c r="X995">
        <v>489.42857142857099</v>
      </c>
      <c r="Y995">
        <v>4.1191217150760698E-2</v>
      </c>
      <c r="Z995" t="s">
        <v>2193</v>
      </c>
      <c r="AA995">
        <v>4</v>
      </c>
    </row>
    <row r="996" spans="1:27" x14ac:dyDescent="0.3">
      <c r="A996">
        <v>994</v>
      </c>
      <c r="B996">
        <v>424.43598896947702</v>
      </c>
      <c r="C996" t="s">
        <v>2194</v>
      </c>
      <c r="D996">
        <v>24</v>
      </c>
      <c r="E996">
        <v>22471339</v>
      </c>
      <c r="F996">
        <v>6.5078442765833001E-3</v>
      </c>
      <c r="G996">
        <v>5.2870424171992996</v>
      </c>
      <c r="H996">
        <v>75</v>
      </c>
      <c r="I996">
        <v>8605</v>
      </c>
      <c r="J996" t="e">
        <f>--d9WsmRjYI</f>
        <v>#NAME?</v>
      </c>
      <c r="K996">
        <v>5.2753049785690003E-4</v>
      </c>
      <c r="L996">
        <v>52944</v>
      </c>
      <c r="M996">
        <v>7.7861708309122004E-3</v>
      </c>
      <c r="N996">
        <v>1.2309044949994001E-3</v>
      </c>
      <c r="O996">
        <v>30</v>
      </c>
      <c r="P996">
        <v>45495</v>
      </c>
      <c r="Q996">
        <v>-2</v>
      </c>
      <c r="R996">
        <v>1.4726893065171E-3</v>
      </c>
      <c r="S996">
        <v>299617.85333333298</v>
      </c>
      <c r="T996">
        <v>50880</v>
      </c>
      <c r="U996">
        <v>56</v>
      </c>
      <c r="V996">
        <v>24</v>
      </c>
      <c r="W996">
        <v>2.7890761185357001E-3</v>
      </c>
      <c r="X996">
        <v>2611.4281231841901</v>
      </c>
      <c r="Y996">
        <v>0.89416273584905603</v>
      </c>
      <c r="Z996" t="s">
        <v>2195</v>
      </c>
      <c r="AA996">
        <v>67</v>
      </c>
    </row>
    <row r="997" spans="1:27" x14ac:dyDescent="0.3">
      <c r="A997">
        <v>995</v>
      </c>
      <c r="B997">
        <v>0.33069584736251401</v>
      </c>
      <c r="C997" t="s">
        <v>2196</v>
      </c>
      <c r="D997">
        <v>10</v>
      </c>
      <c r="E997">
        <v>23572</v>
      </c>
      <c r="F997">
        <v>0.3</v>
      </c>
      <c r="G997">
        <v>176</v>
      </c>
      <c r="H997">
        <v>81</v>
      </c>
      <c r="I997">
        <v>10</v>
      </c>
      <c r="J997" t="s">
        <v>2197</v>
      </c>
      <c r="K997">
        <v>0</v>
      </c>
      <c r="L997">
        <v>71280</v>
      </c>
      <c r="M997">
        <v>0.1</v>
      </c>
      <c r="N997">
        <v>1.7045454545454E-3</v>
      </c>
      <c r="O997">
        <v>0</v>
      </c>
      <c r="P997">
        <v>1760</v>
      </c>
      <c r="Q997">
        <v>-2</v>
      </c>
      <c r="R997">
        <v>5.6818181818180005E-4</v>
      </c>
      <c r="S997">
        <v>291.01234567901201</v>
      </c>
      <c r="T997">
        <v>44280</v>
      </c>
      <c r="U997">
        <v>3</v>
      </c>
      <c r="V997">
        <v>0</v>
      </c>
      <c r="W997">
        <v>0</v>
      </c>
      <c r="X997">
        <v>2357.1999999999998</v>
      </c>
      <c r="Y997">
        <v>3.9747064137307997E-2</v>
      </c>
      <c r="Z997" t="s">
        <v>2198</v>
      </c>
      <c r="AA997">
        <v>1</v>
      </c>
    </row>
    <row r="998" spans="1:27" x14ac:dyDescent="0.3">
      <c r="A998">
        <v>996</v>
      </c>
      <c r="B998">
        <v>11.472731546779499</v>
      </c>
      <c r="C998" t="s">
        <v>2199</v>
      </c>
      <c r="D998">
        <v>24</v>
      </c>
      <c r="E998">
        <v>390440</v>
      </c>
      <c r="F998">
        <v>2.5986078886310899E-2</v>
      </c>
      <c r="G998">
        <v>6.03201856148491</v>
      </c>
      <c r="H998">
        <v>35</v>
      </c>
      <c r="I998">
        <v>2155</v>
      </c>
      <c r="J998" t="e">
        <f>--rhQMeaPYg</f>
        <v>#NAME?</v>
      </c>
      <c r="K998" s="1">
        <v>7.6928994538041296E-5</v>
      </c>
      <c r="L998">
        <v>34032</v>
      </c>
      <c r="M998">
        <v>9.2807424593960004E-4</v>
      </c>
      <c r="N998">
        <v>4.3080236941303003E-3</v>
      </c>
      <c r="O998">
        <v>0</v>
      </c>
      <c r="P998">
        <v>12999</v>
      </c>
      <c r="Q998">
        <v>-2</v>
      </c>
      <c r="R998">
        <v>1.53857989076E-4</v>
      </c>
      <c r="S998">
        <v>11155.4285714285</v>
      </c>
      <c r="T998">
        <v>32928</v>
      </c>
      <c r="U998">
        <v>56</v>
      </c>
      <c r="V998">
        <v>1</v>
      </c>
      <c r="W998">
        <v>4.6403712296980002E-4</v>
      </c>
      <c r="X998">
        <v>181.178654292343</v>
      </c>
      <c r="Y998">
        <v>0.39477040816326497</v>
      </c>
      <c r="Z998" t="s">
        <v>2200</v>
      </c>
      <c r="AA998">
        <v>2</v>
      </c>
    </row>
    <row r="999" spans="1:27" x14ac:dyDescent="0.3">
      <c r="A999">
        <v>997</v>
      </c>
      <c r="B999">
        <v>4.8698037397620103E-2</v>
      </c>
      <c r="C999" t="s">
        <v>2201</v>
      </c>
      <c r="D999">
        <v>22</v>
      </c>
      <c r="E999">
        <v>2521</v>
      </c>
      <c r="F999">
        <v>6.375</v>
      </c>
      <c r="G999">
        <v>315.125</v>
      </c>
      <c r="H999">
        <v>1</v>
      </c>
      <c r="I999">
        <v>8</v>
      </c>
      <c r="J999" t="e">
        <f>--OoUS3uKcc</f>
        <v>#NAME?</v>
      </c>
      <c r="K999">
        <v>0</v>
      </c>
      <c r="L999">
        <v>51768</v>
      </c>
      <c r="M999">
        <v>0.875</v>
      </c>
      <c r="N999">
        <v>2.02300674335581E-2</v>
      </c>
      <c r="O999">
        <v>0</v>
      </c>
      <c r="P999">
        <v>2521</v>
      </c>
      <c r="Q999">
        <v>-2</v>
      </c>
      <c r="R999">
        <v>2.7766759222529998E-3</v>
      </c>
      <c r="S999">
        <v>2521</v>
      </c>
      <c r="T999">
        <v>30240</v>
      </c>
      <c r="U999">
        <v>51</v>
      </c>
      <c r="V999">
        <v>0</v>
      </c>
      <c r="W999">
        <v>0</v>
      </c>
      <c r="X999">
        <v>315.125</v>
      </c>
      <c r="Y999">
        <v>8.3366402116402102E-2</v>
      </c>
      <c r="Z999" t="s">
        <v>2202</v>
      </c>
      <c r="AA999">
        <v>7</v>
      </c>
    </row>
    <row r="1000" spans="1:27" x14ac:dyDescent="0.3">
      <c r="A1000">
        <v>998</v>
      </c>
      <c r="B1000">
        <v>0.99190681405105097</v>
      </c>
      <c r="C1000" t="s">
        <v>2203</v>
      </c>
      <c r="D1000">
        <v>20</v>
      </c>
      <c r="E1000">
        <v>86773</v>
      </c>
      <c r="F1000">
        <v>0.12698412698412601</v>
      </c>
      <c r="G1000">
        <v>22.3333333333333</v>
      </c>
      <c r="H1000">
        <v>198</v>
      </c>
      <c r="I1000">
        <v>126</v>
      </c>
      <c r="J1000" t="e">
        <f>--mrGqGL-Qw</f>
        <v>#NAME?</v>
      </c>
      <c r="K1000">
        <v>0</v>
      </c>
      <c r="L1000">
        <v>87481</v>
      </c>
      <c r="M1000">
        <v>7.1428571428571397E-2</v>
      </c>
      <c r="N1000">
        <v>5.6858564321250003E-3</v>
      </c>
      <c r="O1000">
        <v>9</v>
      </c>
      <c r="P1000">
        <v>2814</v>
      </c>
      <c r="Q1000">
        <v>-2</v>
      </c>
      <c r="R1000">
        <v>3.1982942430703E-3</v>
      </c>
      <c r="S1000">
        <v>438.24747474747397</v>
      </c>
      <c r="T1000">
        <v>42768</v>
      </c>
      <c r="U1000">
        <v>16</v>
      </c>
      <c r="V1000">
        <v>0</v>
      </c>
      <c r="W1000">
        <v>0</v>
      </c>
      <c r="X1000">
        <v>688.67460317460302</v>
      </c>
      <c r="Y1000">
        <v>6.5796857463524094E-2</v>
      </c>
      <c r="Z1000" t="s">
        <v>2204</v>
      </c>
      <c r="AA100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Jathu</dc:creator>
  <cp:lastModifiedBy>Jathu</cp:lastModifiedBy>
  <dcterms:created xsi:type="dcterms:W3CDTF">2025-06-07T18:20:55Z</dcterms:created>
  <dcterms:modified xsi:type="dcterms:W3CDTF">2025-06-07T18:21:19Z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2025-06-07T18:21:09Z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46cb3515-4a57-4599-ab66-071b3a48fdc7</vt:lpwstr>
  </property>
  <property fmtid="{D5CDD505-2E9C-101B-9397-08002B2CF9AE}" pid="7" name="MSIP_Label_defa4170-0d19-0005-0004-bc88714345d2_ActionId">
    <vt:lpwstr>7b9d389d-cf93-4633-b19c-02993170c016</vt:lpwstr>
  </property>
  <property fmtid="{D5CDD505-2E9C-101B-9397-08002B2CF9AE}" pid="8" name="MSIP_Label_defa4170-0d19-0005-0004-bc88714345d2_ContentBits">
    <vt:lpwstr>0</vt:lpwstr>
  </property>
</Properties>
</file>