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ragha\Downloads\"/>
    </mc:Choice>
  </mc:AlternateContent>
  <xr:revisionPtr revIDLastSave="0" documentId="13_ncr:1_{175D7D0A-3176-40C7-A35D-956C2C2034A2}" xr6:coauthVersionLast="47" xr6:coauthVersionMax="47" xr10:uidLastSave="{00000000-0000-0000-0000-000000000000}"/>
  <bookViews>
    <workbookView xWindow="-108" yWindow="-108" windowWidth="23256" windowHeight="12456" tabRatio="500" xr2:uid="{00000000-000D-0000-FFFF-FFFF00000000}"/>
  </bookViews>
  <sheets>
    <sheet name="Data" sheetId="2" r:id="rId1"/>
    <sheet name="Disclaimer"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S21" i="2" l="1"/>
  <c r="Y21" i="2"/>
  <c r="X21" i="2"/>
  <c r="ES20" i="2"/>
  <c r="Y20" i="2"/>
  <c r="X20" i="2"/>
  <c r="ES19" i="2"/>
  <c r="Y19" i="2"/>
  <c r="X19" i="2"/>
  <c r="ES18" i="2"/>
  <c r="Y18" i="2"/>
  <c r="X18" i="2"/>
  <c r="ES17" i="2"/>
  <c r="X17" i="2"/>
  <c r="ES16" i="2"/>
  <c r="ES15" i="2"/>
  <c r="Y15" i="2"/>
  <c r="X15" i="2"/>
  <c r="ES14" i="2"/>
  <c r="Y14" i="2"/>
  <c r="X14" i="2"/>
  <c r="ES13" i="2"/>
  <c r="Y13" i="2"/>
  <c r="X13" i="2"/>
  <c r="ES12" i="2"/>
  <c r="Y12" i="2"/>
  <c r="X12" i="2"/>
  <c r="ES11" i="2"/>
  <c r="X11" i="2"/>
  <c r="ES10" i="2"/>
  <c r="X10" i="2"/>
  <c r="ES9" i="2"/>
  <c r="X9" i="2"/>
  <c r="ES8" i="2"/>
  <c r="Y8" i="2"/>
  <c r="X8" i="2"/>
  <c r="ES7" i="2"/>
  <c r="Y7" i="2"/>
  <c r="X7" i="2"/>
  <c r="ES6" i="2"/>
  <c r="X6" i="2"/>
  <c r="ES5" i="2"/>
  <c r="Y5" i="2"/>
  <c r="X5" i="2"/>
  <c r="ES4" i="2"/>
  <c r="Y4" i="2"/>
  <c r="X4" i="2"/>
  <c r="ES3" i="2"/>
  <c r="Y3" i="2"/>
  <c r="X3" i="2"/>
  <c r="ES2" i="2"/>
  <c r="Y2" i="2"/>
  <c r="X2" i="2"/>
</calcChain>
</file>

<file path=xl/sharedStrings.xml><?xml version="1.0" encoding="utf-8"?>
<sst xmlns="http://schemas.openxmlformats.org/spreadsheetml/2006/main" count="2529" uniqueCount="575">
  <si>
    <t>Company ID</t>
  </si>
  <si>
    <t>Companies</t>
  </si>
  <si>
    <t>Latest Note</t>
  </si>
  <si>
    <t>Latest Note - Author</t>
  </si>
  <si>
    <t>Company Former Name</t>
  </si>
  <si>
    <t>Company Also Known As</t>
  </si>
  <si>
    <t>Company Legal Name</t>
  </si>
  <si>
    <t>Registration Number</t>
  </si>
  <si>
    <t>Company Registry</t>
  </si>
  <si>
    <t>Competitors</t>
  </si>
  <si>
    <t>PBId</t>
  </si>
  <si>
    <t>Description</t>
  </si>
  <si>
    <t>Primary Industry Sector</t>
  </si>
  <si>
    <t>Primary Industry Group</t>
  </si>
  <si>
    <t>Primary Industry Code</t>
  </si>
  <si>
    <t>All Industries</t>
  </si>
  <si>
    <t>Verticals</t>
  </si>
  <si>
    <t>Keywords</t>
  </si>
  <si>
    <t>Company Financing Status</t>
  </si>
  <si>
    <t>Total Raised</t>
  </si>
  <si>
    <t>Business Status</t>
  </si>
  <si>
    <t>Ownership Status</t>
  </si>
  <si>
    <t>Universe</t>
  </si>
  <si>
    <t>Website</t>
  </si>
  <si>
    <t>LinkedIn URL</t>
  </si>
  <si>
    <t>Employees</t>
  </si>
  <si>
    <t>Employee History</t>
  </si>
  <si>
    <t>Exchange</t>
  </si>
  <si>
    <t>Ticker</t>
  </si>
  <si>
    <t>Year Founded</t>
  </si>
  <si>
    <t>Parent Company</t>
  </si>
  <si>
    <t>Daily Updates</t>
  </si>
  <si>
    <t>Weekly Updates</t>
  </si>
  <si>
    <t>Revenue</t>
  </si>
  <si>
    <t>Gross Profit</t>
  </si>
  <si>
    <t>Net Income</t>
  </si>
  <si>
    <t>Enterprise Value</t>
  </si>
  <si>
    <t>EBITDA</t>
  </si>
  <si>
    <t>EBIT</t>
  </si>
  <si>
    <t>Market Cap</t>
  </si>
  <si>
    <t>Net Debt</t>
  </si>
  <si>
    <t>Revenue Growth %</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</si>
  <si>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</si>
  <si>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</si>
  <si>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</si>
  <si>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</si>
  <si>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</si>
  <si>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</si>
  <si>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</si>
  <si>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</si>
  <si>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</si>
  <si>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</si>
  <si>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</si>
  <si>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</si>
  <si>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Country/Territory/Region</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</si>
  <si>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</si>
  <si>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</si>
  <si>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</si>
  <si>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</si>
  <si>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</si>
  <si>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</si>
  <si>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</si>
  <si>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</si>
  <si>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</si>
  <si>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</si>
  <si>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</si>
  <si>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</si>
  <si>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</si>
  <si>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</si>
  <si>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</si>
  <si>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</si>
  <si>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</si>
  <si>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</si>
  <si>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</si>
  <si>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</si>
  <si>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</si>
  <si>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</si>
  <si>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</si>
  <si>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</si>
  <si>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</si>
  <si>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t>
  </si>
  <si>
    <t>First Financing Status</t>
  </si>
  <si>
    <t>Last Financing Date</t>
  </si>
  <si>
    <t>Last Financing Size</t>
  </si>
  <si>
    <t>Last Financing Size Status</t>
  </si>
  <si>
    <t>Last Financing Valuation</t>
  </si>
  <si>
    <t>Last Financing Valuation Status</t>
  </si>
  <si>
    <t>Last Financing Deal Type</t>
  </si>
  <si>
    <t>Last Financing Deal Type 2</t>
  </si>
  <si>
    <t>Last Financing Deal Type 3</t>
  </si>
  <si>
    <t>Last Financing Deal Class</t>
  </si>
  <si>
    <t>Last Financing Debt Date</t>
  </si>
  <si>
    <t>Last Financing Debt Size</t>
  </si>
  <si>
    <t>Last Financing Debt</t>
  </si>
  <si>
    <t>Last Financing Status</t>
  </si>
  <si>
    <t>Growth Rate</t>
  </si>
  <si>
    <t>Growth Rate Percentile</t>
  </si>
  <si>
    <t>Growth Rate Change</t>
  </si>
  <si>
    <t>Growth Rate % Change</t>
  </si>
  <si>
    <t>Web Growth Rate</t>
  </si>
  <si>
    <t>Web Growth Rate Percentile</t>
  </si>
  <si>
    <t>SimilarWeb Growth Rate</t>
  </si>
  <si>
    <t>SimilarWeb Growth Rate Percentile</t>
  </si>
  <si>
    <t>Majestic Growth Rate</t>
  </si>
  <si>
    <t>Majestic Growth Rate Percentile</t>
  </si>
  <si>
    <t>Size Multiple</t>
  </si>
  <si>
    <t>Size Multiple Percentile</t>
  </si>
  <si>
    <t>Size Multiple Change</t>
  </si>
  <si>
    <t>Size Multiple % Change</t>
  </si>
  <si>
    <t>Web Size Multiple</t>
  </si>
  <si>
    <t>Web Size Multiple Percentile</t>
  </si>
  <si>
    <t>SimilarWeb Size Multiple</t>
  </si>
  <si>
    <t>SimilarWeb Size Multiple Percentile</t>
  </si>
  <si>
    <t>Majestic Size Multiple</t>
  </si>
  <si>
    <t>Majestic Size Multiple Percentile</t>
  </si>
  <si>
    <t>SimilarWeb Unique Visitors</t>
  </si>
  <si>
    <t>SimilarWeb Unique Visitors Change</t>
  </si>
  <si>
    <t>SimilarWeb Unique Visitors % Change</t>
  </si>
  <si>
    <t>Majestic Referring Domains</t>
  </si>
  <si>
    <t>Majestic Referring Domains Change</t>
  </si>
  <si>
    <t>Majestic Referring Domains % Change</t>
  </si>
  <si>
    <t>Profile Data Source</t>
  </si>
  <si>
    <t>Last Updated Date</t>
  </si>
  <si>
    <t>Total Patent Documents</t>
  </si>
  <si>
    <t>Total Patent Families</t>
  </si>
  <si>
    <t>Active Patent Documents</t>
  </si>
  <si>
    <t>Pending Patent Documents</t>
  </si>
  <si>
    <t>Patents Expiring the Next Year</t>
  </si>
  <si>
    <t>Inactive Family Documents</t>
  </si>
  <si>
    <t>Top CPC Codes</t>
  </si>
  <si>
    <t>Opportunity Score</t>
  </si>
  <si>
    <t>Success Class</t>
  </si>
  <si>
    <t>Success Probability</t>
  </si>
  <si>
    <t>No Exit Probability</t>
  </si>
  <si>
    <t>Predicted Exit Type</t>
  </si>
  <si>
    <t>IPO Probability</t>
  </si>
  <si>
    <t>M&amp;A Probability</t>
  </si>
  <si>
    <t>Last Known Valuation</t>
  </si>
  <si>
    <t>Last Known Valuation Date</t>
  </si>
  <si>
    <t>Last Known Valuation Deal Type</t>
  </si>
  <si>
    <t># of UCC Filings</t>
  </si>
  <si>
    <t>Last UCC Filing Date</t>
  </si>
  <si>
    <t>Last UCC Expiration Date</t>
  </si>
  <si>
    <t>Emerging Spaces</t>
  </si>
  <si>
    <t>Clinical Trials Matching Criteria</t>
  </si>
  <si>
    <t>Total Clinical Trials</t>
  </si>
  <si>
    <t>Last Valuation Step-Up</t>
  </si>
  <si>
    <t>Last Known Valuation Step-Up</t>
  </si>
  <si>
    <t>View Company Online</t>
  </si>
  <si>
    <t>60511-24</t>
  </si>
  <si>
    <t>Bikaji Foods International (BOM: 543653)</t>
  </si>
  <si>
    <t/>
  </si>
  <si>
    <t>Shivdeep Industries</t>
  </si>
  <si>
    <t>Bikaji</t>
  </si>
  <si>
    <t>Bikaji Foods International Limited</t>
  </si>
  <si>
    <t>Gopal Snacks, Maiyas Beverages And Foods, Priniti, Haldiram's India, NatureBox, Orkla India</t>
  </si>
  <si>
    <t>Bikaji Foods International Ltd is a fast-moving consumer goods (FMCG) brand with an international footprint, selling Indian snacks and sweets. Its product range includes six principal categories: bhujia, namkeen, packaged sweets, papad, western snacks as well as other snacks which includes gift packs (assortment), frozen food, mathri range and cookies. The company operates in India as well as Outside India.</t>
  </si>
  <si>
    <t>Consumer Products and Services (B2C)</t>
  </si>
  <si>
    <t>Consumer Non-Durables</t>
  </si>
  <si>
    <t>Food Products</t>
  </si>
  <si>
    <t>Food Products*</t>
  </si>
  <si>
    <t>Manufacturing</t>
  </si>
  <si>
    <t>ethnic food, gift pack, indian food, snacks producer, snacks retailer, snacks supplier, sweets, sweets and confectionery</t>
  </si>
  <si>
    <t>Formerly PE-Backed</t>
  </si>
  <si>
    <t>Profitable</t>
  </si>
  <si>
    <t>Publicly Held</t>
  </si>
  <si>
    <t>Private Equity, Publicly Listed, Venture Capital</t>
  </si>
  <si>
    <t>2021: 3203, 2023: 2424, 2024: 2794</t>
  </si>
  <si>
    <t>BOM</t>
  </si>
  <si>
    <t>543653</t>
  </si>
  <si>
    <t>TTM 3Q2025</t>
  </si>
  <si>
    <t>57129-22P</t>
  </si>
  <si>
    <t>Deepak Agarwal</t>
  </si>
  <si>
    <t>Board Member &amp; Managing Director</t>
  </si>
  <si>
    <t>deepak@bikaji.com</t>
  </si>
  <si>
    <t>+91 (0)15 1225 0588</t>
  </si>
  <si>
    <t>F 196 -199, F 178 &amp; E 188</t>
  </si>
  <si>
    <t>Bichhwal Industrial Area</t>
  </si>
  <si>
    <t>Bikaner</t>
  </si>
  <si>
    <t>Rajasthan</t>
  </si>
  <si>
    <t>334006</t>
  </si>
  <si>
    <t>India</t>
  </si>
  <si>
    <t>+91 (0)15 1225 1814</t>
  </si>
  <si>
    <t>online@bikaji.com</t>
  </si>
  <si>
    <t>Asia</t>
  </si>
  <si>
    <t>South Asia</t>
  </si>
  <si>
    <t>The company completed its initial public offering on the Bombay Stock Exchange under the ticker symbol of 543653 on November 16, 2022. A total of 29,373,984 shares were sold at a price of INR 300 per share. After the offering, there was a total of 249,509,880 outstanding shares priced at INR 300 per share, valuing the company at INR 74.85 billion. The company did not issue any shares and will not receive any proceeds from the offering. The total proceeds, before expenses, to the selling shareholders is INR 8.81 million.</t>
  </si>
  <si>
    <t>Hana Investment Company W.L.L</t>
  </si>
  <si>
    <t>360 ONE, Avendus Capital, Intensive Softshare, Lighthouse Funds</t>
  </si>
  <si>
    <t>Norwest Venture Partners, Sequoia Capital, Tano Capital</t>
  </si>
  <si>
    <t>360 ONE (www.360.one), Avendus Capital (www.avendus.com), Intensive Softshare (www.intensivesoftshare.com), Lighthouse Funds (www.lhfunds.com)</t>
  </si>
  <si>
    <t>Norwest Venture Partners (www.nvp.com), Sequoia Capital (www.sequoiacap.com), Tano Capital (www.greg2936.wixsite.com)</t>
  </si>
  <si>
    <t>Axis Capital Holdings(Underwriter), IIFL Finance(Underwriter), Intensive Fiscal Services(Underwriter), JM Financial(Underwriter), Khaitan &amp; Company(Legal Advisor), Kotak Investment Banking(Underwriter), M Surana &amp; Company(Accounting), Majmudar &amp; Partners(Legal Advisor), Reliance Securities Indonesia(Advisor: General)</t>
  </si>
  <si>
    <t>Actual</t>
  </si>
  <si>
    <t>PE Growth/Expansion</t>
  </si>
  <si>
    <t>Private Equity</t>
  </si>
  <si>
    <t>Completed</t>
  </si>
  <si>
    <t>Estimated</t>
  </si>
  <si>
    <t>IPO</t>
  </si>
  <si>
    <t>Public Investment</t>
  </si>
  <si>
    <t>PitchBook Research</t>
  </si>
  <si>
    <t>507226-33</t>
  </si>
  <si>
    <t>Annapurna Swadisht (NSE: ANNAPURNA)</t>
  </si>
  <si>
    <t>Annapurna Swadisht Limited</t>
  </si>
  <si>
    <t>L15133WB2022PLC251553</t>
  </si>
  <si>
    <t>Ministry of Corporate Affairs (MCA)</t>
  </si>
  <si>
    <t>Annapurna Swadisht Ltd is a manufacturer of snacks and food products, namely, Fryums, cakes, candy, namkeen, chips, and Gohona Bori. It sells more than 12 Lakh packets of products daily. The company's products are marketed under its own brand names Jackpot, Chatpata Moon, Balloon, Finger, Rambo, Makeup Box, Dhamaka, Phoochka, Jungle Adventures, Ringa, Bachpan Ka Pyaar, Kurchure, Cream Filled Cake Vanilla, Cream Filled Cake Litchi, among others. The company operates only in one segment, namely the manufacturing of food products.</t>
  </si>
  <si>
    <t>food and beverage, package chips, packaged snack, snack food, snacks goods, snacks maker</t>
  </si>
  <si>
    <t>Formerly VC-backed</t>
  </si>
  <si>
    <t>Publicly Listed, Venture Capital</t>
  </si>
  <si>
    <t>2022: 235, 2023: 845</t>
  </si>
  <si>
    <t>NSE</t>
  </si>
  <si>
    <t>ANNAPURNA</t>
  </si>
  <si>
    <t>TTM 2Q2025</t>
  </si>
  <si>
    <t>315665-83P</t>
  </si>
  <si>
    <t>Ravi Sarda</t>
  </si>
  <si>
    <t>Chief Financial Officer</t>
  </si>
  <si>
    <t>ravi@annapurnasnacks.in</t>
  </si>
  <si>
    <t>+91 (0)97 4921 9798</t>
  </si>
  <si>
    <t>Kolkata, India</t>
  </si>
  <si>
    <t>90, Phears Lane</t>
  </si>
  <si>
    <t>6th Floor</t>
  </si>
  <si>
    <t>Kolkata</t>
  </si>
  <si>
    <t>West Bengal</t>
  </si>
  <si>
    <t>700012</t>
  </si>
  <si>
    <t>info@annapurnasnacks.in</t>
  </si>
  <si>
    <t>The company raised INR 302.5 million in its initial public offering on the National Stock Exchange of India under the ticker symbol of ANNAPURNA on September 27, 2022. A total of 4,322,000 shares were sold at INR 70 per share. After the offering, there was a total of 16,422,000 outstanding shares at INR 70 per share, valuing the company at INR 1.15 billion.</t>
  </si>
  <si>
    <t>Amit Bhatia, Grantham Mayo Van Otterloo, Rajasthan Global Securities, Shankar Sharma</t>
  </si>
  <si>
    <t>Turning Leaf Asset Management</t>
  </si>
  <si>
    <t>Grantham Mayo Van Otterloo (www.gmo.com)</t>
  </si>
  <si>
    <t>Turning Leaf Asset Management (www.tl-assets.com)</t>
  </si>
  <si>
    <t>Skyline Financial Services(Legal Advisor)</t>
  </si>
  <si>
    <t>A M R K &amp; Co.(Auditor), Corporate Capital Ventures(Lead Manager or Arranger), M/s. BD Associates(Legal Advisor), Skyline Financial Services(Legal Advisor)</t>
  </si>
  <si>
    <t>Later Stage VC</t>
  </si>
  <si>
    <t>Venture Capital</t>
  </si>
  <si>
    <t>222987-97</t>
  </si>
  <si>
    <t>Sheetal Cool Products (BOM: 540757)</t>
  </si>
  <si>
    <t>Sheetal Ice Cream</t>
  </si>
  <si>
    <t>Sheetal Cool Products Limited</t>
  </si>
  <si>
    <t>Sheetal Cool Products Ltd is engaged in the manufacture and sale of ice cream and related products. Its product includes take home; cups; cones; candies; kulfi; cakes and pastries; novelties; and sugar-free. The company has two primary segments namely Milk and Milk Products and Namkeen Products. The majority of the firm's revenue gets derived from the Milk and Milk products segment.</t>
  </si>
  <si>
    <t>hygienic product, ice cream, nondurable product</t>
  </si>
  <si>
    <t>Corporation</t>
  </si>
  <si>
    <t>Publicly Listed</t>
  </si>
  <si>
    <t>2017: 22, 2018: 140, 2019: 225, 2020: 310, 2021: 449, 2022: 387, 2023: 1534, 2024: 860</t>
  </si>
  <si>
    <t>540757</t>
  </si>
  <si>
    <t>320169-79P</t>
  </si>
  <si>
    <t>Shvetaben Savaliya</t>
  </si>
  <si>
    <t>+91 (0)27 9224 0501</t>
  </si>
  <si>
    <t>Amreli, India</t>
  </si>
  <si>
    <t>Plot No. 78 to 80</t>
  </si>
  <si>
    <t>G.I.D.C. Estate</t>
  </si>
  <si>
    <t>Amreli</t>
  </si>
  <si>
    <t>Gujarat</t>
  </si>
  <si>
    <t>365601</t>
  </si>
  <si>
    <t>info@sheetalicecream.com</t>
  </si>
  <si>
    <t>The company raised INR 240 million in its initial public offering on the Bombay Stock Exchange under the ticker symbol of 540757 on October 30, 2017. A total of 3,000,000 shares were sold at INR 80 per share. After the offering, there was a total of 10,500,000 outstanding shares at INR 80 per share, valuing the company at INR 840 million.</t>
  </si>
  <si>
    <t>127421-20</t>
  </si>
  <si>
    <t>Bambino Agro Industries (BOM: 519295)</t>
  </si>
  <si>
    <t>Bambino Agro Industries Ltd</t>
  </si>
  <si>
    <t>Bambino Agro Industries Ltd is an India-based food product manufacturing company. It manufactures and sells vermicelli, macaroni, and other pasta products under the brand name Bambino. It also sells products of companies engaged in manufacturing pasta and instant mixes, spices, namkeens, and sweet-meat masalas among others. The company's other variety of products includes roasted vermicelli, wheat rice, noodles, soups, breakfast mixes, sweet mixes, sweets, and hing among others.</t>
  </si>
  <si>
    <t>food product manufacturing, macaroni, noodles, pasta, pasta product, semolina pasta, vermicelli, vermicelli noodles</t>
  </si>
  <si>
    <t>2015: 605, 2016: 641, 2017: 242, 2018: 247, 2019: 263, 2020: 263, 2021: 294, 2023: 316, 2024: 351</t>
  </si>
  <si>
    <t>519295</t>
  </si>
  <si>
    <t>374157-01P</t>
  </si>
  <si>
    <t>Venkataramanarao Nagarajan</t>
  </si>
  <si>
    <t>vnagarajan@bambinoagro.com</t>
  </si>
  <si>
    <t>+91 (0)40 4436 3322</t>
  </si>
  <si>
    <t>Secunderabad, India</t>
  </si>
  <si>
    <t>4E, Surya Towers</t>
  </si>
  <si>
    <t>Sardar Patel Road</t>
  </si>
  <si>
    <t>Secunderabad</t>
  </si>
  <si>
    <t>Telangana</t>
  </si>
  <si>
    <t>500003</t>
  </si>
  <si>
    <t>info@bambinoagro.com</t>
  </si>
  <si>
    <t>The company completed its initial public offering on the Bombay Stock Exchange under the ticker symbol of 519295 on March 1, 1994.</t>
  </si>
  <si>
    <t>597474-46</t>
  </si>
  <si>
    <t>Babaji Snacks</t>
  </si>
  <si>
    <t>Babaji Namkeen</t>
  </si>
  <si>
    <t>Babaji Snacks Pvt Ltd</t>
  </si>
  <si>
    <t>U74999DL2018PTC340644</t>
  </si>
  <si>
    <t>Producer and exporter of eatables such as sweets, toast and cookies catering to global and domestic markets. The company offers products including sweets, suji rusk/ toast, bakery cookies, namkeen boondi and namkeens, thereby providing the best solution for clients' little hunger.</t>
  </si>
  <si>
    <t>Beverages, Food Products*</t>
  </si>
  <si>
    <t>eatable, producer, sweets, sweets maker, sweets producer, sweets provider</t>
  </si>
  <si>
    <t>Corporate Backed or Acquired</t>
  </si>
  <si>
    <t>Generating Revenue</t>
  </si>
  <si>
    <t>Acquired/Merged (Operating Subsidiary)</t>
  </si>
  <si>
    <t>M&amp;A</t>
  </si>
  <si>
    <t>Haldiram's India</t>
  </si>
  <si>
    <t>FY 2023</t>
  </si>
  <si>
    <t>397155-07P</t>
  </si>
  <si>
    <t>Rajesh Lamba</t>
  </si>
  <si>
    <t>Director</t>
  </si>
  <si>
    <t>+91 (0)99 9995 2052</t>
  </si>
  <si>
    <t>New Delhi, India</t>
  </si>
  <si>
    <t>Mohan Coprative Industrial State</t>
  </si>
  <si>
    <t>Mathura Road</t>
  </si>
  <si>
    <t>New Delhi</t>
  </si>
  <si>
    <t>110044</t>
  </si>
  <si>
    <t>The company was acquired by Haldiram's India for an undisclosed amount on March 7, 2019.</t>
  </si>
  <si>
    <t>Merger/Acquisition</t>
  </si>
  <si>
    <t>Corporate</t>
  </si>
  <si>
    <t>229144-87</t>
  </si>
  <si>
    <t>Euro India Fresh Foods (NSE: EIFFL)</t>
  </si>
  <si>
    <t>Euro India Fresh Foods Limited</t>
  </si>
  <si>
    <t>DFM Foods, GO DESi</t>
  </si>
  <si>
    <t>Euro India Fresh Foods Ltd is an Indian Food business firm. The company is engaged in manufacturing and selling processed food and beverages which is the only business segment. Company products include; Euro Chips, Euro Namkeens, Euro Getmore, Euro Wheels, packaged drinking water Euro Spa, Euro's mango drink Fresho, and lemon-based drinks Euro Lemoni. The firm has outlets in cities such as Surat, Ahmedabad, Bhavnagar, Mumbai and Others. Euro also exports products overseas however the majority of the revenue accrues from domestic sales.</t>
  </si>
  <si>
    <t>chips, food, food manufacturing, nondurable goods, snacks</t>
  </si>
  <si>
    <t>2017: 304, 2018: 393, 2019: 417, 2020: 496, 2021: 434, 2022: 592, 2023: 479, 2024: 465</t>
  </si>
  <si>
    <t>EIFFL</t>
  </si>
  <si>
    <t>FY 2024</t>
  </si>
  <si>
    <t>320921-83P</t>
  </si>
  <si>
    <t>Shailesh Shardhara</t>
  </si>
  <si>
    <t>+91 (0)26 1291 3021</t>
  </si>
  <si>
    <t>Surat, India</t>
  </si>
  <si>
    <t>Plot No. A-22/1</t>
  </si>
  <si>
    <t>G.I.D.C. Ichhapore</t>
  </si>
  <si>
    <t>Surat</t>
  </si>
  <si>
    <t>394510</t>
  </si>
  <si>
    <t>info@euroindiafoods.com</t>
  </si>
  <si>
    <t>The company raised INR 512.55 million in its initial public offering on the National Stock Exchange of India under the ticker symbol of EIFFL on March 31, 2017. A total of 6,571,200 shares were sold at a price of INR 78 per share. After the offering, there was a total of 2,48,00,000 outstanding shares (excluding the over-allotment option) priced at a price of INR 78 per share, valuing the company at INR 1.93 billion. The total proceeds, before expenses, to the company was INR 374.4 million and to the selling shareholders was INR 138.2 million. In the offering, the company sold 48,00,000 shares and the selling shareholders sold 17,71,200 shares.</t>
  </si>
  <si>
    <t>518398-66</t>
  </si>
  <si>
    <t>Chheda</t>
  </si>
  <si>
    <t>Chheda Wafers</t>
  </si>
  <si>
    <t>Chheda Specialities Foods Pvt. Ltd.</t>
  </si>
  <si>
    <t>U15130MH2005PTC154730</t>
  </si>
  <si>
    <t>Producer of traditional food products intended to offer snacks, savories, and sweets for different occasions. The company's retail chain offers banana chips, roasted chivda, manglorean mix namkeens, dry fruit samosa, french fries masala, and other ready-to-eat foods, thereby enabling customers with tea-time snacks and food products for special occasions.</t>
  </si>
  <si>
    <t>Distributors/Wholesale, Food Products*</t>
  </si>
  <si>
    <t>banana chips, food product, food product items, savories food, snacks maker, snacks manufacturer, snacks manufacturing</t>
  </si>
  <si>
    <t>Privately Held (no backing)</t>
  </si>
  <si>
    <t>Other Private Companies</t>
  </si>
  <si>
    <t>2023: 26</t>
  </si>
  <si>
    <t>FY 2017</t>
  </si>
  <si>
    <t>332125-03P</t>
  </si>
  <si>
    <t>Ashok Chheda</t>
  </si>
  <si>
    <t>Co-Founder, Managing Director and Chairman</t>
  </si>
  <si>
    <t>+91 (0)22 2863 2323</t>
  </si>
  <si>
    <t>Mumbai, India</t>
  </si>
  <si>
    <t>Chheda House, Plot Number 7, B. M. C. Industrial Estate, Sai Nagar</t>
  </si>
  <si>
    <t>Near Tata Wasan Service Centre, Kandivali West</t>
  </si>
  <si>
    <t>Mumbai</t>
  </si>
  <si>
    <t>Maharashtra</t>
  </si>
  <si>
    <t>400067</t>
  </si>
  <si>
    <t>info@chhedaspecialities.com</t>
  </si>
  <si>
    <t>592486-21</t>
  </si>
  <si>
    <t>Jay Kailash Namkeen (BOM: 544160)</t>
  </si>
  <si>
    <t>Jay Kailash Namkeen (OPC) Private Limited, Jay Kailash Namkeen Private Limited</t>
  </si>
  <si>
    <t>Jay Kailash Namkeen Ltd</t>
  </si>
  <si>
    <t>Jay Kailash Namkeen Ltd is a company engaged in the business of manufacturing of packaged Indian snacks. Its range of Indian snacks includes Chana Jor Namkeen, Masala Chana Jor, Pudina Chana, Masala Mung Jor, Plain Mung Jor, Soya Sticks, Haldi Chanas, Chana dal, Sev Murmura &amp; Garlic Sev Murmura, Bhavnagari Gathiya, Chana Dal, Sing Bhujia, Popcorn, Roasted Peanuts, and other snacks.</t>
  </si>
  <si>
    <t>packaged food, packaged snack, snacks maker, snacks making, snacks manufacturer, snacks manufacturing</t>
  </si>
  <si>
    <t>2023: 14, 2024: 19</t>
  </si>
  <si>
    <t>544160</t>
  </si>
  <si>
    <t>390932-11P</t>
  </si>
  <si>
    <t>Tulsi Pujara</t>
  </si>
  <si>
    <t>Chief Financial Officer &amp; Whole-Time Director</t>
  </si>
  <si>
    <t>+91 (0)90 8168 8825</t>
  </si>
  <si>
    <t>Rajkot, India</t>
  </si>
  <si>
    <t>Deeva House, Fourth Floor</t>
  </si>
  <si>
    <t>Diwanpara 11/12 corner</t>
  </si>
  <si>
    <t>Rajkot</t>
  </si>
  <si>
    <t>360001</t>
  </si>
  <si>
    <t>info@jaykailashnamkeen.com</t>
  </si>
  <si>
    <t>The company raised INR 119.25 million in its initial public offering on the Bombay Stock Exchange under the ticker symbol of 544160 on April 8, 2024. A total of 1,633,600 shares were sold. After the offering, there was a total of 4,996,933 outstanding shares, valuing the company at INR 364.78 million.</t>
  </si>
  <si>
    <t>164475-55</t>
  </si>
  <si>
    <t>Shanti Guru Industries (BOM: 534708)</t>
  </si>
  <si>
    <t>R-C-L Retail, RCL Retail Limited, RCL Retail Private Limited</t>
  </si>
  <si>
    <t>Shantiguru</t>
  </si>
  <si>
    <t>Shanti Guru Industries Ltd.</t>
  </si>
  <si>
    <t>Shanti Guru Industries Ltd operates in the retail industry. The company is engaged in the business of agro-based food products and fast moving consumer goods.</t>
  </si>
  <si>
    <t>Department Stores, Food Products*</t>
  </si>
  <si>
    <t>bakery products, cookies, food retailer, fryums, namkeens, ready-to-eat snacks, snacks retailer</t>
  </si>
  <si>
    <t>2012: 7, 2013: 3</t>
  </si>
  <si>
    <t>534708</t>
  </si>
  <si>
    <t>334994-14P</t>
  </si>
  <si>
    <t>Mahipal Sanghvi</t>
  </si>
  <si>
    <t>+91 (0)44 4850 8024</t>
  </si>
  <si>
    <t>Chennai, India</t>
  </si>
  <si>
    <t>Sapna Trade Centre Number 109, P.H Road</t>
  </si>
  <si>
    <t>10th Floor 10B/2</t>
  </si>
  <si>
    <t>Chennai</t>
  </si>
  <si>
    <t>Tamil Nadu</t>
  </si>
  <si>
    <t>600084</t>
  </si>
  <si>
    <t>rclretail@gmail.com</t>
  </si>
  <si>
    <t>The company raised INR 57.95 million in its initial public offering on the Bombay Stock Exchange under the ticker symbol of 534708 on October 16, 2012. A total of 5,795,000 shares were sold at INR 10 per share. After the offering, there was a total of 12,300,000 outstanding shares at INR 10 per share, valuing the company at INR 123 million.</t>
  </si>
  <si>
    <t>164767-69</t>
  </si>
  <si>
    <t>Madhur Industries (BOM: 519279)</t>
  </si>
  <si>
    <t>Madhur Industries Ltd</t>
  </si>
  <si>
    <t>Madhur Industries Ltd is an Indian-based company engaged in the manufacturing and selling of food products. The company's products include spices, seeds and grains, soups, instant mixes, namkeens, and diet series - juicy, and milky. The group caters to both domestic and international markets.</t>
  </si>
  <si>
    <t>Cultivation, Food Products*</t>
  </si>
  <si>
    <t>food products, food products company, grain, namkeens, seeds, spices</t>
  </si>
  <si>
    <t>2015: 2, 2016: 2</t>
  </si>
  <si>
    <t>519279</t>
  </si>
  <si>
    <t>343159-75P</t>
  </si>
  <si>
    <t>Shalin Parikh</t>
  </si>
  <si>
    <t>Managing Director, Chairperson &amp; Executive Director</t>
  </si>
  <si>
    <t>sparikh@madhur.co</t>
  </si>
  <si>
    <t>+91 (0)79 6512 0323</t>
  </si>
  <si>
    <t>Ahmedabad, India</t>
  </si>
  <si>
    <t>Madhur Complex 3rd Floor, Stadium Cross Road</t>
  </si>
  <si>
    <t>Navarangpura</t>
  </si>
  <si>
    <t>Ahmedabad</t>
  </si>
  <si>
    <t>380009</t>
  </si>
  <si>
    <t>+91 (0)79 2656 3861</t>
  </si>
  <si>
    <t>info@madhurindustrieslimited.com</t>
  </si>
  <si>
    <t>The company completed its initial public offering on the Bombay Stock Exchange under the ticker symbol of 519279 on February 1, 1994.</t>
  </si>
  <si>
    <t>443282-32</t>
  </si>
  <si>
    <t>Priniti</t>
  </si>
  <si>
    <t>Priniti Foods</t>
  </si>
  <si>
    <t>Priniti Foods Pvt. Ltd</t>
  </si>
  <si>
    <t>U15122HR2009PTC057736</t>
  </si>
  <si>
    <t>Producer of food products intended to offer flavored snacks item. The company offers a range of products including potato chips and extruded namkeen such as sticks, puffs, rings and fryums, enabling clients to provide a moisture-free, crispy, mouth-watering, hygienically packed, fresh range of assortments.</t>
  </si>
  <si>
    <t>food products, food products retail, potato chips seller, salty snacks food, salty snacks producer, snacks manufacturer</t>
  </si>
  <si>
    <t>Private Equity-Backed</t>
  </si>
  <si>
    <t>Privately Held (backing)</t>
  </si>
  <si>
    <t>Private Equity, Venture Capital</t>
  </si>
  <si>
    <t>2021: 16, 2023: 40</t>
  </si>
  <si>
    <t>FY 2022</t>
  </si>
  <si>
    <t>245359-99P</t>
  </si>
  <si>
    <t>Rajesh Garg</t>
  </si>
  <si>
    <t>Founder &amp; Managing Director</t>
  </si>
  <si>
    <t>+91 (0)80 4805 4166</t>
  </si>
  <si>
    <t>Sonipat, India</t>
  </si>
  <si>
    <t>Khasra Number 28/7/1</t>
  </si>
  <si>
    <t>Village Post Office Nathupur District</t>
  </si>
  <si>
    <t>Sonipat</t>
  </si>
  <si>
    <t>Haryana</t>
  </si>
  <si>
    <t>131029</t>
  </si>
  <si>
    <t>info@prinitifoods.com</t>
  </si>
  <si>
    <t>The undisclosed investors sold their stakes in the company in approximately September 2023. Previously, the company received development capital from India SME Investments on November 3, 2020.</t>
  </si>
  <si>
    <t>India SME Investments</t>
  </si>
  <si>
    <t>India SME Investments (www.indiasmeinvestments.com)</t>
  </si>
  <si>
    <t>Intensive Fiscal Services(Advisor: General)</t>
  </si>
  <si>
    <t>Early Stage VC</t>
  </si>
  <si>
    <t>Secondary Transaction - Private</t>
  </si>
  <si>
    <t>Other</t>
  </si>
  <si>
    <t>No Exit</t>
  </si>
  <si>
    <t>58080-16</t>
  </si>
  <si>
    <t>Yellow Diamond (BOM: 540724)</t>
  </si>
  <si>
    <t>Prakash Snacks, PSL</t>
  </si>
  <si>
    <t>Prataap Snacks Ltd.</t>
  </si>
  <si>
    <t>L15311MP2009PLC021746</t>
  </si>
  <si>
    <t>Gopal Snacks, Iscon Balaji Foods, DFM Foods, Hyfun Foods, Balaji Wafers, Euro India Fresh Foods, Red Diamond</t>
  </si>
  <si>
    <t>Prataap Snacks Ltd is a snack company. Its product portfolio consists of Extruded Snacks including Puffs, Rings, and Pellets products, Chips including fried, and sliced chips/crisps, and Namkeen including moong dal, masala or fried nuts, sev, and bhujia. The company's only segment is snacks food. Geographically, it derives a majority of its revenue from India.</t>
  </si>
  <si>
    <t>chips product, package snacks, packaged food, potato chips, potato chips producer, wafers chips</t>
  </si>
  <si>
    <t>M&amp;A, Private Equity, Publicly Listed, Venture Capital</t>
  </si>
  <si>
    <t>2016: 673, 2018: 830, 2019: 865, 2020: 923, 2021: 907, 2022: 1049, 2023: 5449, 2024: 4710</t>
  </si>
  <si>
    <t>540724</t>
  </si>
  <si>
    <t>96656-95P</t>
  </si>
  <si>
    <t>Amit Kumat</t>
  </si>
  <si>
    <t>Chief Executive Officer &amp; Managing Director</t>
  </si>
  <si>
    <t>amit@yellowdiamond.in</t>
  </si>
  <si>
    <t>+91 (0)73 1243 7642</t>
  </si>
  <si>
    <t>Indore, India</t>
  </si>
  <si>
    <t>Khasra Number 378/2</t>
  </si>
  <si>
    <t>Nemawar Road, Gram Palda</t>
  </si>
  <si>
    <t>Indore</t>
  </si>
  <si>
    <t>Madhya Pradesh</t>
  </si>
  <si>
    <t>452020</t>
  </si>
  <si>
    <t>info@yellowdiamond.in</t>
  </si>
  <si>
    <t>The company is in talks to be acquired by Authum Investment &amp; Infrastructure (BOM: 539177) and Mr. Mahi Madhusudan Kela for an undisclosed amount on December 31, 2024. After the transaction, Authum Investment &amp; Infrastructure owns a 72.85% stake in the company. Previously, Peak XV Partners sold a 46.85% stake in the company to Authum Investment &amp; Infrastructure (BOM: 539177) for INR 8.46 billion on September 26, 2024. The company is being actively tracked by PitchBook.</t>
  </si>
  <si>
    <t>Authum Investment &amp; Infrastructure, Fidelity Investments, Housing Development Finance Corporation, ICICI Prudential Life Insurance Company, Malabar Investments, Peak XV Partners, SBI Life Insurance, The Capital Group Companies, The Goldman Sachs Group (Indian Mutual Fund Business)</t>
  </si>
  <si>
    <t>Faering Capital</t>
  </si>
  <si>
    <t>Authum Investment &amp; Infrastructure (www.authum.com), Fidelity Investments (www.fidelity.com), Housing Development Finance Corporation (www.hdfc.com), ICICI Prudential Life Insurance Company (www.iciciprulife.com), Malabar Investments (www.malabarinvest.com), Peak XV Partners (www.peakxv.com), SBI Life Insurance (www.sbilife.co.in), The Capital Group Companies (www.capitalgroup.com)</t>
  </si>
  <si>
    <t>Faering Capital (www.faeringcapital.com)</t>
  </si>
  <si>
    <t>Ashika Credit Capital(Advisor: General), Cyril Amarchand Mangaldas(Legal Advisor), Edelweiss Financial Services(Underwriter), JM Financial(Underwriter), S. R. Batliboi &amp; Co.(Accounting), Spark Capital Advisors(Advisor: General)</t>
  </si>
  <si>
    <t>Upcoming</t>
  </si>
  <si>
    <t>282216-25</t>
  </si>
  <si>
    <t>Ashok Masale</t>
  </si>
  <si>
    <t>Producer and distributor of Indian food products, including spices, tea, and incense sticks. Ashok Masale offers a range of masalas, namkeen, pickles, and sauces. The company is based in Kanpur, Uttar Pradesh, India and was established in 1957.</t>
  </si>
  <si>
    <t>Retail</t>
  </si>
  <si>
    <t>Other Retail</t>
  </si>
  <si>
    <t>Other Consumer Non-Durables, Other Retail*</t>
  </si>
  <si>
    <t>branding names, consumer packaging, educational institution, educational movement, enterprise business, material procurement, materials processing, names branding, procurement process</t>
  </si>
  <si>
    <t>Stamford, CT</t>
  </si>
  <si>
    <t>Stamford</t>
  </si>
  <si>
    <t>Connecticut</t>
  </si>
  <si>
    <t>06901</t>
  </si>
  <si>
    <t>United States</t>
  </si>
  <si>
    <t>+1 (203) 359-5695</t>
  </si>
  <si>
    <t>alphaseal@markmymedia.com</t>
  </si>
  <si>
    <t>Americas</t>
  </si>
  <si>
    <t>North America</t>
  </si>
  <si>
    <t>Technology Generated</t>
  </si>
  <si>
    <t>760416-76</t>
  </si>
  <si>
    <t>Bhikhabhai &amp; Co.</t>
  </si>
  <si>
    <t>Bhikhabhai &amp; Co. Ltd</t>
  </si>
  <si>
    <t>Operator of Indian sweets and snacks production and retail services. The company produces and sells a variety of Indian sweets (mithai), snacks (Namkeen or Bhuja), and savory items. The business operates multiple retail outlets across Fiji and provides catering services for personal parties, weddings, and public gatherings, serving both local markets and Fijian expatriates around the world.</t>
  </si>
  <si>
    <t>Ba, Fiji</t>
  </si>
  <si>
    <t>Kings Road, Main Street, P O Box 74</t>
  </si>
  <si>
    <t>Ba</t>
  </si>
  <si>
    <t>Fiji</t>
  </si>
  <si>
    <t>Oceania</t>
  </si>
  <si>
    <t>725061-43</t>
  </si>
  <si>
    <t>Choksi &amp; Choksi Food Products</t>
  </si>
  <si>
    <t>Choksi &amp; Choksi Food Products LLP</t>
  </si>
  <si>
    <t>Manufacturer of tasty and flavorful food products intended to provide food items to customers. The company manufactures a variety of namkeen, such as ratlami sev, farsi puri, methi puri, dry bhel, wafers like potato plain and banana plain, pasta and other food products, enabling customers to get their products in different quantities at their convenience.</t>
  </si>
  <si>
    <t>flavorful food, food items producer, food items supplier, food products producer, snacks good, tasty food products</t>
  </si>
  <si>
    <t>Accelerator/Incubator Backed</t>
  </si>
  <si>
    <t>Startup</t>
  </si>
  <si>
    <t>Pre-venture</t>
  </si>
  <si>
    <t>3, Devdeep Apartment, Motinagar Society</t>
  </si>
  <si>
    <t>Near Saurashtra society, Mahalakshmi Char Rasta, Paldi</t>
  </si>
  <si>
    <t>380007</t>
  </si>
  <si>
    <t>The company joined Startup Gujarat and received an undisclosed amount of funding.</t>
  </si>
  <si>
    <t>Startup Gujarat</t>
  </si>
  <si>
    <t>Startup Gujarat (startup.gujarat.gov.in)</t>
  </si>
  <si>
    <t>Accelerator/Incubator</t>
  </si>
  <si>
    <t>526851-82</t>
  </si>
  <si>
    <t>Delhi Bazar</t>
  </si>
  <si>
    <t>Delhi Bazar Fairfield LLC</t>
  </si>
  <si>
    <t>Operator of a grocery store in Fairfield, California. The company specializes in offering spices and masalas, namkeen, cookies and other related products to its customers.</t>
  </si>
  <si>
    <t>General Merchandise Stores</t>
  </si>
  <si>
    <t>General Merchandise Stores*</t>
  </si>
  <si>
    <t>grocery store, grocery store chain, grocery store company, grocery store operation, grocery store operator, grocery store owner, grocery store space</t>
  </si>
  <si>
    <t>Private Debt Financed</t>
  </si>
  <si>
    <t>Debt Financed</t>
  </si>
  <si>
    <t>Fairfield, CA</t>
  </si>
  <si>
    <t>1324 West Texas Steet</t>
  </si>
  <si>
    <t>Fairfield</t>
  </si>
  <si>
    <t>California</t>
  </si>
  <si>
    <t>94533</t>
  </si>
  <si>
    <t>+1 (707) 419-5388</t>
  </si>
  <si>
    <t>delhibazarfairfield@gmail.com</t>
  </si>
  <si>
    <t>The company raised $347,500 debt financing on August 26, 2022.</t>
  </si>
  <si>
    <t>Debt - General</t>
  </si>
  <si>
    <t>Debt</t>
  </si>
  <si>
    <t>Term Loan - $0.35M</t>
  </si>
  <si>
    <t>Expected 01-Nov-2029</t>
  </si>
  <si>
    <t>136081-09</t>
  </si>
  <si>
    <t>M/S. Sanjivan Industries Private Limited</t>
  </si>
  <si>
    <t>Manufacturer of food processing machines and steel dairy equipment, catering to the food processing industry. Sanjivan Industries offers a range of products including namkeen machinery, sweets and snacks machineries, ice-cream machines, and mango pulpers, with customization available. The company has a well-equipped manufacturing facility and a team of industry experts, and also offers distributor enquiries and corporate presentations.</t>
  </si>
  <si>
    <t>Materials and Resources</t>
  </si>
  <si>
    <t>Construction (Non-Wood)</t>
  </si>
  <si>
    <t>Raw Materials (Non-Wood)</t>
  </si>
  <si>
    <t>Automotive, Food Products, Raw Materials (Non-Wood)*</t>
  </si>
  <si>
    <t>Industrials</t>
  </si>
  <si>
    <t>food processing, high pressure, making machine</t>
  </si>
  <si>
    <t>759256-48</t>
  </si>
  <si>
    <t>Maxvita Foods - India</t>
  </si>
  <si>
    <t>NatureBox, Yellow Diamond, Naturell India, Orkla India, Maiyas Beverages And Foods, Balaji Wafers, Timios (Food Products), Open Secret</t>
  </si>
  <si>
    <t>Manufacturer and distributor of snack foods for enjoyment and taste satisfaction. The company produces and distributes potato chips, baked corn snacks, namkeen snacks, and fryums snacks, serving the South Indian market.</t>
  </si>
  <si>
    <t>Mysore, India</t>
  </si>
  <si>
    <t>A1 Rane Madras Road Hebbal Industrial Area</t>
  </si>
  <si>
    <t>Mysore</t>
  </si>
  <si>
    <t>Karnataka</t>
  </si>
  <si>
    <t>570016</t>
  </si>
  <si>
    <t>301767-49</t>
  </si>
  <si>
    <t>Mohan Sweet House</t>
  </si>
  <si>
    <t>Producer and distributor of sweets and namkeens in Phagwara, India. The business uses 100% pure desi ghee and carefully selected raw materials to create their products. They also offer special arrangements for marriages, parties, and outdoor catering.</t>
  </si>
  <si>
    <t>art house, art technology, home house, home technology, materials technology, raw material, raw milk, vision technology</t>
  </si>
  <si>
    <t>Morton Grove, IL</t>
  </si>
  <si>
    <t>Morton Grove</t>
  </si>
  <si>
    <t>Illinois</t>
  </si>
  <si>
    <t>60053</t>
  </si>
  <si>
    <t>652098-88</t>
  </si>
  <si>
    <t>Mota Chips</t>
  </si>
  <si>
    <t>Manufacturer of various snack products including potato chips, fryums, namkeens, mixtures, and banana chips in India. The company places a strong emphasis on hygiene and quality, with a dedicated team of professionals committed to maintaining safety standards.</t>
  </si>
  <si>
    <t>B-14, New Empire Industrial Estate Kondivita Lane,, Andheri (East)</t>
  </si>
  <si>
    <t>Maharastra</t>
  </si>
  <si>
    <t>400059</t>
  </si>
  <si>
    <t>© PitchBook Data, Inc.  2025</t>
  </si>
  <si>
    <t>All data copyright PitchBook Data, Inc.</t>
  </si>
  <si>
    <t>For customized data reports and analyses, contact us at:</t>
  </si>
  <si>
    <t>support@pitchbook.com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</si>
  <si>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</si>
  <si>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</si>
  <si>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</si>
  <si>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t>
  </si>
  <si>
    <t>US</t>
  </si>
  <si>
    <t>+1 (206) 257-7775</t>
  </si>
  <si>
    <t>UK</t>
  </si>
  <si>
    <t>+44 (0)203 875 3504</t>
  </si>
  <si>
    <t>SG</t>
  </si>
  <si>
    <t>+65 6016 4771</t>
  </si>
  <si>
    <t>Or by email</t>
  </si>
  <si>
    <t>Bikaner,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</si>
</sst>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Red]\(#,##0.00\)"/>
    <numFmt numFmtId="165" formatCode="#,##0;[Red]\(#,##0\)"/>
    <numFmt numFmtId="166" formatCode="0000"/>
    <numFmt numFmtId="167" formatCode="#,##0.00;[Red]\-#,##0.00"/>
    <numFmt numFmtId="168" formatCode="#,##0.00&quot;%&quot;;[Red]\-#,##0.00&quot;%&quot;"/>
    <numFmt numFmtId="169" formatCode="#,###"/>
    <numFmt numFmtId="170" formatCode="dd\-mmm\-yyyy"/>
    <numFmt numFmtId="171" formatCode="#,##0;"/>
    <numFmt numFmtId="172" formatCode="#,##0.00\x;[Red]\-#,##0.00\x"/>
    <numFmt numFmtId="173" formatCode="#,##0;[Red]\-#,##0"/>
  </numFmts>
  <fonts count="11" x14ac:knownFonts="1">
    <font>
      <sz val="11"/>
      <color theme="1"/>
      <name val="Calibri"/>
      <family val="2"/>
      <scheme val="minor"/>
    </font>
    <font>
      <b/>
      <sz val="8"/>
      <color rgb="FFFFFFFF"/>
      <name val="Open Sans"/>
      <family val="2"/>
    </font>
    <font>
      <sz val="8"/>
      <color rgb="FF000000"/>
      <name val="Open Sans"/>
      <family val="2"/>
    </font>
    <font>
      <sz val="8"/>
      <color rgb="FF26649E"/>
      <name val="Open Sans"/>
      <family val="2"/>
    </font>
    <font>
      <b/>
      <sz val="8"/>
      <color rgb="FF000000"/>
      <name val="Open Sans"/>
      <family val="2"/>
    </font>
    <font>
      <b/>
      <sz val="16"/>
      <color rgb="FF000000"/>
      <name val="Open Sans"/>
      <family val="2"/>
    </font>
    <font>
      <b/>
      <sz val="8"/>
      <color rgb="FF26649E"/>
      <name val="Open Sans"/>
      <family val="2"/>
    </font>
    <font>
      <b/>
      <sz val="14"/>
      <color rgb="FF000000"/>
      <name val="Open Sans"/>
      <family val="2"/>
    </font>
    <font>
      <i/>
      <sz val="10"/>
      <color rgb="FF000000"/>
      <name val="Open Sans"/>
      <family val="2"/>
    </font>
    <font>
      <i/>
      <sz val="10"/>
      <color rgb="FF26649E"/>
      <name val="Open Sans"/>
      <family val="2"/>
    </font>
    <font>
      <sz val="8"/>
      <color rgb="FF000000"/>
      <name val="Open Sans"/>
      <family val="2"/>
    </font>
  </fonts>
  <fills count="5">
    <fill>
      <patternFill patternType="none"/>
    </fill>
    <fill>
      <patternFill patternType="gray125"/>
    </fill>
    <fill>
      <patternFill patternType="solid">
        <fgColor rgb="FF051C38"/>
        <bgColor rgb="FF051C38"/>
      </patternFill>
    </fill>
    <fill>
      <patternFill patternType="solid">
        <fgColor rgb="FFF8F5EF"/>
        <bgColor rgb="FFF8F5EF"/>
      </patternFill>
    </fill>
    <fill>
      <patternFill patternType="solid">
        <fgColor rgb="FFFFFFFF"/>
      </patternFill>
    </fill>
  </fills>
  <borders count="2">
    <border>
      <left/>
      <right/>
      <top/>
      <bottom/>
      <diagonal/>
    </border>
    <border>
      <left/>
      <right style="thin">
        <color rgb="FFD3D3D3"/>
      </right>
      <top/>
      <bottom/>
      <diagonal/>
    </border>
  </borders>
  <cellStyleXfs count="18">
    <xf numFmtId="0" fontId="0" fillId="0" borderId="0"/>
    <xf numFmtId="0" fontId="1" fillId="0" borderId="0">
      <alignment horizontal="center" vertical="center" wrapText="1"/>
    </xf>
    <xf numFmtId="0" fontId="2" fillId="0" borderId="1">
      <alignment horizontal="left" vertical="center" indent="1"/>
    </xf>
    <xf numFmtId="0" fontId="2" fillId="0" borderId="1">
      <alignment horizontal="right" vertical="center" indent="1"/>
    </xf>
    <xf numFmtId="0" fontId="2" fillId="0" borderId="1">
      <alignment horizontal="center" vertical="center"/>
    </xf>
    <xf numFmtId="0" fontId="3" fillId="0" borderId="1">
      <alignment horizontal="left" vertical="center" indent="1"/>
    </xf>
    <xf numFmtId="0" fontId="3" fillId="0" borderId="1">
      <alignment horizontal="right" vertical="center" indent="1"/>
    </xf>
    <xf numFmtId="0" fontId="10" fillId="0" borderId="0">
      <alignment horizontal="left" vertical="center"/>
    </xf>
    <xf numFmtId="0" fontId="2" fillId="0" borderId="0">
      <alignment horizontal="right" vertical="top"/>
    </xf>
    <xf numFmtId="0" fontId="6" fillId="0" borderId="0">
      <alignment horizontal="left" vertical="top"/>
    </xf>
    <xf numFmtId="0" fontId="4" fillId="0" borderId="0">
      <alignment horizontal="left" vertical="top" wrapText="1"/>
    </xf>
    <xf numFmtId="0" fontId="5" fillId="0" borderId="0">
      <alignment horizontal="left" vertical="center"/>
    </xf>
    <xf numFmtId="0" fontId="2" fillId="0" borderId="0">
      <alignment horizontal="right" vertical="center"/>
    </xf>
    <xf numFmtId="0" fontId="4" fillId="0" borderId="0">
      <alignment horizontal="left" vertical="center"/>
    </xf>
    <xf numFmtId="0" fontId="7" fillId="0" borderId="0">
      <alignment horizontal="left" vertical="center"/>
    </xf>
    <xf numFmtId="0" fontId="8" fillId="4" borderId="0">
      <alignment horizontal="left" vertical="center"/>
    </xf>
    <xf numFmtId="0" fontId="9" fillId="4" borderId="0">
      <alignment horizontal="left" vertical="center"/>
    </xf>
    <xf numFmtId="0" fontId="8" fillId="4" borderId="0">
      <alignment horizontal="right" vertical="center"/>
    </xf>
  </cellStyleXfs>
  <cellXfs count="33">
    <xf numFmtId="0" fontId="0" fillId="0" borderId="0" xfId="0"/>
    <xf numFmtId="0" fontId="3" fillId="3" borderId="1" xfId="5" applyFill="1">
      <alignment horizontal="left" vertical="center" indent="1"/>
    </xf>
    <xf numFmtId="0" fontId="1" fillId="2" borderId="0" xfId="1" applyFill="1">
      <alignment horizontal="center" vertical="center" wrapText="1"/>
    </xf>
    <xf numFmtId="0" fontId="2" fillId="0" borderId="1" xfId="2">
      <alignment horizontal="left" vertical="center" indent="1"/>
    </xf>
    <xf numFmtId="165" fontId="2" fillId="0" borderId="1" xfId="3" applyNumberFormat="1">
      <alignment horizontal="right" vertical="center" indent="1"/>
    </xf>
    <xf numFmtId="164" fontId="2" fillId="0" borderId="1" xfId="3" applyNumberFormat="1">
      <alignment horizontal="right" vertical="center" indent="1"/>
    </xf>
    <xf numFmtId="167" fontId="2" fillId="0" borderId="1" xfId="3" applyNumberFormat="1">
      <alignment horizontal="right" vertical="center" indent="1"/>
    </xf>
    <xf numFmtId="166" fontId="2" fillId="0" borderId="1" xfId="3" applyNumberFormat="1">
      <alignment horizontal="right" vertical="center" indent="1"/>
    </xf>
    <xf numFmtId="0" fontId="2" fillId="0" borderId="1" xfId="3">
      <alignment horizontal="right" vertical="center" indent="1"/>
    </xf>
    <xf numFmtId="168" fontId="2" fillId="0" borderId="1" xfId="3" applyNumberFormat="1">
      <alignment horizontal="right" vertical="center" indent="1"/>
    </xf>
    <xf numFmtId="169" fontId="2" fillId="0" borderId="1" xfId="3" applyNumberFormat="1">
      <alignment horizontal="right" vertical="center" indent="1"/>
    </xf>
    <xf numFmtId="171" fontId="2" fillId="0" borderId="1" xfId="3" applyNumberFormat="1">
      <alignment horizontal="right" vertical="center" indent="1"/>
    </xf>
    <xf numFmtId="170" fontId="2" fillId="0" borderId="1" xfId="3" applyNumberFormat="1">
      <alignment horizontal="right" vertical="center" indent="1"/>
    </xf>
    <xf numFmtId="172" fontId="2" fillId="0" borderId="1" xfId="3" applyNumberFormat="1">
      <alignment horizontal="right" vertical="center" indent="1"/>
    </xf>
    <xf numFmtId="173" fontId="2" fillId="0" borderId="1" xfId="3" applyNumberFormat="1">
      <alignment horizontal="right" vertical="center" indent="1"/>
    </xf>
    <xf numFmtId="0" fontId="2" fillId="3" borderId="1" xfId="3" applyFill="1">
      <alignment horizontal="right" vertical="center" indent="1"/>
    </xf>
    <xf numFmtId="0" fontId="3" fillId="0" borderId="1" xfId="5">
      <alignment horizontal="left" vertical="center" indent="1"/>
    </xf>
    <xf numFmtId="0" fontId="2" fillId="3" borderId="1" xfId="2" applyFill="1">
      <alignment horizontal="left" vertical="center" indent="1"/>
    </xf>
    <xf numFmtId="170" fontId="2" fillId="3" borderId="1" xfId="3" applyNumberFormat="1" applyFill="1">
      <alignment horizontal="right" vertical="center" indent="1"/>
    </xf>
    <xf numFmtId="169" fontId="2" fillId="3" borderId="1" xfId="3" applyNumberFormat="1" applyFill="1">
      <alignment horizontal="right" vertical="center" indent="1"/>
    </xf>
    <xf numFmtId="164" fontId="2" fillId="3" borderId="1" xfId="3" applyNumberFormat="1" applyFill="1">
      <alignment horizontal="right" vertical="center" indent="1"/>
    </xf>
    <xf numFmtId="168" fontId="2" fillId="3" borderId="1" xfId="3" applyNumberFormat="1" applyFill="1">
      <alignment horizontal="right" vertical="center" indent="1"/>
    </xf>
    <xf numFmtId="173" fontId="2" fillId="3" borderId="1" xfId="3" applyNumberFormat="1" applyFill="1">
      <alignment horizontal="right" vertical="center" indent="1"/>
    </xf>
    <xf numFmtId="171" fontId="2" fillId="3" borderId="1" xfId="3" applyNumberFormat="1" applyFill="1">
      <alignment horizontal="right" vertical="center" indent="1"/>
    </xf>
    <xf numFmtId="172" fontId="2" fillId="3" borderId="1" xfId="3" applyNumberFormat="1" applyFill="1">
      <alignment horizontal="right" vertical="center" indent="1"/>
    </xf>
    <xf numFmtId="167" fontId="2" fillId="3" borderId="1" xfId="3" applyNumberFormat="1" applyFill="1">
      <alignment horizontal="right" vertical="center" indent="1"/>
    </xf>
    <xf numFmtId="166" fontId="2" fillId="3" borderId="1" xfId="3" applyNumberFormat="1" applyFill="1">
      <alignment horizontal="right" vertical="center" indent="1"/>
    </xf>
    <xf numFmtId="165" fontId="2" fillId="3" borderId="1" xfId="3" applyNumberFormat="1" applyFill="1">
      <alignment horizontal="right" vertical="center" indent="1"/>
    </xf>
    <xf numFmtId="0" fontId="10" fillId="0" borderId="0" xfId="7">
      <alignment horizontal="left" vertical="center"/>
    </xf>
    <xf numFmtId="0" fontId="7" fillId="0" borderId="0" xfId="14">
      <alignment horizontal="left" vertical="center"/>
    </xf>
    <xf numFmtId="0" fontId="8" fillId="4" borderId="0" xfId="15">
      <alignment horizontal="left" vertical="center"/>
    </xf>
    <xf numFmtId="0" fontId="9" fillId="4" borderId="0" xfId="16">
      <alignment horizontal="left" vertical="center"/>
    </xf>
    <xf numFmtId="0" fontId="8" fillId="4" borderId="0" xfId="17">
      <alignment horizontal="right" vertical="center"/>
    </xf>
  </cellXfs>
  <cellStyles count="18">
    <cellStyle name="bold" xfId="13" xr:uid="{00000000-0005-0000-0000-00000E000000}"/>
    <cellStyle name="defaultStyle" xfId="7" xr:uid="{00000000-0005-0000-0000-000008000000}"/>
    <cellStyle name="fontSize10Italic" xfId="15" xr:uid="{00000000-0005-0000-0000-000010000000}"/>
    <cellStyle name="fontSize10ItalicHyperlink" xfId="16" xr:uid="{00000000-0005-0000-0000-000011000000}"/>
    <cellStyle name="fontSize10ItalicRight" xfId="17" xr:uid="{00000000-0005-0000-0000-000012000000}"/>
    <cellStyle name="fontSize14Bold" xfId="14" xr:uid="{00000000-0005-0000-0000-00000F000000}"/>
    <cellStyle name="fontSize16Bold" xfId="11" xr:uid="{00000000-0005-0000-0000-00000C000000}"/>
    <cellStyle name="horizontalCenterWrapWhiteBold" xfId="1" xr:uid="{00000000-0005-0000-0000-000001000000}"/>
    <cellStyle name="horizontalRight" xfId="12" xr:uid="{00000000-0005-0000-0000-00000D000000}"/>
    <cellStyle name="Normal" xfId="0" builtinId="0"/>
    <cellStyle name="tableCellStyleCenter" xfId="4" xr:uid="{00000000-0005-0000-0000-000004000000}"/>
    <cellStyle name="tableCellStyleLeft" xfId="2" xr:uid="{00000000-0005-0000-0000-000002000000}"/>
    <cellStyle name="tableCellStyleLeftHyperlink" xfId="5" xr:uid="{00000000-0005-0000-0000-000006000000}"/>
    <cellStyle name="tableCellStyleRight" xfId="3" xr:uid="{00000000-0005-0000-0000-000003000000}"/>
    <cellStyle name="tableCellStyleRightHyperlink" xfId="6" xr:uid="{00000000-0005-0000-0000-000007000000}"/>
    <cellStyle name="verticalTopBoldWrapBold" xfId="10" xr:uid="{00000000-0005-0000-0000-00000B000000}"/>
    <cellStyle name="verticalTopHorizontalRight" xfId="8" xr:uid="{00000000-0005-0000-0000-000009000000}"/>
    <cellStyle name="verticalTopHyperlinkBold" xfId="9"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support@pitchbook.com" TargetMode="External"/><Relationship Id="rId2" Type="http://schemas.openxmlformats.org/officeDocument/2006/relationships/hyperlink" Target="https://pitchbook.com/subscription-agreement" TargetMode="External"/><Relationship Id="rId1" Type="http://schemas.openxmlformats.org/officeDocument/2006/relationships/hyperlink" Target="support@pitch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S27"/>
  <sheetViews>
    <sheetView showGridLines="0" tabSelected="1" topLeftCell="AW1" workbookViewId="0">
      <selection activeCell="BA10" sqref="BA10"/>
    </sheetView>
  </sheetViews>
  <sheetFormatPr defaultRowHeight="14.4" x14ac:dyDescent="0.3"/>
  <cols>
    <col min="1" max="1" width="21.6640625" customWidth="1"/>
    <col min="2" max="2" width="58.5546875" customWidth="1"/>
    <col min="3" max="4" width="29.5546875" customWidth="1"/>
    <col min="5" max="5" width="31" customWidth="1"/>
    <col min="6" max="7" width="30" customWidth="1"/>
    <col min="8" max="8" width="25.33203125" customWidth="1"/>
    <col min="9" max="9" width="23.88671875" customWidth="1"/>
    <col min="10" max="10" width="31.33203125" customWidth="1"/>
    <col min="11" max="11" width="15.109375" customWidth="1"/>
    <col min="12" max="12" width="39.6640625" customWidth="1"/>
    <col min="13" max="14" width="31.33203125" customWidth="1"/>
    <col min="15" max="15" width="29.88671875" customWidth="1"/>
    <col min="16" max="16" width="34" customWidth="1"/>
    <col min="17" max="17" width="29.109375" customWidth="1"/>
    <col min="18" max="18" width="29.5546875" customWidth="1"/>
    <col min="19" max="19" width="31.88671875" customWidth="1"/>
    <col min="20" max="20" width="23.33203125" customWidth="1"/>
    <col min="21" max="21" width="22.109375" customWidth="1"/>
    <col min="22" max="22" width="24" customWidth="1"/>
    <col min="23" max="23" width="26.6640625" customWidth="1"/>
    <col min="24" max="24" width="22.44140625" customWidth="1"/>
    <col min="25" max="25" width="29.5546875" customWidth="1"/>
    <col min="26" max="26" width="18.6640625" customWidth="1"/>
    <col min="27" max="28" width="21.6640625" customWidth="1"/>
    <col min="29" max="29" width="15.109375" customWidth="1"/>
    <col min="30" max="30" width="20.6640625" customWidth="1"/>
    <col min="31" max="31" width="23" customWidth="1"/>
    <col min="32" max="33" width="27.44140625" customWidth="1"/>
    <col min="34" max="34" width="20.33203125" customWidth="1"/>
    <col min="35" max="35" width="18.6640625" customWidth="1"/>
    <col min="36" max="36" width="20.33203125" customWidth="1"/>
    <col min="37" max="37" width="23.109375" customWidth="1"/>
    <col min="38" max="38" width="19.5546875" customWidth="1"/>
    <col min="39" max="39" width="15.88671875" customWidth="1"/>
    <col min="40" max="40" width="20.33203125" customWidth="1"/>
    <col min="41" max="41" width="15.88671875" customWidth="1"/>
    <col min="42" max="42" width="28.88671875" customWidth="1"/>
    <col min="43" max="43" width="19.5546875" customWidth="1"/>
    <col min="44" max="44" width="27.109375" customWidth="1"/>
    <col min="45" max="45" width="22.6640625" customWidth="1"/>
    <col min="46" max="46" width="27.5546875" customWidth="1"/>
    <col min="47" max="47" width="28" customWidth="1"/>
    <col min="48" max="48" width="28.6640625" customWidth="1"/>
    <col min="49" max="49" width="23.88671875" customWidth="1"/>
    <col min="50" max="51" width="24.44140625" customWidth="1"/>
    <col min="52" max="52" width="16.5546875" customWidth="1"/>
    <col min="53" max="53" width="24.5546875" customWidth="1"/>
    <col min="54" max="54" width="20.44140625" customWidth="1"/>
    <col min="55" max="55" width="27.44140625" customWidth="1"/>
    <col min="56" max="56" width="17.109375" customWidth="1"/>
    <col min="57" max="57" width="15.109375" customWidth="1"/>
    <col min="58" max="58" width="24.6640625" customWidth="1"/>
    <col min="59" max="59" width="23.88671875" customWidth="1"/>
    <col min="60" max="60" width="27.5546875" customWidth="1"/>
    <col min="61" max="61" width="38.33203125" customWidth="1"/>
    <col min="62" max="62" width="29.5546875" customWidth="1"/>
    <col min="63" max="63" width="24.109375" customWidth="1"/>
    <col min="64" max="66" width="29.5546875" customWidth="1"/>
    <col min="67" max="69" width="34.88671875" customWidth="1"/>
    <col min="70" max="71" width="29.5546875" customWidth="1"/>
    <col min="72" max="72" width="25.88671875" customWidth="1"/>
    <col min="73" max="73" width="25.33203125" customWidth="1"/>
    <col min="74" max="74" width="31.33203125" customWidth="1"/>
    <col min="75" max="75" width="30.109375" customWidth="1"/>
    <col min="76" max="76" width="36.44140625" customWidth="1"/>
    <col min="77" max="77" width="30.44140625" customWidth="1"/>
    <col min="78" max="79" width="32.109375" customWidth="1"/>
    <col min="80" max="80" width="30.6640625" customWidth="1"/>
    <col min="81" max="81" width="32.5546875" customWidth="1"/>
    <col min="82" max="82" width="27.33203125" customWidth="1"/>
    <col min="83" max="83" width="27.5546875" customWidth="1"/>
    <col min="84" max="84" width="25" customWidth="1"/>
    <col min="85" max="85" width="31" customWidth="1"/>
    <col min="86" max="86" width="30" customWidth="1"/>
    <col min="87" max="87" width="36.109375" customWidth="1"/>
    <col min="88" max="88" width="30.109375" customWidth="1"/>
    <col min="89" max="90" width="31.88671875" customWidth="1"/>
    <col min="91" max="91" width="30.44140625" customWidth="1"/>
    <col min="92" max="93" width="25.88671875" customWidth="1"/>
    <col min="94" max="94" width="32.5546875" customWidth="1"/>
    <col min="95" max="95" width="27.109375" customWidth="1"/>
    <col min="96" max="96" width="21" customWidth="1"/>
    <col min="97" max="97" width="28.88671875" customWidth="1"/>
    <col min="98" max="98" width="26.44140625" customWidth="1"/>
    <col min="99" max="99" width="28.5546875" customWidth="1"/>
    <col min="100" max="100" width="24.5546875" customWidth="1"/>
    <col min="101" max="101" width="33.33203125" customWidth="1"/>
    <col min="102" max="102" width="30" customWidth="1"/>
    <col min="103" max="103" width="39.44140625" customWidth="1"/>
    <col min="104" max="104" width="27.33203125" customWidth="1"/>
    <col min="105" max="105" width="36.88671875" customWidth="1"/>
    <col min="106" max="106" width="21" customWidth="1"/>
    <col min="107" max="107" width="29" customWidth="1"/>
    <col min="108" max="108" width="26.6640625" customWidth="1"/>
    <col min="109" max="109" width="28.6640625" customWidth="1"/>
    <col min="110" max="110" width="24" customWidth="1"/>
    <col min="111" max="111" width="33.5546875" customWidth="1"/>
    <col min="112" max="112" width="30.109375" customWidth="1"/>
    <col min="113" max="113" width="39.6640625" customWidth="1"/>
    <col min="114" max="114" width="27.44140625" customWidth="1"/>
    <col min="115" max="115" width="37" customWidth="1"/>
    <col min="116" max="116" width="32.44140625" customWidth="1"/>
    <col min="117" max="117" width="39.5546875" customWidth="1"/>
    <col min="118" max="118" width="41.5546875" customWidth="1"/>
    <col min="119" max="119" width="32.88671875" customWidth="1"/>
    <col min="120" max="120" width="39.88671875" customWidth="1"/>
    <col min="121" max="121" width="41.88671875" customWidth="1"/>
    <col min="122" max="122" width="29.5546875" customWidth="1"/>
    <col min="123" max="123" width="25.88671875" customWidth="1"/>
    <col min="124" max="130" width="29.5546875" customWidth="1"/>
    <col min="131" max="131" width="36.88671875" customWidth="1"/>
    <col min="132" max="132" width="26.6640625" customWidth="1"/>
    <col min="133" max="133" width="29.5546875" customWidth="1"/>
    <col min="134" max="134" width="36.88671875" customWidth="1"/>
    <col min="135" max="135" width="31.33203125" customWidth="1"/>
    <col min="136" max="137" width="36.88671875" customWidth="1"/>
    <col min="138" max="138" width="25" customWidth="1"/>
    <col min="139" max="139" width="27.5546875" customWidth="1"/>
    <col min="140" max="140" width="30.109375" customWidth="1"/>
    <col min="141" max="146" width="29.5546875" customWidth="1"/>
    <col min="147" max="147" width="26.6640625" customWidth="1"/>
    <col min="148" max="148" width="28.88671875" customWidth="1"/>
    <col min="149" max="149" width="18.6640625" customWidth="1"/>
  </cols>
  <sheetData>
    <row r="1" spans="1:149" ht="34.950000000000003" customHeigh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row>
    <row r="2" spans="1:149" x14ac:dyDescent="0.3">
      <c r="A2" s="17" t="s">
        <v>149</v>
      </c>
      <c r="B2" s="17" t="s">
        <v>150</v>
      </c>
      <c r="C2" s="17" t="s">
        <v>151</v>
      </c>
      <c r="D2" s="17" t="s">
        <v>151</v>
      </c>
      <c r="E2" s="17" t="s">
        <v>152</v>
      </c>
      <c r="F2" s="17" t="s">
        <v>153</v>
      </c>
      <c r="G2" s="17" t="s">
        <v>154</v>
      </c>
      <c r="H2" s="17" t="s">
        <v>151</v>
      </c>
      <c r="I2" s="17" t="s">
        <v>151</v>
      </c>
      <c r="J2" s="17" t="s">
        <v>155</v>
      </c>
      <c r="K2" s="17" t="s">
        <v>149</v>
      </c>
      <c r="L2" s="17" t="s">
        <v>156</v>
      </c>
      <c r="M2" s="17" t="s">
        <v>157</v>
      </c>
      <c r="N2" s="17" t="s">
        <v>158</v>
      </c>
      <c r="O2" s="17" t="s">
        <v>159</v>
      </c>
      <c r="P2" s="17" t="s">
        <v>160</v>
      </c>
      <c r="Q2" s="17" t="s">
        <v>161</v>
      </c>
      <c r="R2" s="17" t="s">
        <v>162</v>
      </c>
      <c r="S2" s="17" t="s">
        <v>163</v>
      </c>
      <c r="T2" s="20">
        <v>961.96</v>
      </c>
      <c r="U2" s="17" t="s">
        <v>164</v>
      </c>
      <c r="V2" s="17" t="s">
        <v>165</v>
      </c>
      <c r="W2" s="17" t="s">
        <v>166</v>
      </c>
      <c r="X2" s="1" t="str">
        <f>HYPERLINK("http://www.bikaji.com","www.bikaji.com")</f>
        <v>www.bikaji.com</v>
      </c>
      <c r="Y2" s="1" t="str">
        <f>HYPERLINK("http://www.linkedin.com/company/bikaji","http://www.linkedin.com/company/bikaji")</f>
        <v>http://www.linkedin.com/company/bikaji</v>
      </c>
      <c r="Z2" s="27">
        <v>2794</v>
      </c>
      <c r="AA2" s="17" t="s">
        <v>167</v>
      </c>
      <c r="AB2" s="17" t="s">
        <v>168</v>
      </c>
      <c r="AC2" s="17" t="s">
        <v>169</v>
      </c>
      <c r="AD2" s="26">
        <v>1987</v>
      </c>
      <c r="AE2" s="17" t="s">
        <v>151</v>
      </c>
      <c r="AF2" s="17" t="s">
        <v>151</v>
      </c>
      <c r="AG2" s="17" t="s">
        <v>151</v>
      </c>
      <c r="AH2" s="25">
        <v>296.06</v>
      </c>
      <c r="AI2" s="25">
        <v>87.35</v>
      </c>
      <c r="AJ2" s="25">
        <v>32.57</v>
      </c>
      <c r="AK2" s="25">
        <v>2263.1</v>
      </c>
      <c r="AL2" s="25">
        <v>50.88</v>
      </c>
      <c r="AM2" s="25">
        <v>42.23</v>
      </c>
      <c r="AN2" s="25">
        <v>1993.88</v>
      </c>
      <c r="AO2" s="25">
        <v>0</v>
      </c>
      <c r="AP2" s="21">
        <v>13.89</v>
      </c>
      <c r="AQ2" s="15" t="s">
        <v>170</v>
      </c>
      <c r="AR2" s="17" t="s">
        <v>171</v>
      </c>
      <c r="AS2" s="17" t="s">
        <v>172</v>
      </c>
      <c r="AT2" s="17" t="s">
        <v>173</v>
      </c>
      <c r="AU2" s="17" t="s">
        <v>174</v>
      </c>
      <c r="AV2" s="17" t="s">
        <v>175</v>
      </c>
      <c r="AW2" s="17" t="s">
        <v>178</v>
      </c>
      <c r="AX2" s="17" t="s">
        <v>176</v>
      </c>
      <c r="AY2" s="17" t="s">
        <v>177</v>
      </c>
      <c r="AZ2" s="17" t="s">
        <v>574</v>
      </c>
      <c r="BA2" s="17" t="s">
        <v>179</v>
      </c>
      <c r="BB2" s="15" t="s">
        <v>180</v>
      </c>
      <c r="BC2" s="17" t="s">
        <v>181</v>
      </c>
      <c r="BD2" s="15" t="s">
        <v>175</v>
      </c>
      <c r="BE2" s="15" t="s">
        <v>182</v>
      </c>
      <c r="BF2" s="17" t="s">
        <v>183</v>
      </c>
      <c r="BG2" s="17" t="s">
        <v>184</v>
      </c>
      <c r="BH2" s="17" t="s">
        <v>185</v>
      </c>
      <c r="BI2" s="17" t="s">
        <v>186</v>
      </c>
      <c r="BJ2" s="17" t="s">
        <v>187</v>
      </c>
      <c r="BK2" s="19">
        <v>1</v>
      </c>
      <c r="BL2" s="17" t="s">
        <v>151</v>
      </c>
      <c r="BM2" s="17" t="s">
        <v>188</v>
      </c>
      <c r="BN2" s="17" t="s">
        <v>189</v>
      </c>
      <c r="BO2" s="17" t="s">
        <v>151</v>
      </c>
      <c r="BP2" s="17" t="s">
        <v>190</v>
      </c>
      <c r="BQ2" s="17" t="s">
        <v>191</v>
      </c>
      <c r="BR2" s="17" t="s">
        <v>151</v>
      </c>
      <c r="BS2" s="17" t="s">
        <v>192</v>
      </c>
      <c r="BT2" s="18">
        <v>41745</v>
      </c>
      <c r="BU2" s="20">
        <v>15.1</v>
      </c>
      <c r="BV2" s="17" t="s">
        <v>193</v>
      </c>
      <c r="BW2" s="20">
        <v>119.9</v>
      </c>
      <c r="BX2" s="17" t="s">
        <v>193</v>
      </c>
      <c r="BY2" s="17" t="s">
        <v>194</v>
      </c>
      <c r="BZ2" s="17" t="s">
        <v>151</v>
      </c>
      <c r="CA2" s="17" t="s">
        <v>151</v>
      </c>
      <c r="CB2" s="17" t="s">
        <v>195</v>
      </c>
      <c r="CC2" s="17" t="s">
        <v>151</v>
      </c>
      <c r="CD2" s="17" t="s">
        <v>196</v>
      </c>
      <c r="CE2" s="18">
        <v>44881</v>
      </c>
      <c r="CF2" s="20">
        <v>107.44</v>
      </c>
      <c r="CG2" s="17" t="s">
        <v>193</v>
      </c>
      <c r="CH2" s="20">
        <v>912.63</v>
      </c>
      <c r="CI2" s="17" t="s">
        <v>197</v>
      </c>
      <c r="CJ2" s="17" t="s">
        <v>198</v>
      </c>
      <c r="CK2" s="17" t="s">
        <v>151</v>
      </c>
      <c r="CL2" s="17" t="s">
        <v>151</v>
      </c>
      <c r="CM2" s="17" t="s">
        <v>199</v>
      </c>
      <c r="CN2" s="18">
        <v>44881</v>
      </c>
      <c r="CO2" s="20" t="s">
        <v>151</v>
      </c>
      <c r="CP2" s="17" t="s">
        <v>151</v>
      </c>
      <c r="CQ2" s="17" t="s">
        <v>196</v>
      </c>
      <c r="CR2" s="21">
        <v>-2.5299999999999998</v>
      </c>
      <c r="CS2" s="23">
        <v>2</v>
      </c>
      <c r="CT2" s="21">
        <v>0</v>
      </c>
      <c r="CU2" s="21">
        <v>0</v>
      </c>
      <c r="CV2" s="21">
        <v>-2.5299999999999998</v>
      </c>
      <c r="CW2" s="23">
        <v>2</v>
      </c>
      <c r="CX2" s="21">
        <v>-5.56</v>
      </c>
      <c r="CY2" s="23">
        <v>3</v>
      </c>
      <c r="CZ2" s="21">
        <v>0.5</v>
      </c>
      <c r="DA2" s="23">
        <v>92</v>
      </c>
      <c r="DB2" s="24">
        <v>46.11</v>
      </c>
      <c r="DC2" s="23">
        <v>98</v>
      </c>
      <c r="DD2" s="24">
        <v>0</v>
      </c>
      <c r="DE2" s="21">
        <v>0</v>
      </c>
      <c r="DF2" s="24">
        <v>46.11</v>
      </c>
      <c r="DG2" s="23">
        <v>98</v>
      </c>
      <c r="DH2" s="24">
        <v>48.27</v>
      </c>
      <c r="DI2" s="23">
        <v>94</v>
      </c>
      <c r="DJ2" s="24">
        <v>43.95</v>
      </c>
      <c r="DK2" s="23">
        <v>98</v>
      </c>
      <c r="DL2" s="23">
        <v>8157</v>
      </c>
      <c r="DM2" s="22">
        <v>-186</v>
      </c>
      <c r="DN2" s="21">
        <v>-2.23</v>
      </c>
      <c r="DO2" s="23">
        <v>923</v>
      </c>
      <c r="DP2" s="22">
        <v>-3</v>
      </c>
      <c r="DQ2" s="21">
        <v>-0.32</v>
      </c>
      <c r="DR2" s="15" t="s">
        <v>200</v>
      </c>
      <c r="DS2" s="18">
        <v>45660</v>
      </c>
      <c r="DT2" s="19" t="s">
        <v>151</v>
      </c>
      <c r="DU2" s="19" t="s">
        <v>151</v>
      </c>
      <c r="DV2" s="19" t="s">
        <v>151</v>
      </c>
      <c r="DW2" s="19" t="s">
        <v>151</v>
      </c>
      <c r="DX2" s="19" t="s">
        <v>151</v>
      </c>
      <c r="DY2" s="19" t="s">
        <v>151</v>
      </c>
      <c r="DZ2" s="17" t="s">
        <v>151</v>
      </c>
      <c r="EA2" s="15" t="s">
        <v>151</v>
      </c>
      <c r="EB2" s="17" t="s">
        <v>151</v>
      </c>
      <c r="EC2" s="21" t="s">
        <v>151</v>
      </c>
      <c r="ED2" s="21" t="s">
        <v>151</v>
      </c>
      <c r="EE2" s="17" t="s">
        <v>151</v>
      </c>
      <c r="EF2" s="21" t="s">
        <v>151</v>
      </c>
      <c r="EG2" s="21" t="s">
        <v>151</v>
      </c>
      <c r="EH2" s="20">
        <v>912.63</v>
      </c>
      <c r="EI2" s="18">
        <v>44881</v>
      </c>
      <c r="EJ2" s="17" t="s">
        <v>198</v>
      </c>
      <c r="EK2" s="19" t="s">
        <v>151</v>
      </c>
      <c r="EL2" s="18" t="s">
        <v>151</v>
      </c>
      <c r="EM2" s="18" t="s">
        <v>151</v>
      </c>
      <c r="EN2" s="17" t="s">
        <v>151</v>
      </c>
      <c r="EO2" s="15" t="s">
        <v>151</v>
      </c>
      <c r="EP2" s="15" t="s">
        <v>151</v>
      </c>
      <c r="EQ2" s="15" t="s">
        <v>151</v>
      </c>
      <c r="ER2" s="15" t="s">
        <v>151</v>
      </c>
      <c r="ES2" s="1" t="str">
        <f>HYPERLINK("https://my.pitchbook.com?c=60511-24","View Company Online")</f>
        <v>View Company Online</v>
      </c>
    </row>
    <row r="3" spans="1:149" x14ac:dyDescent="0.3">
      <c r="A3" s="3" t="s">
        <v>201</v>
      </c>
      <c r="B3" s="3" t="s">
        <v>202</v>
      </c>
      <c r="C3" s="3" t="s">
        <v>151</v>
      </c>
      <c r="D3" s="3" t="s">
        <v>151</v>
      </c>
      <c r="E3" s="3" t="s">
        <v>151</v>
      </c>
      <c r="F3" s="3" t="s">
        <v>151</v>
      </c>
      <c r="G3" s="3" t="s">
        <v>203</v>
      </c>
      <c r="H3" s="3" t="s">
        <v>204</v>
      </c>
      <c r="I3" s="3" t="s">
        <v>205</v>
      </c>
      <c r="J3" s="3" t="s">
        <v>151</v>
      </c>
      <c r="K3" s="3" t="s">
        <v>201</v>
      </c>
      <c r="L3" s="3" t="s">
        <v>206</v>
      </c>
      <c r="M3" s="3" t="s">
        <v>157</v>
      </c>
      <c r="N3" s="3" t="s">
        <v>158</v>
      </c>
      <c r="O3" s="3" t="s">
        <v>159</v>
      </c>
      <c r="P3" s="3" t="s">
        <v>160</v>
      </c>
      <c r="Q3" s="3" t="s">
        <v>151</v>
      </c>
      <c r="R3" s="3" t="s">
        <v>207</v>
      </c>
      <c r="S3" s="3" t="s">
        <v>208</v>
      </c>
      <c r="T3" s="5">
        <v>3.78</v>
      </c>
      <c r="U3" s="3" t="s">
        <v>164</v>
      </c>
      <c r="V3" s="3" t="s">
        <v>165</v>
      </c>
      <c r="W3" s="3" t="s">
        <v>209</v>
      </c>
      <c r="X3" s="16" t="str">
        <f>HYPERLINK("http://www.annapurnasnacks.in","www.annapurnasnacks.in")</f>
        <v>www.annapurnasnacks.in</v>
      </c>
      <c r="Y3" s="16" t="str">
        <f>HYPERLINK("http://www.linkedin.com/company/annapurna-swadisht","http://www.linkedin.com/company/annapurna-swadisht")</f>
        <v>http://www.linkedin.com/company/annapurna-swadisht</v>
      </c>
      <c r="Z3" s="4">
        <v>845</v>
      </c>
      <c r="AA3" s="3" t="s">
        <v>210</v>
      </c>
      <c r="AB3" s="3" t="s">
        <v>211</v>
      </c>
      <c r="AC3" s="3" t="s">
        <v>212</v>
      </c>
      <c r="AD3" s="7">
        <v>2015</v>
      </c>
      <c r="AE3" s="3" t="s">
        <v>151</v>
      </c>
      <c r="AF3" s="3" t="s">
        <v>151</v>
      </c>
      <c r="AG3" s="3" t="s">
        <v>151</v>
      </c>
      <c r="AH3" s="6">
        <v>40.49</v>
      </c>
      <c r="AI3" s="6">
        <v>11.09</v>
      </c>
      <c r="AJ3" s="6">
        <v>2.2799999999999998</v>
      </c>
      <c r="AK3" s="6">
        <v>90</v>
      </c>
      <c r="AL3" s="6">
        <v>4.2300000000000004</v>
      </c>
      <c r="AM3" s="6">
        <v>3.82</v>
      </c>
      <c r="AN3" s="6">
        <v>62.49</v>
      </c>
      <c r="AO3" s="6">
        <v>-7.18</v>
      </c>
      <c r="AP3" s="9">
        <v>49.58</v>
      </c>
      <c r="AQ3" s="8" t="s">
        <v>213</v>
      </c>
      <c r="AR3" s="3" t="s">
        <v>214</v>
      </c>
      <c r="AS3" s="3" t="s">
        <v>215</v>
      </c>
      <c r="AT3" s="3" t="s">
        <v>216</v>
      </c>
      <c r="AU3" s="3" t="s">
        <v>217</v>
      </c>
      <c r="AV3" s="3" t="s">
        <v>218</v>
      </c>
      <c r="AW3" s="3" t="s">
        <v>219</v>
      </c>
      <c r="AX3" s="3" t="s">
        <v>220</v>
      </c>
      <c r="AY3" s="3" t="s">
        <v>221</v>
      </c>
      <c r="AZ3" s="3" t="s">
        <v>222</v>
      </c>
      <c r="BA3" s="3" t="s">
        <v>223</v>
      </c>
      <c r="BB3" s="8" t="s">
        <v>224</v>
      </c>
      <c r="BC3" s="3" t="s">
        <v>181</v>
      </c>
      <c r="BD3" s="8" t="s">
        <v>218</v>
      </c>
      <c r="BE3" s="8" t="s">
        <v>151</v>
      </c>
      <c r="BF3" s="3" t="s">
        <v>225</v>
      </c>
      <c r="BG3" s="3" t="s">
        <v>184</v>
      </c>
      <c r="BH3" s="3" t="s">
        <v>185</v>
      </c>
      <c r="BI3" s="3" t="s">
        <v>226</v>
      </c>
      <c r="BJ3" s="3" t="s">
        <v>227</v>
      </c>
      <c r="BK3" s="10">
        <v>4</v>
      </c>
      <c r="BL3" s="3" t="s">
        <v>151</v>
      </c>
      <c r="BM3" s="3" t="s">
        <v>228</v>
      </c>
      <c r="BN3" s="3" t="s">
        <v>151</v>
      </c>
      <c r="BO3" s="3" t="s">
        <v>229</v>
      </c>
      <c r="BP3" s="3" t="s">
        <v>230</v>
      </c>
      <c r="BQ3" s="3" t="s">
        <v>151</v>
      </c>
      <c r="BR3" s="3" t="s">
        <v>231</v>
      </c>
      <c r="BS3" s="3" t="s">
        <v>232</v>
      </c>
      <c r="BT3" s="12">
        <v>44794</v>
      </c>
      <c r="BU3" s="5" t="s">
        <v>151</v>
      </c>
      <c r="BV3" s="3" t="s">
        <v>151</v>
      </c>
      <c r="BW3" s="5" t="s">
        <v>151</v>
      </c>
      <c r="BX3" s="3" t="s">
        <v>151</v>
      </c>
      <c r="BY3" s="3" t="s">
        <v>233</v>
      </c>
      <c r="BZ3" s="3" t="s">
        <v>151</v>
      </c>
      <c r="CA3" s="3" t="s">
        <v>151</v>
      </c>
      <c r="CB3" s="3" t="s">
        <v>234</v>
      </c>
      <c r="CC3" s="3" t="s">
        <v>151</v>
      </c>
      <c r="CD3" s="3" t="s">
        <v>196</v>
      </c>
      <c r="CE3" s="12">
        <v>44831</v>
      </c>
      <c r="CF3" s="5">
        <v>3.78</v>
      </c>
      <c r="CG3" s="3" t="s">
        <v>193</v>
      </c>
      <c r="CH3" s="5">
        <v>14.37</v>
      </c>
      <c r="CI3" s="3" t="s">
        <v>197</v>
      </c>
      <c r="CJ3" s="3" t="s">
        <v>198</v>
      </c>
      <c r="CK3" s="3" t="s">
        <v>151</v>
      </c>
      <c r="CL3" s="3" t="s">
        <v>151</v>
      </c>
      <c r="CM3" s="3" t="s">
        <v>199</v>
      </c>
      <c r="CN3" s="12">
        <v>44831</v>
      </c>
      <c r="CO3" s="5" t="s">
        <v>151</v>
      </c>
      <c r="CP3" s="3" t="s">
        <v>151</v>
      </c>
      <c r="CQ3" s="3" t="s">
        <v>196</v>
      </c>
      <c r="CR3" s="9">
        <v>-0.3</v>
      </c>
      <c r="CS3" s="11">
        <v>7</v>
      </c>
      <c r="CT3" s="9">
        <v>0</v>
      </c>
      <c r="CU3" s="9">
        <v>0</v>
      </c>
      <c r="CV3" s="9">
        <v>-0.3</v>
      </c>
      <c r="CW3" s="11">
        <v>6</v>
      </c>
      <c r="CX3" s="9">
        <v>-0.6</v>
      </c>
      <c r="CY3" s="11">
        <v>10</v>
      </c>
      <c r="CZ3" s="9">
        <v>0</v>
      </c>
      <c r="DA3" s="11">
        <v>6</v>
      </c>
      <c r="DB3" s="13">
        <v>4.79</v>
      </c>
      <c r="DC3" s="11">
        <v>83</v>
      </c>
      <c r="DD3" s="13">
        <v>0</v>
      </c>
      <c r="DE3" s="9">
        <v>0</v>
      </c>
      <c r="DF3" s="13">
        <v>4.79</v>
      </c>
      <c r="DG3" s="11">
        <v>83</v>
      </c>
      <c r="DH3" s="13">
        <v>7.3</v>
      </c>
      <c r="DI3" s="11">
        <v>83</v>
      </c>
      <c r="DJ3" s="13">
        <v>2.29</v>
      </c>
      <c r="DK3" s="11">
        <v>67</v>
      </c>
      <c r="DL3" s="11">
        <v>1234</v>
      </c>
      <c r="DM3" s="14">
        <v>48</v>
      </c>
      <c r="DN3" s="9">
        <v>4.05</v>
      </c>
      <c r="DO3" s="11">
        <v>48</v>
      </c>
      <c r="DP3" s="14">
        <v>1</v>
      </c>
      <c r="DQ3" s="9">
        <v>2.13</v>
      </c>
      <c r="DR3" s="8" t="s">
        <v>200</v>
      </c>
      <c r="DS3" s="12">
        <v>45637</v>
      </c>
      <c r="DT3" s="10" t="s">
        <v>151</v>
      </c>
      <c r="DU3" s="10" t="s">
        <v>151</v>
      </c>
      <c r="DV3" s="10" t="s">
        <v>151</v>
      </c>
      <c r="DW3" s="10" t="s">
        <v>151</v>
      </c>
      <c r="DX3" s="10" t="s">
        <v>151</v>
      </c>
      <c r="DY3" s="10" t="s">
        <v>151</v>
      </c>
      <c r="DZ3" s="3" t="s">
        <v>151</v>
      </c>
      <c r="EA3" s="8" t="s">
        <v>151</v>
      </c>
      <c r="EB3" s="3" t="s">
        <v>151</v>
      </c>
      <c r="EC3" s="9" t="s">
        <v>151</v>
      </c>
      <c r="ED3" s="9" t="s">
        <v>151</v>
      </c>
      <c r="EE3" s="3" t="s">
        <v>151</v>
      </c>
      <c r="EF3" s="9" t="s">
        <v>151</v>
      </c>
      <c r="EG3" s="9" t="s">
        <v>151</v>
      </c>
      <c r="EH3" s="5">
        <v>14.37</v>
      </c>
      <c r="EI3" s="12">
        <v>44831</v>
      </c>
      <c r="EJ3" s="3" t="s">
        <v>198</v>
      </c>
      <c r="EK3" s="10" t="s">
        <v>151</v>
      </c>
      <c r="EL3" s="12" t="s">
        <v>151</v>
      </c>
      <c r="EM3" s="12" t="s">
        <v>151</v>
      </c>
      <c r="EN3" s="3" t="s">
        <v>151</v>
      </c>
      <c r="EO3" s="8" t="s">
        <v>151</v>
      </c>
      <c r="EP3" s="8" t="s">
        <v>151</v>
      </c>
      <c r="EQ3" s="8" t="s">
        <v>151</v>
      </c>
      <c r="ER3" s="8" t="s">
        <v>151</v>
      </c>
      <c r="ES3" s="16" t="str">
        <f>HYPERLINK("https://my.pitchbook.com?c=507226-33","View Company Online")</f>
        <v>View Company Online</v>
      </c>
    </row>
    <row r="4" spans="1:149" x14ac:dyDescent="0.3">
      <c r="A4" s="17" t="s">
        <v>235</v>
      </c>
      <c r="B4" s="17" t="s">
        <v>236</v>
      </c>
      <c r="C4" s="17" t="s">
        <v>151</v>
      </c>
      <c r="D4" s="17" t="s">
        <v>151</v>
      </c>
      <c r="E4" s="17" t="s">
        <v>151</v>
      </c>
      <c r="F4" s="17" t="s">
        <v>237</v>
      </c>
      <c r="G4" s="17" t="s">
        <v>238</v>
      </c>
      <c r="H4" s="17" t="s">
        <v>151</v>
      </c>
      <c r="I4" s="17" t="s">
        <v>151</v>
      </c>
      <c r="J4" s="17" t="s">
        <v>151</v>
      </c>
      <c r="K4" s="17" t="s">
        <v>235</v>
      </c>
      <c r="L4" s="17" t="s">
        <v>239</v>
      </c>
      <c r="M4" s="17" t="s">
        <v>157</v>
      </c>
      <c r="N4" s="17" t="s">
        <v>158</v>
      </c>
      <c r="O4" s="17" t="s">
        <v>159</v>
      </c>
      <c r="P4" s="17" t="s">
        <v>160</v>
      </c>
      <c r="Q4" s="17" t="s">
        <v>161</v>
      </c>
      <c r="R4" s="17" t="s">
        <v>240</v>
      </c>
      <c r="S4" s="17" t="s">
        <v>241</v>
      </c>
      <c r="T4" s="20">
        <v>3.69</v>
      </c>
      <c r="U4" s="17" t="s">
        <v>164</v>
      </c>
      <c r="V4" s="17" t="s">
        <v>165</v>
      </c>
      <c r="W4" s="17" t="s">
        <v>242</v>
      </c>
      <c r="X4" s="1" t="str">
        <f>HYPERLINK("http://sheetalfoodworld.com","sheetalfoodworld.com")</f>
        <v>sheetalfoodworld.com</v>
      </c>
      <c r="Y4" s="1" t="str">
        <f>HYPERLINK("http://www.linkedin.com/company/scpl-india","http://www.linkedin.com/company/scpl-india")</f>
        <v>http://www.linkedin.com/company/scpl-india</v>
      </c>
      <c r="Z4" s="27">
        <v>860</v>
      </c>
      <c r="AA4" s="17" t="s">
        <v>243</v>
      </c>
      <c r="AB4" s="17" t="s">
        <v>168</v>
      </c>
      <c r="AC4" s="17" t="s">
        <v>244</v>
      </c>
      <c r="AD4" s="26">
        <v>2000</v>
      </c>
      <c r="AE4" s="17" t="s">
        <v>151</v>
      </c>
      <c r="AF4" s="17" t="s">
        <v>151</v>
      </c>
      <c r="AG4" s="17" t="s">
        <v>151</v>
      </c>
      <c r="AH4" s="25">
        <v>37.35</v>
      </c>
      <c r="AI4" s="25">
        <v>7.09</v>
      </c>
      <c r="AJ4" s="25">
        <v>2.27</v>
      </c>
      <c r="AK4" s="25">
        <v>45.89</v>
      </c>
      <c r="AL4" s="25">
        <v>4.68</v>
      </c>
      <c r="AM4" s="25">
        <v>3.73</v>
      </c>
      <c r="AN4" s="25">
        <v>40.08</v>
      </c>
      <c r="AO4" s="25">
        <v>0</v>
      </c>
      <c r="AP4" s="21">
        <v>-4.96</v>
      </c>
      <c r="AQ4" s="15" t="s">
        <v>170</v>
      </c>
      <c r="AR4" s="17" t="s">
        <v>245</v>
      </c>
      <c r="AS4" s="17" t="s">
        <v>246</v>
      </c>
      <c r="AT4" s="17" t="s">
        <v>216</v>
      </c>
      <c r="AU4" s="17" t="s">
        <v>151</v>
      </c>
      <c r="AV4" s="17" t="s">
        <v>247</v>
      </c>
      <c r="AW4" s="17" t="s">
        <v>248</v>
      </c>
      <c r="AX4" s="17" t="s">
        <v>249</v>
      </c>
      <c r="AY4" s="17" t="s">
        <v>250</v>
      </c>
      <c r="AZ4" s="17" t="s">
        <v>251</v>
      </c>
      <c r="BA4" s="17" t="s">
        <v>252</v>
      </c>
      <c r="BB4" s="15" t="s">
        <v>253</v>
      </c>
      <c r="BC4" s="17" t="s">
        <v>181</v>
      </c>
      <c r="BD4" s="15" t="s">
        <v>247</v>
      </c>
      <c r="BE4" s="15" t="s">
        <v>151</v>
      </c>
      <c r="BF4" s="17" t="s">
        <v>254</v>
      </c>
      <c r="BG4" s="17" t="s">
        <v>184</v>
      </c>
      <c r="BH4" s="17" t="s">
        <v>185</v>
      </c>
      <c r="BI4" s="17" t="s">
        <v>255</v>
      </c>
      <c r="BJ4" s="17" t="s">
        <v>151</v>
      </c>
      <c r="BK4" s="19" t="s">
        <v>151</v>
      </c>
      <c r="BL4" s="17" t="s">
        <v>151</v>
      </c>
      <c r="BM4" s="17" t="s">
        <v>151</v>
      </c>
      <c r="BN4" s="17" t="s">
        <v>151</v>
      </c>
      <c r="BO4" s="17" t="s">
        <v>151</v>
      </c>
      <c r="BP4" s="17" t="s">
        <v>151</v>
      </c>
      <c r="BQ4" s="17" t="s">
        <v>151</v>
      </c>
      <c r="BR4" s="17" t="s">
        <v>151</v>
      </c>
      <c r="BS4" s="17" t="s">
        <v>151</v>
      </c>
      <c r="BT4" s="18">
        <v>43038</v>
      </c>
      <c r="BU4" s="20">
        <v>3.69</v>
      </c>
      <c r="BV4" s="17" t="s">
        <v>193</v>
      </c>
      <c r="BW4" s="20">
        <v>12.9</v>
      </c>
      <c r="BX4" s="17" t="s">
        <v>197</v>
      </c>
      <c r="BY4" s="17" t="s">
        <v>198</v>
      </c>
      <c r="BZ4" s="17" t="s">
        <v>151</v>
      </c>
      <c r="CA4" s="17" t="s">
        <v>151</v>
      </c>
      <c r="CB4" s="17" t="s">
        <v>199</v>
      </c>
      <c r="CC4" s="17" t="s">
        <v>151</v>
      </c>
      <c r="CD4" s="17" t="s">
        <v>196</v>
      </c>
      <c r="CE4" s="18">
        <v>43038</v>
      </c>
      <c r="CF4" s="20">
        <v>3.69</v>
      </c>
      <c r="CG4" s="17" t="s">
        <v>193</v>
      </c>
      <c r="CH4" s="20">
        <v>12.9</v>
      </c>
      <c r="CI4" s="17" t="s">
        <v>197</v>
      </c>
      <c r="CJ4" s="17" t="s">
        <v>198</v>
      </c>
      <c r="CK4" s="17" t="s">
        <v>151</v>
      </c>
      <c r="CL4" s="17" t="s">
        <v>151</v>
      </c>
      <c r="CM4" s="17" t="s">
        <v>199</v>
      </c>
      <c r="CN4" s="18">
        <v>43038</v>
      </c>
      <c r="CO4" s="20" t="s">
        <v>151</v>
      </c>
      <c r="CP4" s="17" t="s">
        <v>151</v>
      </c>
      <c r="CQ4" s="17" t="s">
        <v>196</v>
      </c>
      <c r="CR4" s="21">
        <v>0</v>
      </c>
      <c r="CS4" s="23">
        <v>10</v>
      </c>
      <c r="CT4" s="21">
        <v>0</v>
      </c>
      <c r="CU4" s="21">
        <v>0</v>
      </c>
      <c r="CV4" s="21">
        <v>0</v>
      </c>
      <c r="CW4" s="23">
        <v>8</v>
      </c>
      <c r="CX4" s="21">
        <v>0</v>
      </c>
      <c r="CY4" s="23">
        <v>11</v>
      </c>
      <c r="CZ4" s="21">
        <v>0</v>
      </c>
      <c r="DA4" s="23">
        <v>6</v>
      </c>
      <c r="DB4" s="24">
        <v>1.01</v>
      </c>
      <c r="DC4" s="23">
        <v>52</v>
      </c>
      <c r="DD4" s="24">
        <v>0</v>
      </c>
      <c r="DE4" s="21">
        <v>0</v>
      </c>
      <c r="DF4" s="24">
        <v>1.01</v>
      </c>
      <c r="DG4" s="23">
        <v>53</v>
      </c>
      <c r="DH4" s="24">
        <v>1.88</v>
      </c>
      <c r="DI4" s="23">
        <v>67</v>
      </c>
      <c r="DJ4" s="24">
        <v>0.14000000000000001</v>
      </c>
      <c r="DK4" s="23">
        <v>6</v>
      </c>
      <c r="DL4" s="23">
        <v>307</v>
      </c>
      <c r="DM4" s="22">
        <v>41</v>
      </c>
      <c r="DN4" s="21">
        <v>15.41</v>
      </c>
      <c r="DO4" s="23">
        <v>3</v>
      </c>
      <c r="DP4" s="22">
        <v>0</v>
      </c>
      <c r="DQ4" s="21">
        <v>0</v>
      </c>
      <c r="DR4" s="15" t="s">
        <v>200</v>
      </c>
      <c r="DS4" s="18">
        <v>45538</v>
      </c>
      <c r="DT4" s="19" t="s">
        <v>151</v>
      </c>
      <c r="DU4" s="19" t="s">
        <v>151</v>
      </c>
      <c r="DV4" s="19" t="s">
        <v>151</v>
      </c>
      <c r="DW4" s="19" t="s">
        <v>151</v>
      </c>
      <c r="DX4" s="19" t="s">
        <v>151</v>
      </c>
      <c r="DY4" s="19" t="s">
        <v>151</v>
      </c>
      <c r="DZ4" s="17" t="s">
        <v>151</v>
      </c>
      <c r="EA4" s="15" t="s">
        <v>151</v>
      </c>
      <c r="EB4" s="17" t="s">
        <v>151</v>
      </c>
      <c r="EC4" s="21" t="s">
        <v>151</v>
      </c>
      <c r="ED4" s="21" t="s">
        <v>151</v>
      </c>
      <c r="EE4" s="17" t="s">
        <v>151</v>
      </c>
      <c r="EF4" s="21" t="s">
        <v>151</v>
      </c>
      <c r="EG4" s="21" t="s">
        <v>151</v>
      </c>
      <c r="EH4" s="20">
        <v>12.9</v>
      </c>
      <c r="EI4" s="18">
        <v>43038</v>
      </c>
      <c r="EJ4" s="17" t="s">
        <v>198</v>
      </c>
      <c r="EK4" s="19" t="s">
        <v>151</v>
      </c>
      <c r="EL4" s="18" t="s">
        <v>151</v>
      </c>
      <c r="EM4" s="18" t="s">
        <v>151</v>
      </c>
      <c r="EN4" s="17" t="s">
        <v>151</v>
      </c>
      <c r="EO4" s="15" t="s">
        <v>151</v>
      </c>
      <c r="EP4" s="15" t="s">
        <v>151</v>
      </c>
      <c r="EQ4" s="15" t="s">
        <v>151</v>
      </c>
      <c r="ER4" s="15" t="s">
        <v>151</v>
      </c>
      <c r="ES4" s="1" t="str">
        <f>HYPERLINK("https://my.pitchbook.com?c=222987-97","View Company Online")</f>
        <v>View Company Online</v>
      </c>
    </row>
    <row r="5" spans="1:149" x14ac:dyDescent="0.3">
      <c r="A5" s="3" t="s">
        <v>256</v>
      </c>
      <c r="B5" s="3" t="s">
        <v>257</v>
      </c>
      <c r="C5" s="3" t="s">
        <v>151</v>
      </c>
      <c r="D5" s="3" t="s">
        <v>151</v>
      </c>
      <c r="E5" s="3" t="s">
        <v>151</v>
      </c>
      <c r="F5" s="3" t="s">
        <v>151</v>
      </c>
      <c r="G5" s="3" t="s">
        <v>258</v>
      </c>
      <c r="H5" s="3" t="s">
        <v>151</v>
      </c>
      <c r="I5" s="3" t="s">
        <v>151</v>
      </c>
      <c r="J5" s="3" t="s">
        <v>151</v>
      </c>
      <c r="K5" s="3" t="s">
        <v>256</v>
      </c>
      <c r="L5" s="3" t="s">
        <v>259</v>
      </c>
      <c r="M5" s="3" t="s">
        <v>157</v>
      </c>
      <c r="N5" s="3" t="s">
        <v>158</v>
      </c>
      <c r="O5" s="3" t="s">
        <v>159</v>
      </c>
      <c r="P5" s="3" t="s">
        <v>160</v>
      </c>
      <c r="Q5" s="3" t="s">
        <v>161</v>
      </c>
      <c r="R5" s="3" t="s">
        <v>260</v>
      </c>
      <c r="S5" s="3" t="s">
        <v>241</v>
      </c>
      <c r="T5" s="5" t="s">
        <v>151</v>
      </c>
      <c r="U5" s="3" t="s">
        <v>164</v>
      </c>
      <c r="V5" s="3" t="s">
        <v>165</v>
      </c>
      <c r="W5" s="3" t="s">
        <v>242</v>
      </c>
      <c r="X5" s="16" t="str">
        <f>HYPERLINK("http://www.bambinoagro.com","www.bambinoagro.com")</f>
        <v>www.bambinoagro.com</v>
      </c>
      <c r="Y5" s="16" t="str">
        <f>HYPERLINK("http://www.linkedin.com/company/bambino-agro-industries","http://www.linkedin.com/company/bambino-agro-industries")</f>
        <v>http://www.linkedin.com/company/bambino-agro-industries</v>
      </c>
      <c r="Z5" s="4">
        <v>351</v>
      </c>
      <c r="AA5" s="3" t="s">
        <v>261</v>
      </c>
      <c r="AB5" s="3" t="s">
        <v>168</v>
      </c>
      <c r="AC5" s="3" t="s">
        <v>262</v>
      </c>
      <c r="AD5" s="7">
        <v>1982</v>
      </c>
      <c r="AE5" s="3" t="s">
        <v>151</v>
      </c>
      <c r="AF5" s="3" t="s">
        <v>151</v>
      </c>
      <c r="AG5" s="3" t="s">
        <v>151</v>
      </c>
      <c r="AH5" s="6">
        <v>41.86</v>
      </c>
      <c r="AI5" s="6">
        <v>15.16</v>
      </c>
      <c r="AJ5" s="6">
        <v>1.18</v>
      </c>
      <c r="AK5" s="6">
        <v>43.04</v>
      </c>
      <c r="AL5" s="6">
        <v>3.16</v>
      </c>
      <c r="AM5" s="6">
        <v>2.54</v>
      </c>
      <c r="AN5" s="6">
        <v>31.05</v>
      </c>
      <c r="AO5" s="6">
        <v>0</v>
      </c>
      <c r="AP5" s="9">
        <v>7.2</v>
      </c>
      <c r="AQ5" s="8" t="s">
        <v>170</v>
      </c>
      <c r="AR5" s="3" t="s">
        <v>263</v>
      </c>
      <c r="AS5" s="3" t="s">
        <v>264</v>
      </c>
      <c r="AT5" s="3" t="s">
        <v>216</v>
      </c>
      <c r="AU5" s="3" t="s">
        <v>265</v>
      </c>
      <c r="AV5" s="3" t="s">
        <v>266</v>
      </c>
      <c r="AW5" s="3" t="s">
        <v>267</v>
      </c>
      <c r="AX5" s="3" t="s">
        <v>268</v>
      </c>
      <c r="AY5" s="3" t="s">
        <v>269</v>
      </c>
      <c r="AZ5" s="3" t="s">
        <v>270</v>
      </c>
      <c r="BA5" s="3" t="s">
        <v>271</v>
      </c>
      <c r="BB5" s="8" t="s">
        <v>272</v>
      </c>
      <c r="BC5" s="3" t="s">
        <v>181</v>
      </c>
      <c r="BD5" s="8" t="s">
        <v>266</v>
      </c>
      <c r="BE5" s="8" t="s">
        <v>151</v>
      </c>
      <c r="BF5" s="3" t="s">
        <v>273</v>
      </c>
      <c r="BG5" s="3" t="s">
        <v>184</v>
      </c>
      <c r="BH5" s="3" t="s">
        <v>185</v>
      </c>
      <c r="BI5" s="3" t="s">
        <v>274</v>
      </c>
      <c r="BJ5" s="3" t="s">
        <v>151</v>
      </c>
      <c r="BK5" s="10" t="s">
        <v>151</v>
      </c>
      <c r="BL5" s="3" t="s">
        <v>151</v>
      </c>
      <c r="BM5" s="3" t="s">
        <v>151</v>
      </c>
      <c r="BN5" s="3" t="s">
        <v>151</v>
      </c>
      <c r="BO5" s="3" t="s">
        <v>151</v>
      </c>
      <c r="BP5" s="3" t="s">
        <v>151</v>
      </c>
      <c r="BQ5" s="3" t="s">
        <v>151</v>
      </c>
      <c r="BR5" s="3" t="s">
        <v>151</v>
      </c>
      <c r="BS5" s="3" t="s">
        <v>151</v>
      </c>
      <c r="BT5" s="12">
        <v>34394</v>
      </c>
      <c r="BU5" s="5" t="s">
        <v>151</v>
      </c>
      <c r="BV5" s="3" t="s">
        <v>151</v>
      </c>
      <c r="BW5" s="5" t="s">
        <v>151</v>
      </c>
      <c r="BX5" s="3" t="s">
        <v>151</v>
      </c>
      <c r="BY5" s="3" t="s">
        <v>198</v>
      </c>
      <c r="BZ5" s="3" t="s">
        <v>151</v>
      </c>
      <c r="CA5" s="3" t="s">
        <v>151</v>
      </c>
      <c r="CB5" s="3" t="s">
        <v>199</v>
      </c>
      <c r="CC5" s="3" t="s">
        <v>151</v>
      </c>
      <c r="CD5" s="3" t="s">
        <v>196</v>
      </c>
      <c r="CE5" s="12">
        <v>34394</v>
      </c>
      <c r="CF5" s="5" t="s">
        <v>151</v>
      </c>
      <c r="CG5" s="3" t="s">
        <v>151</v>
      </c>
      <c r="CH5" s="5" t="s">
        <v>151</v>
      </c>
      <c r="CI5" s="3" t="s">
        <v>151</v>
      </c>
      <c r="CJ5" s="3" t="s">
        <v>198</v>
      </c>
      <c r="CK5" s="3" t="s">
        <v>151</v>
      </c>
      <c r="CL5" s="3" t="s">
        <v>151</v>
      </c>
      <c r="CM5" s="3" t="s">
        <v>199</v>
      </c>
      <c r="CN5" s="12">
        <v>34394</v>
      </c>
      <c r="CO5" s="5" t="s">
        <v>151</v>
      </c>
      <c r="CP5" s="3" t="s">
        <v>151</v>
      </c>
      <c r="CQ5" s="3" t="s">
        <v>196</v>
      </c>
      <c r="CR5" s="9" t="s">
        <v>151</v>
      </c>
      <c r="CS5" s="11" t="s">
        <v>151</v>
      </c>
      <c r="CT5" s="9" t="s">
        <v>151</v>
      </c>
      <c r="CU5" s="9" t="s">
        <v>151</v>
      </c>
      <c r="CV5" s="9" t="s">
        <v>151</v>
      </c>
      <c r="CW5" s="11" t="s">
        <v>151</v>
      </c>
      <c r="CX5" s="9" t="s">
        <v>151</v>
      </c>
      <c r="CY5" s="11" t="s">
        <v>151</v>
      </c>
      <c r="CZ5" s="9" t="s">
        <v>151</v>
      </c>
      <c r="DA5" s="11" t="s">
        <v>151</v>
      </c>
      <c r="DB5" s="13" t="s">
        <v>151</v>
      </c>
      <c r="DC5" s="11" t="s">
        <v>151</v>
      </c>
      <c r="DD5" s="13" t="s">
        <v>151</v>
      </c>
      <c r="DE5" s="9" t="s">
        <v>151</v>
      </c>
      <c r="DF5" s="13" t="s">
        <v>151</v>
      </c>
      <c r="DG5" s="11" t="s">
        <v>151</v>
      </c>
      <c r="DH5" s="13" t="s">
        <v>151</v>
      </c>
      <c r="DI5" s="11" t="s">
        <v>151</v>
      </c>
      <c r="DJ5" s="13" t="s">
        <v>151</v>
      </c>
      <c r="DK5" s="11" t="s">
        <v>151</v>
      </c>
      <c r="DL5" s="11" t="s">
        <v>151</v>
      </c>
      <c r="DM5" s="14" t="s">
        <v>151</v>
      </c>
      <c r="DN5" s="9" t="s">
        <v>151</v>
      </c>
      <c r="DO5" s="11" t="s">
        <v>151</v>
      </c>
      <c r="DP5" s="14" t="s">
        <v>151</v>
      </c>
      <c r="DQ5" s="9" t="s">
        <v>151</v>
      </c>
      <c r="DR5" s="8" t="s">
        <v>200</v>
      </c>
      <c r="DS5" s="12">
        <v>45588</v>
      </c>
      <c r="DT5" s="10" t="s">
        <v>151</v>
      </c>
      <c r="DU5" s="10" t="s">
        <v>151</v>
      </c>
      <c r="DV5" s="10" t="s">
        <v>151</v>
      </c>
      <c r="DW5" s="10" t="s">
        <v>151</v>
      </c>
      <c r="DX5" s="10" t="s">
        <v>151</v>
      </c>
      <c r="DY5" s="10" t="s">
        <v>151</v>
      </c>
      <c r="DZ5" s="3" t="s">
        <v>151</v>
      </c>
      <c r="EA5" s="8" t="s">
        <v>151</v>
      </c>
      <c r="EB5" s="3" t="s">
        <v>151</v>
      </c>
      <c r="EC5" s="9" t="s">
        <v>151</v>
      </c>
      <c r="ED5" s="9" t="s">
        <v>151</v>
      </c>
      <c r="EE5" s="3" t="s">
        <v>151</v>
      </c>
      <c r="EF5" s="9" t="s">
        <v>151</v>
      </c>
      <c r="EG5" s="9" t="s">
        <v>151</v>
      </c>
      <c r="EH5" s="5" t="s">
        <v>151</v>
      </c>
      <c r="EI5" s="12" t="s">
        <v>151</v>
      </c>
      <c r="EJ5" s="3" t="s">
        <v>151</v>
      </c>
      <c r="EK5" s="10" t="s">
        <v>151</v>
      </c>
      <c r="EL5" s="12" t="s">
        <v>151</v>
      </c>
      <c r="EM5" s="12" t="s">
        <v>151</v>
      </c>
      <c r="EN5" s="3" t="s">
        <v>151</v>
      </c>
      <c r="EO5" s="8" t="s">
        <v>151</v>
      </c>
      <c r="EP5" s="8" t="s">
        <v>151</v>
      </c>
      <c r="EQ5" s="8" t="s">
        <v>151</v>
      </c>
      <c r="ER5" s="8" t="s">
        <v>151</v>
      </c>
      <c r="ES5" s="16" t="str">
        <f>HYPERLINK("https://my.pitchbook.com?c=127421-20","View Company Online")</f>
        <v>View Company Online</v>
      </c>
    </row>
    <row r="6" spans="1:149" x14ac:dyDescent="0.3">
      <c r="A6" s="17" t="s">
        <v>275</v>
      </c>
      <c r="B6" s="17" t="s">
        <v>276</v>
      </c>
      <c r="C6" s="17" t="s">
        <v>151</v>
      </c>
      <c r="D6" s="17" t="s">
        <v>151</v>
      </c>
      <c r="E6" s="17" t="s">
        <v>151</v>
      </c>
      <c r="F6" s="17" t="s">
        <v>277</v>
      </c>
      <c r="G6" s="17" t="s">
        <v>278</v>
      </c>
      <c r="H6" s="17" t="s">
        <v>279</v>
      </c>
      <c r="I6" s="17" t="s">
        <v>205</v>
      </c>
      <c r="J6" s="17" t="s">
        <v>151</v>
      </c>
      <c r="K6" s="17" t="s">
        <v>275</v>
      </c>
      <c r="L6" s="17" t="s">
        <v>280</v>
      </c>
      <c r="M6" s="17" t="s">
        <v>157</v>
      </c>
      <c r="N6" s="17" t="s">
        <v>158</v>
      </c>
      <c r="O6" s="17" t="s">
        <v>159</v>
      </c>
      <c r="P6" s="17" t="s">
        <v>281</v>
      </c>
      <c r="Q6" s="17" t="s">
        <v>151</v>
      </c>
      <c r="R6" s="17" t="s">
        <v>282</v>
      </c>
      <c r="S6" s="17" t="s">
        <v>283</v>
      </c>
      <c r="T6" s="20" t="s">
        <v>151</v>
      </c>
      <c r="U6" s="17" t="s">
        <v>284</v>
      </c>
      <c r="V6" s="17" t="s">
        <v>285</v>
      </c>
      <c r="W6" s="17" t="s">
        <v>286</v>
      </c>
      <c r="X6" s="1" t="str">
        <f>HYPERLINK("http://www.babajinamkeen.com","www.babajinamkeen.com")</f>
        <v>www.babajinamkeen.com</v>
      </c>
      <c r="Y6" s="17" t="s">
        <v>151</v>
      </c>
      <c r="Z6" s="27" t="s">
        <v>151</v>
      </c>
      <c r="AA6" s="17" t="s">
        <v>151</v>
      </c>
      <c r="AB6" s="17" t="s">
        <v>151</v>
      </c>
      <c r="AC6" s="17" t="s">
        <v>151</v>
      </c>
      <c r="AD6" s="26">
        <v>1990</v>
      </c>
      <c r="AE6" s="17" t="s">
        <v>287</v>
      </c>
      <c r="AF6" s="17" t="s">
        <v>151</v>
      </c>
      <c r="AG6" s="17" t="s">
        <v>151</v>
      </c>
      <c r="AH6" s="25">
        <v>18.38</v>
      </c>
      <c r="AI6" s="25" t="s">
        <v>151</v>
      </c>
      <c r="AJ6" s="25">
        <v>1</v>
      </c>
      <c r="AK6" s="25" t="s">
        <v>151</v>
      </c>
      <c r="AL6" s="25" t="s">
        <v>151</v>
      </c>
      <c r="AM6" s="25">
        <v>1.1299999999999999</v>
      </c>
      <c r="AN6" s="25" t="s">
        <v>151</v>
      </c>
      <c r="AO6" s="25">
        <v>-0.5</v>
      </c>
      <c r="AP6" s="21">
        <v>28.04</v>
      </c>
      <c r="AQ6" s="15" t="s">
        <v>288</v>
      </c>
      <c r="AR6" s="17" t="s">
        <v>289</v>
      </c>
      <c r="AS6" s="17" t="s">
        <v>290</v>
      </c>
      <c r="AT6" s="17" t="s">
        <v>291</v>
      </c>
      <c r="AU6" s="17" t="s">
        <v>151</v>
      </c>
      <c r="AV6" s="17" t="s">
        <v>292</v>
      </c>
      <c r="AW6" s="17" t="s">
        <v>293</v>
      </c>
      <c r="AX6" s="17" t="s">
        <v>294</v>
      </c>
      <c r="AY6" s="17" t="s">
        <v>295</v>
      </c>
      <c r="AZ6" s="17" t="s">
        <v>296</v>
      </c>
      <c r="BA6" s="17" t="s">
        <v>296</v>
      </c>
      <c r="BB6" s="15" t="s">
        <v>297</v>
      </c>
      <c r="BC6" s="17" t="s">
        <v>181</v>
      </c>
      <c r="BD6" s="15" t="s">
        <v>292</v>
      </c>
      <c r="BE6" s="15" t="s">
        <v>151</v>
      </c>
      <c r="BF6" s="17" t="s">
        <v>151</v>
      </c>
      <c r="BG6" s="17" t="s">
        <v>184</v>
      </c>
      <c r="BH6" s="17" t="s">
        <v>185</v>
      </c>
      <c r="BI6" s="17" t="s">
        <v>298</v>
      </c>
      <c r="BJ6" s="17" t="s">
        <v>151</v>
      </c>
      <c r="BK6" s="19" t="s">
        <v>151</v>
      </c>
      <c r="BL6" s="17" t="s">
        <v>287</v>
      </c>
      <c r="BM6" s="17" t="s">
        <v>151</v>
      </c>
      <c r="BN6" s="17" t="s">
        <v>151</v>
      </c>
      <c r="BO6" s="17" t="s">
        <v>151</v>
      </c>
      <c r="BP6" s="17" t="s">
        <v>151</v>
      </c>
      <c r="BQ6" s="17" t="s">
        <v>151</v>
      </c>
      <c r="BR6" s="17" t="s">
        <v>151</v>
      </c>
      <c r="BS6" s="17" t="s">
        <v>151</v>
      </c>
      <c r="BT6" s="18">
        <v>43531</v>
      </c>
      <c r="BU6" s="20" t="s">
        <v>151</v>
      </c>
      <c r="BV6" s="17" t="s">
        <v>151</v>
      </c>
      <c r="BW6" s="20" t="s">
        <v>151</v>
      </c>
      <c r="BX6" s="17" t="s">
        <v>151</v>
      </c>
      <c r="BY6" s="17" t="s">
        <v>299</v>
      </c>
      <c r="BZ6" s="17" t="s">
        <v>151</v>
      </c>
      <c r="CA6" s="17" t="s">
        <v>151</v>
      </c>
      <c r="CB6" s="17" t="s">
        <v>300</v>
      </c>
      <c r="CC6" s="17" t="s">
        <v>151</v>
      </c>
      <c r="CD6" s="17" t="s">
        <v>196</v>
      </c>
      <c r="CE6" s="18">
        <v>43531</v>
      </c>
      <c r="CF6" s="20" t="s">
        <v>151</v>
      </c>
      <c r="CG6" s="17" t="s">
        <v>151</v>
      </c>
      <c r="CH6" s="20" t="s">
        <v>151</v>
      </c>
      <c r="CI6" s="17" t="s">
        <v>151</v>
      </c>
      <c r="CJ6" s="17" t="s">
        <v>299</v>
      </c>
      <c r="CK6" s="17" t="s">
        <v>151</v>
      </c>
      <c r="CL6" s="17" t="s">
        <v>151</v>
      </c>
      <c r="CM6" s="17" t="s">
        <v>300</v>
      </c>
      <c r="CN6" s="18">
        <v>43531</v>
      </c>
      <c r="CO6" s="20" t="s">
        <v>151</v>
      </c>
      <c r="CP6" s="17" t="s">
        <v>151</v>
      </c>
      <c r="CQ6" s="17" t="s">
        <v>196</v>
      </c>
      <c r="CR6" s="21">
        <v>0</v>
      </c>
      <c r="CS6" s="23">
        <v>10</v>
      </c>
      <c r="CT6" s="21">
        <v>0</v>
      </c>
      <c r="CU6" s="21">
        <v>0</v>
      </c>
      <c r="CV6" s="21">
        <v>0</v>
      </c>
      <c r="CW6" s="23">
        <v>8</v>
      </c>
      <c r="CX6" s="21">
        <v>0</v>
      </c>
      <c r="CY6" s="23">
        <v>11</v>
      </c>
      <c r="CZ6" s="21">
        <v>0</v>
      </c>
      <c r="DA6" s="23">
        <v>6</v>
      </c>
      <c r="DB6" s="24">
        <v>1.22</v>
      </c>
      <c r="DC6" s="23">
        <v>56</v>
      </c>
      <c r="DD6" s="24">
        <v>0</v>
      </c>
      <c r="DE6" s="21">
        <v>0</v>
      </c>
      <c r="DF6" s="24">
        <v>1.22</v>
      </c>
      <c r="DG6" s="23">
        <v>57</v>
      </c>
      <c r="DH6" s="24">
        <v>2.0699999999999998</v>
      </c>
      <c r="DI6" s="23">
        <v>69</v>
      </c>
      <c r="DJ6" s="24">
        <v>0.38</v>
      </c>
      <c r="DK6" s="23">
        <v>24</v>
      </c>
      <c r="DL6" s="23">
        <v>343</v>
      </c>
      <c r="DM6" s="22">
        <v>21</v>
      </c>
      <c r="DN6" s="21">
        <v>6.52</v>
      </c>
      <c r="DO6" s="23">
        <v>8</v>
      </c>
      <c r="DP6" s="22">
        <v>0</v>
      </c>
      <c r="DQ6" s="21">
        <v>0</v>
      </c>
      <c r="DR6" s="15" t="s">
        <v>200</v>
      </c>
      <c r="DS6" s="18">
        <v>45478</v>
      </c>
      <c r="DT6" s="19" t="s">
        <v>151</v>
      </c>
      <c r="DU6" s="19" t="s">
        <v>151</v>
      </c>
      <c r="DV6" s="19" t="s">
        <v>151</v>
      </c>
      <c r="DW6" s="19" t="s">
        <v>151</v>
      </c>
      <c r="DX6" s="19" t="s">
        <v>151</v>
      </c>
      <c r="DY6" s="19" t="s">
        <v>151</v>
      </c>
      <c r="DZ6" s="17" t="s">
        <v>151</v>
      </c>
      <c r="EA6" s="15" t="s">
        <v>151</v>
      </c>
      <c r="EB6" s="17" t="s">
        <v>151</v>
      </c>
      <c r="EC6" s="21" t="s">
        <v>151</v>
      </c>
      <c r="ED6" s="21" t="s">
        <v>151</v>
      </c>
      <c r="EE6" s="17" t="s">
        <v>151</v>
      </c>
      <c r="EF6" s="21" t="s">
        <v>151</v>
      </c>
      <c r="EG6" s="21" t="s">
        <v>151</v>
      </c>
      <c r="EH6" s="20" t="s">
        <v>151</v>
      </c>
      <c r="EI6" s="18" t="s">
        <v>151</v>
      </c>
      <c r="EJ6" s="17" t="s">
        <v>151</v>
      </c>
      <c r="EK6" s="19" t="s">
        <v>151</v>
      </c>
      <c r="EL6" s="18" t="s">
        <v>151</v>
      </c>
      <c r="EM6" s="18" t="s">
        <v>151</v>
      </c>
      <c r="EN6" s="17" t="s">
        <v>151</v>
      </c>
      <c r="EO6" s="15" t="s">
        <v>151</v>
      </c>
      <c r="EP6" s="15" t="s">
        <v>151</v>
      </c>
      <c r="EQ6" s="15" t="s">
        <v>151</v>
      </c>
      <c r="ER6" s="15" t="s">
        <v>151</v>
      </c>
      <c r="ES6" s="1" t="str">
        <f>HYPERLINK("https://my.pitchbook.com?c=597474-46","View Company Online")</f>
        <v>View Company Online</v>
      </c>
    </row>
    <row r="7" spans="1:149" x14ac:dyDescent="0.3">
      <c r="A7" s="3" t="s">
        <v>301</v>
      </c>
      <c r="B7" s="3" t="s">
        <v>302</v>
      </c>
      <c r="C7" s="3" t="s">
        <v>151</v>
      </c>
      <c r="D7" s="3" t="s">
        <v>151</v>
      </c>
      <c r="E7" s="3" t="s">
        <v>151</v>
      </c>
      <c r="F7" s="3" t="s">
        <v>151</v>
      </c>
      <c r="G7" s="3" t="s">
        <v>303</v>
      </c>
      <c r="H7" s="3" t="s">
        <v>151</v>
      </c>
      <c r="I7" s="3" t="s">
        <v>151</v>
      </c>
      <c r="J7" s="3" t="s">
        <v>304</v>
      </c>
      <c r="K7" s="3" t="s">
        <v>301</v>
      </c>
      <c r="L7" s="3" t="s">
        <v>305</v>
      </c>
      <c r="M7" s="3" t="s">
        <v>157</v>
      </c>
      <c r="N7" s="3" t="s">
        <v>158</v>
      </c>
      <c r="O7" s="3" t="s">
        <v>159</v>
      </c>
      <c r="P7" s="3" t="s">
        <v>160</v>
      </c>
      <c r="Q7" s="3" t="s">
        <v>161</v>
      </c>
      <c r="R7" s="3" t="s">
        <v>306</v>
      </c>
      <c r="S7" s="3" t="s">
        <v>241</v>
      </c>
      <c r="T7" s="5">
        <v>5.68</v>
      </c>
      <c r="U7" s="3" t="s">
        <v>164</v>
      </c>
      <c r="V7" s="3" t="s">
        <v>165</v>
      </c>
      <c r="W7" s="3" t="s">
        <v>242</v>
      </c>
      <c r="X7" s="16" t="str">
        <f>HYPERLINK("http://www.euroindiafoods.com","www.euroindiafoods.com")</f>
        <v>www.euroindiafoods.com</v>
      </c>
      <c r="Y7" s="16" t="str">
        <f>HYPERLINK("http://www.linkedin.com/company/euroindiafreshfoodslimited","http://www.linkedin.com/company/euroindiafreshfoodslimited")</f>
        <v>http://www.linkedin.com/company/euroindiafreshfoodslimited</v>
      </c>
      <c r="Z7" s="4">
        <v>465</v>
      </c>
      <c r="AA7" s="3" t="s">
        <v>307</v>
      </c>
      <c r="AB7" s="3" t="s">
        <v>211</v>
      </c>
      <c r="AC7" s="3" t="s">
        <v>308</v>
      </c>
      <c r="AD7" s="7">
        <v>2009</v>
      </c>
      <c r="AE7" s="3" t="s">
        <v>151</v>
      </c>
      <c r="AF7" s="3" t="s">
        <v>151</v>
      </c>
      <c r="AG7" s="3" t="s">
        <v>151</v>
      </c>
      <c r="AH7" s="6">
        <v>12.96</v>
      </c>
      <c r="AI7" s="6">
        <v>3.95</v>
      </c>
      <c r="AJ7" s="6">
        <v>0.26</v>
      </c>
      <c r="AK7" s="6">
        <v>43.86</v>
      </c>
      <c r="AL7" s="6">
        <v>1.1299999999999999</v>
      </c>
      <c r="AM7" s="6">
        <v>0.79</v>
      </c>
      <c r="AN7" s="6">
        <v>52.6</v>
      </c>
      <c r="AO7" s="6">
        <v>4.66</v>
      </c>
      <c r="AP7" s="9">
        <v>-22.75</v>
      </c>
      <c r="AQ7" s="8" t="s">
        <v>309</v>
      </c>
      <c r="AR7" s="3" t="s">
        <v>310</v>
      </c>
      <c r="AS7" s="3" t="s">
        <v>311</v>
      </c>
      <c r="AT7" s="3" t="s">
        <v>216</v>
      </c>
      <c r="AU7" s="3" t="s">
        <v>151</v>
      </c>
      <c r="AV7" s="3" t="s">
        <v>312</v>
      </c>
      <c r="AW7" s="3" t="s">
        <v>313</v>
      </c>
      <c r="AX7" s="3" t="s">
        <v>314</v>
      </c>
      <c r="AY7" s="3" t="s">
        <v>315</v>
      </c>
      <c r="AZ7" s="3" t="s">
        <v>316</v>
      </c>
      <c r="BA7" s="3" t="s">
        <v>252</v>
      </c>
      <c r="BB7" s="8" t="s">
        <v>317</v>
      </c>
      <c r="BC7" s="3" t="s">
        <v>181</v>
      </c>
      <c r="BD7" s="8" t="s">
        <v>312</v>
      </c>
      <c r="BE7" s="8" t="s">
        <v>151</v>
      </c>
      <c r="BF7" s="3" t="s">
        <v>318</v>
      </c>
      <c r="BG7" s="3" t="s">
        <v>184</v>
      </c>
      <c r="BH7" s="3" t="s">
        <v>185</v>
      </c>
      <c r="BI7" s="3" t="s">
        <v>319</v>
      </c>
      <c r="BJ7" s="3" t="s">
        <v>151</v>
      </c>
      <c r="BK7" s="10" t="s">
        <v>151</v>
      </c>
      <c r="BL7" s="3" t="s">
        <v>151</v>
      </c>
      <c r="BM7" s="3" t="s">
        <v>151</v>
      </c>
      <c r="BN7" s="3" t="s">
        <v>151</v>
      </c>
      <c r="BO7" s="3" t="s">
        <v>151</v>
      </c>
      <c r="BP7" s="3" t="s">
        <v>151</v>
      </c>
      <c r="BQ7" s="3" t="s">
        <v>151</v>
      </c>
      <c r="BR7" s="3" t="s">
        <v>151</v>
      </c>
      <c r="BS7" s="3" t="s">
        <v>151</v>
      </c>
      <c r="BT7" s="12">
        <v>42825</v>
      </c>
      <c r="BU7" s="5">
        <v>7.77</v>
      </c>
      <c r="BV7" s="3" t="s">
        <v>193</v>
      </c>
      <c r="BW7" s="5">
        <v>29.34</v>
      </c>
      <c r="BX7" s="3" t="s">
        <v>197</v>
      </c>
      <c r="BY7" s="3" t="s">
        <v>198</v>
      </c>
      <c r="BZ7" s="3" t="s">
        <v>151</v>
      </c>
      <c r="CA7" s="3" t="s">
        <v>151</v>
      </c>
      <c r="CB7" s="3" t="s">
        <v>199</v>
      </c>
      <c r="CC7" s="3" t="s">
        <v>151</v>
      </c>
      <c r="CD7" s="3" t="s">
        <v>196</v>
      </c>
      <c r="CE7" s="12">
        <v>42825</v>
      </c>
      <c r="CF7" s="5">
        <v>7.77</v>
      </c>
      <c r="CG7" s="3" t="s">
        <v>193</v>
      </c>
      <c r="CH7" s="5">
        <v>29.34</v>
      </c>
      <c r="CI7" s="3" t="s">
        <v>197</v>
      </c>
      <c r="CJ7" s="3" t="s">
        <v>198</v>
      </c>
      <c r="CK7" s="3" t="s">
        <v>151</v>
      </c>
      <c r="CL7" s="3" t="s">
        <v>151</v>
      </c>
      <c r="CM7" s="3" t="s">
        <v>199</v>
      </c>
      <c r="CN7" s="12">
        <v>42825</v>
      </c>
      <c r="CO7" s="5" t="s">
        <v>151</v>
      </c>
      <c r="CP7" s="3" t="s">
        <v>151</v>
      </c>
      <c r="CQ7" s="3" t="s">
        <v>196</v>
      </c>
      <c r="CR7" s="9">
        <v>0</v>
      </c>
      <c r="CS7" s="11">
        <v>10</v>
      </c>
      <c r="CT7" s="9">
        <v>0</v>
      </c>
      <c r="CU7" s="9">
        <v>0</v>
      </c>
      <c r="CV7" s="9">
        <v>0</v>
      </c>
      <c r="CW7" s="11">
        <v>8</v>
      </c>
      <c r="CX7" s="9" t="s">
        <v>151</v>
      </c>
      <c r="CY7" s="11" t="s">
        <v>151</v>
      </c>
      <c r="CZ7" s="9">
        <v>0</v>
      </c>
      <c r="DA7" s="11">
        <v>6</v>
      </c>
      <c r="DB7" s="13">
        <v>2.57</v>
      </c>
      <c r="DC7" s="11">
        <v>72</v>
      </c>
      <c r="DD7" s="13">
        <v>0</v>
      </c>
      <c r="DE7" s="9">
        <v>0</v>
      </c>
      <c r="DF7" s="13">
        <v>2.57</v>
      </c>
      <c r="DG7" s="11">
        <v>72</v>
      </c>
      <c r="DH7" s="13" t="s">
        <v>151</v>
      </c>
      <c r="DI7" s="11" t="s">
        <v>151</v>
      </c>
      <c r="DJ7" s="13">
        <v>2.57</v>
      </c>
      <c r="DK7" s="11">
        <v>69</v>
      </c>
      <c r="DL7" s="11" t="s">
        <v>151</v>
      </c>
      <c r="DM7" s="14" t="s">
        <v>151</v>
      </c>
      <c r="DN7" s="9" t="s">
        <v>151</v>
      </c>
      <c r="DO7" s="11">
        <v>54</v>
      </c>
      <c r="DP7" s="14">
        <v>0</v>
      </c>
      <c r="DQ7" s="9">
        <v>0</v>
      </c>
      <c r="DR7" s="8" t="s">
        <v>200</v>
      </c>
      <c r="DS7" s="12">
        <v>45652</v>
      </c>
      <c r="DT7" s="10" t="s">
        <v>151</v>
      </c>
      <c r="DU7" s="10" t="s">
        <v>151</v>
      </c>
      <c r="DV7" s="10" t="s">
        <v>151</v>
      </c>
      <c r="DW7" s="10" t="s">
        <v>151</v>
      </c>
      <c r="DX7" s="10" t="s">
        <v>151</v>
      </c>
      <c r="DY7" s="10" t="s">
        <v>151</v>
      </c>
      <c r="DZ7" s="3" t="s">
        <v>151</v>
      </c>
      <c r="EA7" s="8" t="s">
        <v>151</v>
      </c>
      <c r="EB7" s="3" t="s">
        <v>151</v>
      </c>
      <c r="EC7" s="9" t="s">
        <v>151</v>
      </c>
      <c r="ED7" s="9" t="s">
        <v>151</v>
      </c>
      <c r="EE7" s="3" t="s">
        <v>151</v>
      </c>
      <c r="EF7" s="9" t="s">
        <v>151</v>
      </c>
      <c r="EG7" s="9" t="s">
        <v>151</v>
      </c>
      <c r="EH7" s="5">
        <v>29.34</v>
      </c>
      <c r="EI7" s="12">
        <v>42825</v>
      </c>
      <c r="EJ7" s="3" t="s">
        <v>198</v>
      </c>
      <c r="EK7" s="10" t="s">
        <v>151</v>
      </c>
      <c r="EL7" s="12" t="s">
        <v>151</v>
      </c>
      <c r="EM7" s="12" t="s">
        <v>151</v>
      </c>
      <c r="EN7" s="3" t="s">
        <v>151</v>
      </c>
      <c r="EO7" s="8" t="s">
        <v>151</v>
      </c>
      <c r="EP7" s="8" t="s">
        <v>151</v>
      </c>
      <c r="EQ7" s="8" t="s">
        <v>151</v>
      </c>
      <c r="ER7" s="8" t="s">
        <v>151</v>
      </c>
      <c r="ES7" s="16" t="str">
        <f>HYPERLINK("https://my.pitchbook.com?c=229144-87","View Company Online")</f>
        <v>View Company Online</v>
      </c>
    </row>
    <row r="8" spans="1:149" x14ac:dyDescent="0.3">
      <c r="A8" s="17" t="s">
        <v>320</v>
      </c>
      <c r="B8" s="17" t="s">
        <v>321</v>
      </c>
      <c r="C8" s="17" t="s">
        <v>151</v>
      </c>
      <c r="D8" s="17" t="s">
        <v>151</v>
      </c>
      <c r="E8" s="17" t="s">
        <v>322</v>
      </c>
      <c r="F8" s="17" t="s">
        <v>151</v>
      </c>
      <c r="G8" s="17" t="s">
        <v>323</v>
      </c>
      <c r="H8" s="17" t="s">
        <v>324</v>
      </c>
      <c r="I8" s="17" t="s">
        <v>205</v>
      </c>
      <c r="J8" s="17" t="s">
        <v>151</v>
      </c>
      <c r="K8" s="17" t="s">
        <v>320</v>
      </c>
      <c r="L8" s="17" t="s">
        <v>325</v>
      </c>
      <c r="M8" s="17" t="s">
        <v>157</v>
      </c>
      <c r="N8" s="17" t="s">
        <v>158</v>
      </c>
      <c r="O8" s="17" t="s">
        <v>159</v>
      </c>
      <c r="P8" s="17" t="s">
        <v>326</v>
      </c>
      <c r="Q8" s="17" t="s">
        <v>161</v>
      </c>
      <c r="R8" s="17" t="s">
        <v>327</v>
      </c>
      <c r="S8" s="17" t="s">
        <v>241</v>
      </c>
      <c r="T8" s="20" t="s">
        <v>151</v>
      </c>
      <c r="U8" s="17" t="s">
        <v>284</v>
      </c>
      <c r="V8" s="17" t="s">
        <v>328</v>
      </c>
      <c r="W8" s="17" t="s">
        <v>329</v>
      </c>
      <c r="X8" s="1" t="str">
        <f>HYPERLINK("http://www.chhedaspecialities.com","www.chhedaspecialities.com")</f>
        <v>www.chhedaspecialities.com</v>
      </c>
      <c r="Y8" s="1" t="str">
        <f>HYPERLINK("http://www.linkedin.com/company/chheda-specialities-foods-pvt-ltd","http://www.linkedin.com/company/chheda-specialities-foods-pvt-ltd")</f>
        <v>http://www.linkedin.com/company/chheda-specialities-foods-pvt-ltd</v>
      </c>
      <c r="Z8" s="27">
        <v>26</v>
      </c>
      <c r="AA8" s="17" t="s">
        <v>330</v>
      </c>
      <c r="AB8" s="17" t="s">
        <v>151</v>
      </c>
      <c r="AC8" s="17" t="s">
        <v>151</v>
      </c>
      <c r="AD8" s="26">
        <v>1993</v>
      </c>
      <c r="AE8" s="17" t="s">
        <v>151</v>
      </c>
      <c r="AF8" s="17" t="s">
        <v>151</v>
      </c>
      <c r="AG8" s="17" t="s">
        <v>151</v>
      </c>
      <c r="AH8" s="25">
        <v>10.49</v>
      </c>
      <c r="AI8" s="25" t="s">
        <v>151</v>
      </c>
      <c r="AJ8" s="25">
        <v>0.12</v>
      </c>
      <c r="AK8" s="25" t="s">
        <v>151</v>
      </c>
      <c r="AL8" s="25" t="s">
        <v>151</v>
      </c>
      <c r="AM8" s="25">
        <v>0.18</v>
      </c>
      <c r="AN8" s="25" t="s">
        <v>151</v>
      </c>
      <c r="AO8" s="25">
        <v>-0.15</v>
      </c>
      <c r="AP8" s="21">
        <v>24.68</v>
      </c>
      <c r="AQ8" s="15" t="s">
        <v>331</v>
      </c>
      <c r="AR8" s="17" t="s">
        <v>332</v>
      </c>
      <c r="AS8" s="17" t="s">
        <v>333</v>
      </c>
      <c r="AT8" s="17" t="s">
        <v>334</v>
      </c>
      <c r="AU8" s="17" t="s">
        <v>151</v>
      </c>
      <c r="AV8" s="17" t="s">
        <v>335</v>
      </c>
      <c r="AW8" s="17" t="s">
        <v>336</v>
      </c>
      <c r="AX8" s="17" t="s">
        <v>337</v>
      </c>
      <c r="AY8" s="17" t="s">
        <v>338</v>
      </c>
      <c r="AZ8" s="17" t="s">
        <v>339</v>
      </c>
      <c r="BA8" s="17" t="s">
        <v>340</v>
      </c>
      <c r="BB8" s="15" t="s">
        <v>341</v>
      </c>
      <c r="BC8" s="17" t="s">
        <v>181</v>
      </c>
      <c r="BD8" s="15" t="s">
        <v>335</v>
      </c>
      <c r="BE8" s="15" t="s">
        <v>151</v>
      </c>
      <c r="BF8" s="17" t="s">
        <v>342</v>
      </c>
      <c r="BG8" s="17" t="s">
        <v>184</v>
      </c>
      <c r="BH8" s="17" t="s">
        <v>185</v>
      </c>
      <c r="BI8" s="17" t="s">
        <v>151</v>
      </c>
      <c r="BJ8" s="17" t="s">
        <v>151</v>
      </c>
      <c r="BK8" s="19" t="s">
        <v>151</v>
      </c>
      <c r="BL8" s="17" t="s">
        <v>151</v>
      </c>
      <c r="BM8" s="17" t="s">
        <v>151</v>
      </c>
      <c r="BN8" s="17" t="s">
        <v>151</v>
      </c>
      <c r="BO8" s="17" t="s">
        <v>151</v>
      </c>
      <c r="BP8" s="17" t="s">
        <v>151</v>
      </c>
      <c r="BQ8" s="17" t="s">
        <v>151</v>
      </c>
      <c r="BR8" s="17" t="s">
        <v>151</v>
      </c>
      <c r="BS8" s="17" t="s">
        <v>151</v>
      </c>
      <c r="BT8" s="18" t="s">
        <v>151</v>
      </c>
      <c r="BU8" s="20" t="s">
        <v>151</v>
      </c>
      <c r="BV8" s="17" t="s">
        <v>151</v>
      </c>
      <c r="BW8" s="20" t="s">
        <v>151</v>
      </c>
      <c r="BX8" s="17" t="s">
        <v>151</v>
      </c>
      <c r="BY8" s="17" t="s">
        <v>151</v>
      </c>
      <c r="BZ8" s="17" t="s">
        <v>151</v>
      </c>
      <c r="CA8" s="17" t="s">
        <v>151</v>
      </c>
      <c r="CB8" s="17" t="s">
        <v>151</v>
      </c>
      <c r="CC8" s="17" t="s">
        <v>151</v>
      </c>
      <c r="CD8" s="17" t="s">
        <v>151</v>
      </c>
      <c r="CE8" s="18" t="s">
        <v>151</v>
      </c>
      <c r="CF8" s="20" t="s">
        <v>151</v>
      </c>
      <c r="CG8" s="17" t="s">
        <v>151</v>
      </c>
      <c r="CH8" s="20" t="s">
        <v>151</v>
      </c>
      <c r="CI8" s="17" t="s">
        <v>151</v>
      </c>
      <c r="CJ8" s="17" t="s">
        <v>151</v>
      </c>
      <c r="CK8" s="17" t="s">
        <v>151</v>
      </c>
      <c r="CL8" s="17" t="s">
        <v>151</v>
      </c>
      <c r="CM8" s="17" t="s">
        <v>151</v>
      </c>
      <c r="CN8" s="18" t="s">
        <v>151</v>
      </c>
      <c r="CO8" s="20" t="s">
        <v>151</v>
      </c>
      <c r="CP8" s="17" t="s">
        <v>151</v>
      </c>
      <c r="CQ8" s="17" t="s">
        <v>151</v>
      </c>
      <c r="CR8" s="21">
        <v>0</v>
      </c>
      <c r="CS8" s="23">
        <v>10</v>
      </c>
      <c r="CT8" s="21">
        <v>0</v>
      </c>
      <c r="CU8" s="21">
        <v>0</v>
      </c>
      <c r="CV8" s="21">
        <v>0</v>
      </c>
      <c r="CW8" s="23">
        <v>8</v>
      </c>
      <c r="CX8" s="21">
        <v>0</v>
      </c>
      <c r="CY8" s="23">
        <v>11</v>
      </c>
      <c r="CZ8" s="21">
        <v>0</v>
      </c>
      <c r="DA8" s="23">
        <v>6</v>
      </c>
      <c r="DB8" s="24">
        <v>1.72</v>
      </c>
      <c r="DC8" s="23">
        <v>64</v>
      </c>
      <c r="DD8" s="24">
        <v>0</v>
      </c>
      <c r="DE8" s="21">
        <v>0</v>
      </c>
      <c r="DF8" s="24">
        <v>1.72</v>
      </c>
      <c r="DG8" s="23">
        <v>64</v>
      </c>
      <c r="DH8" s="24">
        <v>2.82</v>
      </c>
      <c r="DI8" s="23">
        <v>73</v>
      </c>
      <c r="DJ8" s="24">
        <v>0.62</v>
      </c>
      <c r="DK8" s="23">
        <v>37</v>
      </c>
      <c r="DL8" s="23">
        <v>449</v>
      </c>
      <c r="DM8" s="22">
        <v>64</v>
      </c>
      <c r="DN8" s="21">
        <v>16.62</v>
      </c>
      <c r="DO8" s="23">
        <v>13</v>
      </c>
      <c r="DP8" s="22">
        <v>0</v>
      </c>
      <c r="DQ8" s="21">
        <v>0</v>
      </c>
      <c r="DR8" s="15" t="s">
        <v>200</v>
      </c>
      <c r="DS8" s="18">
        <v>44960</v>
      </c>
      <c r="DT8" s="19" t="s">
        <v>151</v>
      </c>
      <c r="DU8" s="19" t="s">
        <v>151</v>
      </c>
      <c r="DV8" s="19" t="s">
        <v>151</v>
      </c>
      <c r="DW8" s="19" t="s">
        <v>151</v>
      </c>
      <c r="DX8" s="19" t="s">
        <v>151</v>
      </c>
      <c r="DY8" s="19" t="s">
        <v>151</v>
      </c>
      <c r="DZ8" s="17" t="s">
        <v>151</v>
      </c>
      <c r="EA8" s="15" t="s">
        <v>151</v>
      </c>
      <c r="EB8" s="17" t="s">
        <v>151</v>
      </c>
      <c r="EC8" s="21" t="s">
        <v>151</v>
      </c>
      <c r="ED8" s="21" t="s">
        <v>151</v>
      </c>
      <c r="EE8" s="17" t="s">
        <v>151</v>
      </c>
      <c r="EF8" s="21" t="s">
        <v>151</v>
      </c>
      <c r="EG8" s="21" t="s">
        <v>151</v>
      </c>
      <c r="EH8" s="20" t="s">
        <v>151</v>
      </c>
      <c r="EI8" s="18" t="s">
        <v>151</v>
      </c>
      <c r="EJ8" s="17" t="s">
        <v>151</v>
      </c>
      <c r="EK8" s="19" t="s">
        <v>151</v>
      </c>
      <c r="EL8" s="18" t="s">
        <v>151</v>
      </c>
      <c r="EM8" s="18" t="s">
        <v>151</v>
      </c>
      <c r="EN8" s="17" t="s">
        <v>151</v>
      </c>
      <c r="EO8" s="15" t="s">
        <v>151</v>
      </c>
      <c r="EP8" s="15" t="s">
        <v>151</v>
      </c>
      <c r="EQ8" s="15" t="s">
        <v>151</v>
      </c>
      <c r="ER8" s="15" t="s">
        <v>151</v>
      </c>
      <c r="ES8" s="1" t="str">
        <f>HYPERLINK("https://my.pitchbook.com?c=518398-66","View Company Online")</f>
        <v>View Company Online</v>
      </c>
    </row>
    <row r="9" spans="1:149" x14ac:dyDescent="0.3">
      <c r="A9" s="3" t="s">
        <v>343</v>
      </c>
      <c r="B9" s="3" t="s">
        <v>344</v>
      </c>
      <c r="C9" s="3" t="s">
        <v>151</v>
      </c>
      <c r="D9" s="3" t="s">
        <v>151</v>
      </c>
      <c r="E9" s="3" t="s">
        <v>345</v>
      </c>
      <c r="F9" s="3" t="s">
        <v>151</v>
      </c>
      <c r="G9" s="3" t="s">
        <v>346</v>
      </c>
      <c r="H9" s="3" t="s">
        <v>151</v>
      </c>
      <c r="I9" s="3" t="s">
        <v>151</v>
      </c>
      <c r="J9" s="3" t="s">
        <v>151</v>
      </c>
      <c r="K9" s="3" t="s">
        <v>343</v>
      </c>
      <c r="L9" s="3" t="s">
        <v>347</v>
      </c>
      <c r="M9" s="3" t="s">
        <v>157</v>
      </c>
      <c r="N9" s="3" t="s">
        <v>158</v>
      </c>
      <c r="O9" s="3" t="s">
        <v>159</v>
      </c>
      <c r="P9" s="3" t="s">
        <v>160</v>
      </c>
      <c r="Q9" s="3" t="s">
        <v>161</v>
      </c>
      <c r="R9" s="3" t="s">
        <v>348</v>
      </c>
      <c r="S9" s="3" t="s">
        <v>241</v>
      </c>
      <c r="T9" s="5">
        <v>1.43</v>
      </c>
      <c r="U9" s="3" t="s">
        <v>164</v>
      </c>
      <c r="V9" s="3" t="s">
        <v>165</v>
      </c>
      <c r="W9" s="3" t="s">
        <v>242</v>
      </c>
      <c r="X9" s="16" t="str">
        <f>HYPERLINK("http://www.jaykailashnamkeen.com","www.jaykailashnamkeen.com")</f>
        <v>www.jaykailashnamkeen.com</v>
      </c>
      <c r="Y9" s="3" t="s">
        <v>151</v>
      </c>
      <c r="Z9" s="4">
        <v>19</v>
      </c>
      <c r="AA9" s="3" t="s">
        <v>349</v>
      </c>
      <c r="AB9" s="3" t="s">
        <v>168</v>
      </c>
      <c r="AC9" s="3" t="s">
        <v>350</v>
      </c>
      <c r="AD9" s="7">
        <v>2013</v>
      </c>
      <c r="AE9" s="3" t="s">
        <v>151</v>
      </c>
      <c r="AF9" s="3" t="s">
        <v>151</v>
      </c>
      <c r="AG9" s="3" t="s">
        <v>151</v>
      </c>
      <c r="AH9" s="6">
        <v>1.22</v>
      </c>
      <c r="AI9" s="6">
        <v>0.26</v>
      </c>
      <c r="AJ9" s="6">
        <v>0.11</v>
      </c>
      <c r="AK9" s="6" t="s">
        <v>151</v>
      </c>
      <c r="AL9" s="6">
        <v>0.16</v>
      </c>
      <c r="AM9" s="6">
        <v>0.14000000000000001</v>
      </c>
      <c r="AN9" s="6">
        <v>3.18</v>
      </c>
      <c r="AO9" s="6">
        <v>0.03</v>
      </c>
      <c r="AP9" s="9">
        <v>-6.05</v>
      </c>
      <c r="AQ9" s="8" t="s">
        <v>288</v>
      </c>
      <c r="AR9" s="3" t="s">
        <v>351</v>
      </c>
      <c r="AS9" s="3" t="s">
        <v>352</v>
      </c>
      <c r="AT9" s="3" t="s">
        <v>353</v>
      </c>
      <c r="AU9" s="3" t="s">
        <v>151</v>
      </c>
      <c r="AV9" s="3" t="s">
        <v>354</v>
      </c>
      <c r="AW9" s="3" t="s">
        <v>355</v>
      </c>
      <c r="AX9" s="3" t="s">
        <v>356</v>
      </c>
      <c r="AY9" s="3" t="s">
        <v>357</v>
      </c>
      <c r="AZ9" s="3" t="s">
        <v>358</v>
      </c>
      <c r="BA9" s="3" t="s">
        <v>252</v>
      </c>
      <c r="BB9" s="8" t="s">
        <v>359</v>
      </c>
      <c r="BC9" s="3" t="s">
        <v>181</v>
      </c>
      <c r="BD9" s="8" t="s">
        <v>354</v>
      </c>
      <c r="BE9" s="8" t="s">
        <v>151</v>
      </c>
      <c r="BF9" s="3" t="s">
        <v>360</v>
      </c>
      <c r="BG9" s="3" t="s">
        <v>184</v>
      </c>
      <c r="BH9" s="3" t="s">
        <v>185</v>
      </c>
      <c r="BI9" s="3" t="s">
        <v>361</v>
      </c>
      <c r="BJ9" s="3" t="s">
        <v>151</v>
      </c>
      <c r="BK9" s="10" t="s">
        <v>151</v>
      </c>
      <c r="BL9" s="3" t="s">
        <v>151</v>
      </c>
      <c r="BM9" s="3" t="s">
        <v>151</v>
      </c>
      <c r="BN9" s="3" t="s">
        <v>151</v>
      </c>
      <c r="BO9" s="3" t="s">
        <v>151</v>
      </c>
      <c r="BP9" s="3" t="s">
        <v>151</v>
      </c>
      <c r="BQ9" s="3" t="s">
        <v>151</v>
      </c>
      <c r="BR9" s="3" t="s">
        <v>151</v>
      </c>
      <c r="BS9" s="3" t="s">
        <v>151</v>
      </c>
      <c r="BT9" s="12">
        <v>45390</v>
      </c>
      <c r="BU9" s="5">
        <v>1.43</v>
      </c>
      <c r="BV9" s="3" t="s">
        <v>197</v>
      </c>
      <c r="BW9" s="5">
        <v>4.3899999999999997</v>
      </c>
      <c r="BX9" s="3" t="s">
        <v>197</v>
      </c>
      <c r="BY9" s="3" t="s">
        <v>198</v>
      </c>
      <c r="BZ9" s="3" t="s">
        <v>151</v>
      </c>
      <c r="CA9" s="3" t="s">
        <v>151</v>
      </c>
      <c r="CB9" s="3" t="s">
        <v>199</v>
      </c>
      <c r="CC9" s="3" t="s">
        <v>151</v>
      </c>
      <c r="CD9" s="3" t="s">
        <v>196</v>
      </c>
      <c r="CE9" s="12">
        <v>45390</v>
      </c>
      <c r="CF9" s="5">
        <v>1.43</v>
      </c>
      <c r="CG9" s="3" t="s">
        <v>197</v>
      </c>
      <c r="CH9" s="5">
        <v>4.3899999999999997</v>
      </c>
      <c r="CI9" s="3" t="s">
        <v>197</v>
      </c>
      <c r="CJ9" s="3" t="s">
        <v>198</v>
      </c>
      <c r="CK9" s="3" t="s">
        <v>151</v>
      </c>
      <c r="CL9" s="3" t="s">
        <v>151</v>
      </c>
      <c r="CM9" s="3" t="s">
        <v>199</v>
      </c>
      <c r="CN9" s="12">
        <v>45390</v>
      </c>
      <c r="CO9" s="5" t="s">
        <v>151</v>
      </c>
      <c r="CP9" s="3" t="s">
        <v>151</v>
      </c>
      <c r="CQ9" s="3" t="s">
        <v>196</v>
      </c>
      <c r="CR9" s="9">
        <v>1.01</v>
      </c>
      <c r="CS9" s="11">
        <v>95</v>
      </c>
      <c r="CT9" s="9">
        <v>0</v>
      </c>
      <c r="CU9" s="9">
        <v>0</v>
      </c>
      <c r="CV9" s="9">
        <v>1.01</v>
      </c>
      <c r="CW9" s="11">
        <v>96</v>
      </c>
      <c r="CX9" s="9">
        <v>0</v>
      </c>
      <c r="CY9" s="11">
        <v>11</v>
      </c>
      <c r="CZ9" s="9">
        <v>2.0099999999999998</v>
      </c>
      <c r="DA9" s="11">
        <v>99</v>
      </c>
      <c r="DB9" s="13">
        <v>4.79</v>
      </c>
      <c r="DC9" s="11">
        <v>83</v>
      </c>
      <c r="DD9" s="13">
        <v>0</v>
      </c>
      <c r="DE9" s="9">
        <v>0</v>
      </c>
      <c r="DF9" s="13">
        <v>4.79</v>
      </c>
      <c r="DG9" s="11">
        <v>83</v>
      </c>
      <c r="DH9" s="13">
        <v>2.4</v>
      </c>
      <c r="DI9" s="11">
        <v>71</v>
      </c>
      <c r="DJ9" s="13">
        <v>7.19</v>
      </c>
      <c r="DK9" s="11">
        <v>86</v>
      </c>
      <c r="DL9" s="11">
        <v>394</v>
      </c>
      <c r="DM9" s="14">
        <v>40</v>
      </c>
      <c r="DN9" s="9">
        <v>11.3</v>
      </c>
      <c r="DO9" s="11">
        <v>151</v>
      </c>
      <c r="DP9" s="14">
        <v>0</v>
      </c>
      <c r="DQ9" s="9">
        <v>0</v>
      </c>
      <c r="DR9" s="8" t="s">
        <v>200</v>
      </c>
      <c r="DS9" s="12">
        <v>45563</v>
      </c>
      <c r="DT9" s="10" t="s">
        <v>151</v>
      </c>
      <c r="DU9" s="10" t="s">
        <v>151</v>
      </c>
      <c r="DV9" s="10" t="s">
        <v>151</v>
      </c>
      <c r="DW9" s="10" t="s">
        <v>151</v>
      </c>
      <c r="DX9" s="10" t="s">
        <v>151</v>
      </c>
      <c r="DY9" s="10" t="s">
        <v>151</v>
      </c>
      <c r="DZ9" s="3" t="s">
        <v>151</v>
      </c>
      <c r="EA9" s="8" t="s">
        <v>151</v>
      </c>
      <c r="EB9" s="3" t="s">
        <v>151</v>
      </c>
      <c r="EC9" s="9" t="s">
        <v>151</v>
      </c>
      <c r="ED9" s="9" t="s">
        <v>151</v>
      </c>
      <c r="EE9" s="3" t="s">
        <v>151</v>
      </c>
      <c r="EF9" s="9" t="s">
        <v>151</v>
      </c>
      <c r="EG9" s="9" t="s">
        <v>151</v>
      </c>
      <c r="EH9" s="5">
        <v>4.3899999999999997</v>
      </c>
      <c r="EI9" s="12">
        <v>45390</v>
      </c>
      <c r="EJ9" s="3" t="s">
        <v>198</v>
      </c>
      <c r="EK9" s="10" t="s">
        <v>151</v>
      </c>
      <c r="EL9" s="12" t="s">
        <v>151</v>
      </c>
      <c r="EM9" s="12" t="s">
        <v>151</v>
      </c>
      <c r="EN9" s="3" t="s">
        <v>151</v>
      </c>
      <c r="EO9" s="8" t="s">
        <v>151</v>
      </c>
      <c r="EP9" s="8" t="s">
        <v>151</v>
      </c>
      <c r="EQ9" s="8" t="s">
        <v>151</v>
      </c>
      <c r="ER9" s="8" t="s">
        <v>151</v>
      </c>
      <c r="ES9" s="16" t="str">
        <f>HYPERLINK("https://my.pitchbook.com?c=592486-21","View Company Online")</f>
        <v>View Company Online</v>
      </c>
    </row>
    <row r="10" spans="1:149" x14ac:dyDescent="0.3">
      <c r="A10" s="17" t="s">
        <v>362</v>
      </c>
      <c r="B10" s="17" t="s">
        <v>363</v>
      </c>
      <c r="C10" s="17" t="s">
        <v>151</v>
      </c>
      <c r="D10" s="17" t="s">
        <v>151</v>
      </c>
      <c r="E10" s="17" t="s">
        <v>364</v>
      </c>
      <c r="F10" s="17" t="s">
        <v>365</v>
      </c>
      <c r="G10" s="17" t="s">
        <v>366</v>
      </c>
      <c r="H10" s="17" t="s">
        <v>151</v>
      </c>
      <c r="I10" s="17" t="s">
        <v>151</v>
      </c>
      <c r="J10" s="17" t="s">
        <v>151</v>
      </c>
      <c r="K10" s="17" t="s">
        <v>362</v>
      </c>
      <c r="L10" s="17" t="s">
        <v>367</v>
      </c>
      <c r="M10" s="17" t="s">
        <v>157</v>
      </c>
      <c r="N10" s="17" t="s">
        <v>158</v>
      </c>
      <c r="O10" s="17" t="s">
        <v>159</v>
      </c>
      <c r="P10" s="17" t="s">
        <v>368</v>
      </c>
      <c r="Q10" s="17" t="s">
        <v>151</v>
      </c>
      <c r="R10" s="17" t="s">
        <v>369</v>
      </c>
      <c r="S10" s="17" t="s">
        <v>241</v>
      </c>
      <c r="T10" s="20">
        <v>1.0900000000000001</v>
      </c>
      <c r="U10" s="17" t="s">
        <v>284</v>
      </c>
      <c r="V10" s="17" t="s">
        <v>165</v>
      </c>
      <c r="W10" s="17" t="s">
        <v>242</v>
      </c>
      <c r="X10" s="1" t="str">
        <f>HYPERLINK("http://www.rclretail.com","www.rclretail.com")</f>
        <v>www.rclretail.com</v>
      </c>
      <c r="Y10" s="17" t="s">
        <v>151</v>
      </c>
      <c r="Z10" s="27">
        <v>3</v>
      </c>
      <c r="AA10" s="17" t="s">
        <v>370</v>
      </c>
      <c r="AB10" s="17" t="s">
        <v>168</v>
      </c>
      <c r="AC10" s="17" t="s">
        <v>371</v>
      </c>
      <c r="AD10" s="26">
        <v>2010</v>
      </c>
      <c r="AE10" s="17" t="s">
        <v>151</v>
      </c>
      <c r="AF10" s="17" t="s">
        <v>151</v>
      </c>
      <c r="AG10" s="17" t="s">
        <v>151</v>
      </c>
      <c r="AH10" s="25">
        <v>0</v>
      </c>
      <c r="AI10" s="25" t="s">
        <v>151</v>
      </c>
      <c r="AJ10" s="25">
        <v>-0.01</v>
      </c>
      <c r="AK10" s="25">
        <v>2.92</v>
      </c>
      <c r="AL10" s="25">
        <v>-0.02</v>
      </c>
      <c r="AM10" s="25">
        <v>-0.02</v>
      </c>
      <c r="AN10" s="25">
        <v>0.97</v>
      </c>
      <c r="AO10" s="25">
        <v>-0.19</v>
      </c>
      <c r="AP10" s="21">
        <v>0</v>
      </c>
      <c r="AQ10" s="15" t="s">
        <v>213</v>
      </c>
      <c r="AR10" s="17" t="s">
        <v>372</v>
      </c>
      <c r="AS10" s="17" t="s">
        <v>373</v>
      </c>
      <c r="AT10" s="17" t="s">
        <v>216</v>
      </c>
      <c r="AU10" s="17" t="s">
        <v>151</v>
      </c>
      <c r="AV10" s="17" t="s">
        <v>374</v>
      </c>
      <c r="AW10" s="17" t="s">
        <v>375</v>
      </c>
      <c r="AX10" s="17" t="s">
        <v>376</v>
      </c>
      <c r="AY10" s="17" t="s">
        <v>377</v>
      </c>
      <c r="AZ10" s="17" t="s">
        <v>378</v>
      </c>
      <c r="BA10" s="17" t="s">
        <v>379</v>
      </c>
      <c r="BB10" s="15" t="s">
        <v>380</v>
      </c>
      <c r="BC10" s="17" t="s">
        <v>181</v>
      </c>
      <c r="BD10" s="15" t="s">
        <v>374</v>
      </c>
      <c r="BE10" s="15" t="s">
        <v>151</v>
      </c>
      <c r="BF10" s="17" t="s">
        <v>381</v>
      </c>
      <c r="BG10" s="17" t="s">
        <v>184</v>
      </c>
      <c r="BH10" s="17" t="s">
        <v>185</v>
      </c>
      <c r="BI10" s="17" t="s">
        <v>382</v>
      </c>
      <c r="BJ10" s="17" t="s">
        <v>151</v>
      </c>
      <c r="BK10" s="19" t="s">
        <v>151</v>
      </c>
      <c r="BL10" s="17" t="s">
        <v>151</v>
      </c>
      <c r="BM10" s="17" t="s">
        <v>151</v>
      </c>
      <c r="BN10" s="17" t="s">
        <v>151</v>
      </c>
      <c r="BO10" s="17" t="s">
        <v>151</v>
      </c>
      <c r="BP10" s="17" t="s">
        <v>151</v>
      </c>
      <c r="BQ10" s="17" t="s">
        <v>151</v>
      </c>
      <c r="BR10" s="17" t="s">
        <v>151</v>
      </c>
      <c r="BS10" s="17" t="s">
        <v>151</v>
      </c>
      <c r="BT10" s="18">
        <v>41198</v>
      </c>
      <c r="BU10" s="20">
        <v>1.0900000000000001</v>
      </c>
      <c r="BV10" s="17" t="s">
        <v>193</v>
      </c>
      <c r="BW10" s="20">
        <v>2.31</v>
      </c>
      <c r="BX10" s="17" t="s">
        <v>197</v>
      </c>
      <c r="BY10" s="17" t="s">
        <v>198</v>
      </c>
      <c r="BZ10" s="17" t="s">
        <v>151</v>
      </c>
      <c r="CA10" s="17" t="s">
        <v>151</v>
      </c>
      <c r="CB10" s="17" t="s">
        <v>199</v>
      </c>
      <c r="CC10" s="17" t="s">
        <v>151</v>
      </c>
      <c r="CD10" s="17" t="s">
        <v>196</v>
      </c>
      <c r="CE10" s="18">
        <v>41198</v>
      </c>
      <c r="CF10" s="20">
        <v>1.0900000000000001</v>
      </c>
      <c r="CG10" s="17" t="s">
        <v>193</v>
      </c>
      <c r="CH10" s="20">
        <v>2.31</v>
      </c>
      <c r="CI10" s="17" t="s">
        <v>197</v>
      </c>
      <c r="CJ10" s="17" t="s">
        <v>198</v>
      </c>
      <c r="CK10" s="17" t="s">
        <v>151</v>
      </c>
      <c r="CL10" s="17" t="s">
        <v>151</v>
      </c>
      <c r="CM10" s="17" t="s">
        <v>199</v>
      </c>
      <c r="CN10" s="18">
        <v>41198</v>
      </c>
      <c r="CO10" s="20" t="s">
        <v>151</v>
      </c>
      <c r="CP10" s="17" t="s">
        <v>151</v>
      </c>
      <c r="CQ10" s="17" t="s">
        <v>196</v>
      </c>
      <c r="CR10" s="21">
        <v>0</v>
      </c>
      <c r="CS10" s="23">
        <v>10</v>
      </c>
      <c r="CT10" s="21">
        <v>0</v>
      </c>
      <c r="CU10" s="21">
        <v>0</v>
      </c>
      <c r="CV10" s="21">
        <v>0</v>
      </c>
      <c r="CW10" s="23">
        <v>8</v>
      </c>
      <c r="CX10" s="21">
        <v>0</v>
      </c>
      <c r="CY10" s="23">
        <v>11</v>
      </c>
      <c r="CZ10" s="21">
        <v>0</v>
      </c>
      <c r="DA10" s="23">
        <v>6</v>
      </c>
      <c r="DB10" s="24">
        <v>1.55</v>
      </c>
      <c r="DC10" s="23">
        <v>62</v>
      </c>
      <c r="DD10" s="24">
        <v>0</v>
      </c>
      <c r="DE10" s="21">
        <v>0</v>
      </c>
      <c r="DF10" s="24">
        <v>1.55</v>
      </c>
      <c r="DG10" s="23">
        <v>62</v>
      </c>
      <c r="DH10" s="24">
        <v>0</v>
      </c>
      <c r="DI10" s="23">
        <v>1</v>
      </c>
      <c r="DJ10" s="24">
        <v>3.1</v>
      </c>
      <c r="DK10" s="23">
        <v>73</v>
      </c>
      <c r="DL10" s="23">
        <v>0</v>
      </c>
      <c r="DM10" s="22">
        <v>0</v>
      </c>
      <c r="DN10" s="21">
        <v>0</v>
      </c>
      <c r="DO10" s="23">
        <v>65</v>
      </c>
      <c r="DP10" s="22">
        <v>1</v>
      </c>
      <c r="DQ10" s="21">
        <v>1.56</v>
      </c>
      <c r="DR10" s="15" t="s">
        <v>200</v>
      </c>
      <c r="DS10" s="18">
        <v>45701</v>
      </c>
      <c r="DT10" s="19" t="s">
        <v>151</v>
      </c>
      <c r="DU10" s="19" t="s">
        <v>151</v>
      </c>
      <c r="DV10" s="19" t="s">
        <v>151</v>
      </c>
      <c r="DW10" s="19" t="s">
        <v>151</v>
      </c>
      <c r="DX10" s="19" t="s">
        <v>151</v>
      </c>
      <c r="DY10" s="19" t="s">
        <v>151</v>
      </c>
      <c r="DZ10" s="17" t="s">
        <v>151</v>
      </c>
      <c r="EA10" s="15" t="s">
        <v>151</v>
      </c>
      <c r="EB10" s="17" t="s">
        <v>151</v>
      </c>
      <c r="EC10" s="21" t="s">
        <v>151</v>
      </c>
      <c r="ED10" s="21" t="s">
        <v>151</v>
      </c>
      <c r="EE10" s="17" t="s">
        <v>151</v>
      </c>
      <c r="EF10" s="21" t="s">
        <v>151</v>
      </c>
      <c r="EG10" s="21" t="s">
        <v>151</v>
      </c>
      <c r="EH10" s="20">
        <v>2.31</v>
      </c>
      <c r="EI10" s="18">
        <v>41198</v>
      </c>
      <c r="EJ10" s="17" t="s">
        <v>198</v>
      </c>
      <c r="EK10" s="19" t="s">
        <v>151</v>
      </c>
      <c r="EL10" s="18" t="s">
        <v>151</v>
      </c>
      <c r="EM10" s="18" t="s">
        <v>151</v>
      </c>
      <c r="EN10" s="17" t="s">
        <v>151</v>
      </c>
      <c r="EO10" s="15" t="s">
        <v>151</v>
      </c>
      <c r="EP10" s="15" t="s">
        <v>151</v>
      </c>
      <c r="EQ10" s="15" t="s">
        <v>151</v>
      </c>
      <c r="ER10" s="15" t="s">
        <v>151</v>
      </c>
      <c r="ES10" s="1" t="str">
        <f>HYPERLINK("https://my.pitchbook.com?c=164475-55","View Company Online")</f>
        <v>View Company Online</v>
      </c>
    </row>
    <row r="11" spans="1:149" x14ac:dyDescent="0.3">
      <c r="A11" s="3" t="s">
        <v>383</v>
      </c>
      <c r="B11" s="3" t="s">
        <v>384</v>
      </c>
      <c r="C11" s="3" t="s">
        <v>151</v>
      </c>
      <c r="D11" s="3" t="s">
        <v>151</v>
      </c>
      <c r="E11" s="3" t="s">
        <v>151</v>
      </c>
      <c r="F11" s="3" t="s">
        <v>151</v>
      </c>
      <c r="G11" s="3" t="s">
        <v>385</v>
      </c>
      <c r="H11" s="3" t="s">
        <v>151</v>
      </c>
      <c r="I11" s="3" t="s">
        <v>151</v>
      </c>
      <c r="J11" s="3" t="s">
        <v>151</v>
      </c>
      <c r="K11" s="3" t="s">
        <v>383</v>
      </c>
      <c r="L11" s="3" t="s">
        <v>386</v>
      </c>
      <c r="M11" s="3" t="s">
        <v>157</v>
      </c>
      <c r="N11" s="3" t="s">
        <v>158</v>
      </c>
      <c r="O11" s="3" t="s">
        <v>159</v>
      </c>
      <c r="P11" s="3" t="s">
        <v>387</v>
      </c>
      <c r="Q11" s="3" t="s">
        <v>161</v>
      </c>
      <c r="R11" s="3" t="s">
        <v>388</v>
      </c>
      <c r="S11" s="3" t="s">
        <v>241</v>
      </c>
      <c r="T11" s="5" t="s">
        <v>151</v>
      </c>
      <c r="U11" s="3" t="s">
        <v>284</v>
      </c>
      <c r="V11" s="3" t="s">
        <v>165</v>
      </c>
      <c r="W11" s="3" t="s">
        <v>242</v>
      </c>
      <c r="X11" s="16" t="str">
        <f>HYPERLINK("http://www.madhur.co","www.madhur.co")</f>
        <v>www.madhur.co</v>
      </c>
      <c r="Y11" s="3" t="s">
        <v>151</v>
      </c>
      <c r="Z11" s="4">
        <v>2</v>
      </c>
      <c r="AA11" s="3" t="s">
        <v>389</v>
      </c>
      <c r="AB11" s="3" t="s">
        <v>168</v>
      </c>
      <c r="AC11" s="3" t="s">
        <v>390</v>
      </c>
      <c r="AD11" s="7">
        <v>1975</v>
      </c>
      <c r="AE11" s="3" t="s">
        <v>151</v>
      </c>
      <c r="AF11" s="3" t="s">
        <v>151</v>
      </c>
      <c r="AG11" s="3" t="s">
        <v>151</v>
      </c>
      <c r="AH11" s="6">
        <v>0</v>
      </c>
      <c r="AI11" s="6">
        <v>-0.01</v>
      </c>
      <c r="AJ11" s="6">
        <v>-0.09</v>
      </c>
      <c r="AK11" s="6">
        <v>-0.18</v>
      </c>
      <c r="AL11" s="6">
        <v>-0.02</v>
      </c>
      <c r="AM11" s="6">
        <v>-0.03</v>
      </c>
      <c r="AN11" s="6">
        <v>0.32</v>
      </c>
      <c r="AO11" s="6">
        <v>0</v>
      </c>
      <c r="AP11" s="9">
        <v>0</v>
      </c>
      <c r="AQ11" s="8" t="s">
        <v>170</v>
      </c>
      <c r="AR11" s="3" t="s">
        <v>391</v>
      </c>
      <c r="AS11" s="3" t="s">
        <v>392</v>
      </c>
      <c r="AT11" s="3" t="s">
        <v>393</v>
      </c>
      <c r="AU11" s="3" t="s">
        <v>394</v>
      </c>
      <c r="AV11" s="3" t="s">
        <v>395</v>
      </c>
      <c r="AW11" s="3" t="s">
        <v>396</v>
      </c>
      <c r="AX11" s="3" t="s">
        <v>397</v>
      </c>
      <c r="AY11" s="3" t="s">
        <v>398</v>
      </c>
      <c r="AZ11" s="3" t="s">
        <v>399</v>
      </c>
      <c r="BA11" s="3" t="s">
        <v>252</v>
      </c>
      <c r="BB11" s="8" t="s">
        <v>400</v>
      </c>
      <c r="BC11" s="3" t="s">
        <v>181</v>
      </c>
      <c r="BD11" s="8" t="s">
        <v>395</v>
      </c>
      <c r="BE11" s="8" t="s">
        <v>401</v>
      </c>
      <c r="BF11" s="3" t="s">
        <v>402</v>
      </c>
      <c r="BG11" s="3" t="s">
        <v>184</v>
      </c>
      <c r="BH11" s="3" t="s">
        <v>185</v>
      </c>
      <c r="BI11" s="3" t="s">
        <v>403</v>
      </c>
      <c r="BJ11" s="3" t="s">
        <v>151</v>
      </c>
      <c r="BK11" s="10" t="s">
        <v>151</v>
      </c>
      <c r="BL11" s="3" t="s">
        <v>151</v>
      </c>
      <c r="BM11" s="3" t="s">
        <v>151</v>
      </c>
      <c r="BN11" s="3" t="s">
        <v>151</v>
      </c>
      <c r="BO11" s="3" t="s">
        <v>151</v>
      </c>
      <c r="BP11" s="3" t="s">
        <v>151</v>
      </c>
      <c r="BQ11" s="3" t="s">
        <v>151</v>
      </c>
      <c r="BR11" s="3" t="s">
        <v>151</v>
      </c>
      <c r="BS11" s="3" t="s">
        <v>151</v>
      </c>
      <c r="BT11" s="12">
        <v>34366</v>
      </c>
      <c r="BU11" s="5" t="s">
        <v>151</v>
      </c>
      <c r="BV11" s="3" t="s">
        <v>151</v>
      </c>
      <c r="BW11" s="5" t="s">
        <v>151</v>
      </c>
      <c r="BX11" s="3" t="s">
        <v>151</v>
      </c>
      <c r="BY11" s="3" t="s">
        <v>198</v>
      </c>
      <c r="BZ11" s="3" t="s">
        <v>151</v>
      </c>
      <c r="CA11" s="3" t="s">
        <v>151</v>
      </c>
      <c r="CB11" s="3" t="s">
        <v>199</v>
      </c>
      <c r="CC11" s="3" t="s">
        <v>151</v>
      </c>
      <c r="CD11" s="3" t="s">
        <v>196</v>
      </c>
      <c r="CE11" s="12">
        <v>34366</v>
      </c>
      <c r="CF11" s="5" t="s">
        <v>151</v>
      </c>
      <c r="CG11" s="3" t="s">
        <v>151</v>
      </c>
      <c r="CH11" s="5" t="s">
        <v>151</v>
      </c>
      <c r="CI11" s="3" t="s">
        <v>151</v>
      </c>
      <c r="CJ11" s="3" t="s">
        <v>198</v>
      </c>
      <c r="CK11" s="3" t="s">
        <v>151</v>
      </c>
      <c r="CL11" s="3" t="s">
        <v>151</v>
      </c>
      <c r="CM11" s="3" t="s">
        <v>199</v>
      </c>
      <c r="CN11" s="12">
        <v>34366</v>
      </c>
      <c r="CO11" s="5" t="s">
        <v>151</v>
      </c>
      <c r="CP11" s="3" t="s">
        <v>151</v>
      </c>
      <c r="CQ11" s="3" t="s">
        <v>196</v>
      </c>
      <c r="CR11" s="9" t="s">
        <v>151</v>
      </c>
      <c r="CS11" s="11" t="s">
        <v>151</v>
      </c>
      <c r="CT11" s="9" t="s">
        <v>151</v>
      </c>
      <c r="CU11" s="9" t="s">
        <v>151</v>
      </c>
      <c r="CV11" s="9" t="s">
        <v>151</v>
      </c>
      <c r="CW11" s="11" t="s">
        <v>151</v>
      </c>
      <c r="CX11" s="9" t="s">
        <v>151</v>
      </c>
      <c r="CY11" s="11" t="s">
        <v>151</v>
      </c>
      <c r="CZ11" s="9" t="s">
        <v>151</v>
      </c>
      <c r="DA11" s="11" t="s">
        <v>151</v>
      </c>
      <c r="DB11" s="13" t="s">
        <v>151</v>
      </c>
      <c r="DC11" s="11" t="s">
        <v>151</v>
      </c>
      <c r="DD11" s="13" t="s">
        <v>151</v>
      </c>
      <c r="DE11" s="9" t="s">
        <v>151</v>
      </c>
      <c r="DF11" s="13" t="s">
        <v>151</v>
      </c>
      <c r="DG11" s="11" t="s">
        <v>151</v>
      </c>
      <c r="DH11" s="13" t="s">
        <v>151</v>
      </c>
      <c r="DI11" s="11" t="s">
        <v>151</v>
      </c>
      <c r="DJ11" s="13" t="s">
        <v>151</v>
      </c>
      <c r="DK11" s="11" t="s">
        <v>151</v>
      </c>
      <c r="DL11" s="11" t="s">
        <v>151</v>
      </c>
      <c r="DM11" s="14" t="s">
        <v>151</v>
      </c>
      <c r="DN11" s="9" t="s">
        <v>151</v>
      </c>
      <c r="DO11" s="11" t="s">
        <v>151</v>
      </c>
      <c r="DP11" s="14" t="s">
        <v>151</v>
      </c>
      <c r="DQ11" s="9" t="s">
        <v>151</v>
      </c>
      <c r="DR11" s="8" t="s">
        <v>200</v>
      </c>
      <c r="DS11" s="12">
        <v>45040</v>
      </c>
      <c r="DT11" s="10" t="s">
        <v>151</v>
      </c>
      <c r="DU11" s="10" t="s">
        <v>151</v>
      </c>
      <c r="DV11" s="10" t="s">
        <v>151</v>
      </c>
      <c r="DW11" s="10" t="s">
        <v>151</v>
      </c>
      <c r="DX11" s="10" t="s">
        <v>151</v>
      </c>
      <c r="DY11" s="10" t="s">
        <v>151</v>
      </c>
      <c r="DZ11" s="3" t="s">
        <v>151</v>
      </c>
      <c r="EA11" s="8" t="s">
        <v>151</v>
      </c>
      <c r="EB11" s="3" t="s">
        <v>151</v>
      </c>
      <c r="EC11" s="9" t="s">
        <v>151</v>
      </c>
      <c r="ED11" s="9" t="s">
        <v>151</v>
      </c>
      <c r="EE11" s="3" t="s">
        <v>151</v>
      </c>
      <c r="EF11" s="9" t="s">
        <v>151</v>
      </c>
      <c r="EG11" s="9" t="s">
        <v>151</v>
      </c>
      <c r="EH11" s="5" t="s">
        <v>151</v>
      </c>
      <c r="EI11" s="12" t="s">
        <v>151</v>
      </c>
      <c r="EJ11" s="3" t="s">
        <v>151</v>
      </c>
      <c r="EK11" s="10" t="s">
        <v>151</v>
      </c>
      <c r="EL11" s="12" t="s">
        <v>151</v>
      </c>
      <c r="EM11" s="12" t="s">
        <v>151</v>
      </c>
      <c r="EN11" s="3" t="s">
        <v>151</v>
      </c>
      <c r="EO11" s="8" t="s">
        <v>151</v>
      </c>
      <c r="EP11" s="8" t="s">
        <v>151</v>
      </c>
      <c r="EQ11" s="8" t="s">
        <v>151</v>
      </c>
      <c r="ER11" s="8" t="s">
        <v>151</v>
      </c>
      <c r="ES11" s="16" t="str">
        <f>HYPERLINK("https://my.pitchbook.com?c=164767-69","View Company Online")</f>
        <v>View Company Online</v>
      </c>
    </row>
    <row r="12" spans="1:149" x14ac:dyDescent="0.3">
      <c r="A12" s="17" t="s">
        <v>404</v>
      </c>
      <c r="B12" s="17" t="s">
        <v>405</v>
      </c>
      <c r="C12" s="17" t="s">
        <v>151</v>
      </c>
      <c r="D12" s="17" t="s">
        <v>151</v>
      </c>
      <c r="E12" s="17" t="s">
        <v>151</v>
      </c>
      <c r="F12" s="17" t="s">
        <v>406</v>
      </c>
      <c r="G12" s="17" t="s">
        <v>407</v>
      </c>
      <c r="H12" s="17" t="s">
        <v>408</v>
      </c>
      <c r="I12" s="17" t="s">
        <v>205</v>
      </c>
      <c r="J12" s="17" t="s">
        <v>151</v>
      </c>
      <c r="K12" s="17" t="s">
        <v>404</v>
      </c>
      <c r="L12" s="17" t="s">
        <v>409</v>
      </c>
      <c r="M12" s="17" t="s">
        <v>157</v>
      </c>
      <c r="N12" s="17" t="s">
        <v>158</v>
      </c>
      <c r="O12" s="17" t="s">
        <v>159</v>
      </c>
      <c r="P12" s="17" t="s">
        <v>160</v>
      </c>
      <c r="Q12" s="17" t="s">
        <v>151</v>
      </c>
      <c r="R12" s="17" t="s">
        <v>410</v>
      </c>
      <c r="S12" s="17" t="s">
        <v>411</v>
      </c>
      <c r="T12" s="20">
        <v>0.41</v>
      </c>
      <c r="U12" s="17" t="s">
        <v>284</v>
      </c>
      <c r="V12" s="17" t="s">
        <v>412</v>
      </c>
      <c r="W12" s="17" t="s">
        <v>413</v>
      </c>
      <c r="X12" s="1" t="str">
        <f>HYPERLINK("http://prinitifoods.nowfloats.com","prinitifoods.nowfloats.com")</f>
        <v>prinitifoods.nowfloats.com</v>
      </c>
      <c r="Y12" s="1" t="str">
        <f>HYPERLINK("http://www.linkedin.com/company/priniti-foods","http://www.linkedin.com/company/priniti-foods")</f>
        <v>http://www.linkedin.com/company/priniti-foods</v>
      </c>
      <c r="Z12" s="27">
        <v>40</v>
      </c>
      <c r="AA12" s="17" t="s">
        <v>414</v>
      </c>
      <c r="AB12" s="17" t="s">
        <v>151</v>
      </c>
      <c r="AC12" s="17" t="s">
        <v>151</v>
      </c>
      <c r="AD12" s="26">
        <v>2009</v>
      </c>
      <c r="AE12" s="17" t="s">
        <v>151</v>
      </c>
      <c r="AF12" s="17" t="s">
        <v>151</v>
      </c>
      <c r="AG12" s="17" t="s">
        <v>151</v>
      </c>
      <c r="AH12" s="25">
        <v>9.6300000000000008</v>
      </c>
      <c r="AI12" s="25" t="s">
        <v>151</v>
      </c>
      <c r="AJ12" s="25">
        <v>-0.15</v>
      </c>
      <c r="AK12" s="25" t="s">
        <v>151</v>
      </c>
      <c r="AL12" s="25" t="s">
        <v>151</v>
      </c>
      <c r="AM12" s="25">
        <v>-0.18</v>
      </c>
      <c r="AN12" s="25" t="s">
        <v>151</v>
      </c>
      <c r="AO12" s="25">
        <v>2.19</v>
      </c>
      <c r="AP12" s="21">
        <v>16.98</v>
      </c>
      <c r="AQ12" s="15" t="s">
        <v>415</v>
      </c>
      <c r="AR12" s="17" t="s">
        <v>416</v>
      </c>
      <c r="AS12" s="17" t="s">
        <v>417</v>
      </c>
      <c r="AT12" s="17" t="s">
        <v>418</v>
      </c>
      <c r="AU12" s="17" t="s">
        <v>151</v>
      </c>
      <c r="AV12" s="17" t="s">
        <v>419</v>
      </c>
      <c r="AW12" s="17" t="s">
        <v>420</v>
      </c>
      <c r="AX12" s="17" t="s">
        <v>421</v>
      </c>
      <c r="AY12" s="17" t="s">
        <v>422</v>
      </c>
      <c r="AZ12" s="17" t="s">
        <v>423</v>
      </c>
      <c r="BA12" s="17" t="s">
        <v>424</v>
      </c>
      <c r="BB12" s="15" t="s">
        <v>425</v>
      </c>
      <c r="BC12" s="17" t="s">
        <v>181</v>
      </c>
      <c r="BD12" s="15" t="s">
        <v>419</v>
      </c>
      <c r="BE12" s="15" t="s">
        <v>151</v>
      </c>
      <c r="BF12" s="17" t="s">
        <v>426</v>
      </c>
      <c r="BG12" s="17" t="s">
        <v>184</v>
      </c>
      <c r="BH12" s="17" t="s">
        <v>185</v>
      </c>
      <c r="BI12" s="17" t="s">
        <v>427</v>
      </c>
      <c r="BJ12" s="17" t="s">
        <v>428</v>
      </c>
      <c r="BK12" s="19">
        <v>1</v>
      </c>
      <c r="BL12" s="17" t="s">
        <v>151</v>
      </c>
      <c r="BM12" s="17" t="s">
        <v>151</v>
      </c>
      <c r="BN12" s="17" t="s">
        <v>151</v>
      </c>
      <c r="BO12" s="17" t="s">
        <v>429</v>
      </c>
      <c r="BP12" s="17" t="s">
        <v>151</v>
      </c>
      <c r="BQ12" s="17" t="s">
        <v>151</v>
      </c>
      <c r="BR12" s="17" t="s">
        <v>151</v>
      </c>
      <c r="BS12" s="17" t="s">
        <v>430</v>
      </c>
      <c r="BT12" s="18">
        <v>41815</v>
      </c>
      <c r="BU12" s="20">
        <v>0.21</v>
      </c>
      <c r="BV12" s="17" t="s">
        <v>193</v>
      </c>
      <c r="BW12" s="20">
        <v>0.83</v>
      </c>
      <c r="BX12" s="17" t="s">
        <v>193</v>
      </c>
      <c r="BY12" s="17" t="s">
        <v>431</v>
      </c>
      <c r="BZ12" s="17" t="s">
        <v>151</v>
      </c>
      <c r="CA12" s="17" t="s">
        <v>151</v>
      </c>
      <c r="CB12" s="17" t="s">
        <v>234</v>
      </c>
      <c r="CC12" s="17" t="s">
        <v>151</v>
      </c>
      <c r="CD12" s="17" t="s">
        <v>196</v>
      </c>
      <c r="CE12" s="18">
        <v>45170</v>
      </c>
      <c r="CF12" s="20" t="s">
        <v>151</v>
      </c>
      <c r="CG12" s="17" t="s">
        <v>151</v>
      </c>
      <c r="CH12" s="20" t="s">
        <v>151</v>
      </c>
      <c r="CI12" s="17" t="s">
        <v>151</v>
      </c>
      <c r="CJ12" s="17" t="s">
        <v>432</v>
      </c>
      <c r="CK12" s="17" t="s">
        <v>151</v>
      </c>
      <c r="CL12" s="17" t="s">
        <v>151</v>
      </c>
      <c r="CM12" s="17" t="s">
        <v>433</v>
      </c>
      <c r="CN12" s="18">
        <v>45170</v>
      </c>
      <c r="CO12" s="20" t="s">
        <v>151</v>
      </c>
      <c r="CP12" s="17" t="s">
        <v>151</v>
      </c>
      <c r="CQ12" s="17" t="s">
        <v>196</v>
      </c>
      <c r="CR12" s="21">
        <v>0</v>
      </c>
      <c r="CS12" s="23">
        <v>10</v>
      </c>
      <c r="CT12" s="21">
        <v>0</v>
      </c>
      <c r="CU12" s="21">
        <v>0</v>
      </c>
      <c r="CV12" s="21">
        <v>0</v>
      </c>
      <c r="CW12" s="23">
        <v>8</v>
      </c>
      <c r="CX12" s="21">
        <v>0</v>
      </c>
      <c r="CY12" s="23">
        <v>11</v>
      </c>
      <c r="CZ12" s="21" t="s">
        <v>151</v>
      </c>
      <c r="DA12" s="23" t="s">
        <v>151</v>
      </c>
      <c r="DB12" s="24">
        <v>0.01</v>
      </c>
      <c r="DC12" s="23">
        <v>1</v>
      </c>
      <c r="DD12" s="24">
        <v>0</v>
      </c>
      <c r="DE12" s="21">
        <v>0</v>
      </c>
      <c r="DF12" s="24">
        <v>0.01</v>
      </c>
      <c r="DG12" s="23">
        <v>1</v>
      </c>
      <c r="DH12" s="24">
        <v>0.01</v>
      </c>
      <c r="DI12" s="23">
        <v>24</v>
      </c>
      <c r="DJ12" s="24" t="s">
        <v>151</v>
      </c>
      <c r="DK12" s="23" t="s">
        <v>151</v>
      </c>
      <c r="DL12" s="23">
        <v>0</v>
      </c>
      <c r="DM12" s="22">
        <v>0</v>
      </c>
      <c r="DN12" s="21">
        <v>0</v>
      </c>
      <c r="DO12" s="23" t="s">
        <v>151</v>
      </c>
      <c r="DP12" s="22" t="s">
        <v>151</v>
      </c>
      <c r="DQ12" s="21" t="s">
        <v>151</v>
      </c>
      <c r="DR12" s="15" t="s">
        <v>200</v>
      </c>
      <c r="DS12" s="18">
        <v>45722</v>
      </c>
      <c r="DT12" s="19" t="s">
        <v>151</v>
      </c>
      <c r="DU12" s="19" t="s">
        <v>151</v>
      </c>
      <c r="DV12" s="19" t="s">
        <v>151</v>
      </c>
      <c r="DW12" s="19" t="s">
        <v>151</v>
      </c>
      <c r="DX12" s="19" t="s">
        <v>151</v>
      </c>
      <c r="DY12" s="19" t="s">
        <v>151</v>
      </c>
      <c r="DZ12" s="17" t="s">
        <v>151</v>
      </c>
      <c r="EA12" s="15">
        <v>3</v>
      </c>
      <c r="EB12" s="17" t="s">
        <v>434</v>
      </c>
      <c r="EC12" s="21">
        <v>16</v>
      </c>
      <c r="ED12" s="21">
        <v>84</v>
      </c>
      <c r="EE12" s="17" t="s">
        <v>434</v>
      </c>
      <c r="EF12" s="21">
        <v>4</v>
      </c>
      <c r="EG12" s="21">
        <v>12</v>
      </c>
      <c r="EH12" s="20">
        <v>1.1299999999999999</v>
      </c>
      <c r="EI12" s="18">
        <v>42209</v>
      </c>
      <c r="EJ12" s="17" t="s">
        <v>233</v>
      </c>
      <c r="EK12" s="19" t="s">
        <v>151</v>
      </c>
      <c r="EL12" s="18" t="s">
        <v>151</v>
      </c>
      <c r="EM12" s="18" t="s">
        <v>151</v>
      </c>
      <c r="EN12" s="17" t="s">
        <v>151</v>
      </c>
      <c r="EO12" s="15" t="s">
        <v>151</v>
      </c>
      <c r="EP12" s="15" t="s">
        <v>151</v>
      </c>
      <c r="EQ12" s="15">
        <v>1.1100000000000001</v>
      </c>
      <c r="ER12" s="15">
        <v>1.1100000000000001</v>
      </c>
      <c r="ES12" s="1" t="str">
        <f>HYPERLINK("https://my.pitchbook.com?c=443282-32","View Company Online")</f>
        <v>View Company Online</v>
      </c>
    </row>
    <row r="13" spans="1:149" x14ac:dyDescent="0.3">
      <c r="A13" s="3" t="s">
        <v>435</v>
      </c>
      <c r="B13" s="3" t="s">
        <v>436</v>
      </c>
      <c r="C13" s="3" t="s">
        <v>151</v>
      </c>
      <c r="D13" s="3" t="s">
        <v>151</v>
      </c>
      <c r="E13" s="3" t="s">
        <v>151</v>
      </c>
      <c r="F13" s="3" t="s">
        <v>437</v>
      </c>
      <c r="G13" s="3" t="s">
        <v>438</v>
      </c>
      <c r="H13" s="3" t="s">
        <v>439</v>
      </c>
      <c r="I13" s="3" t="s">
        <v>205</v>
      </c>
      <c r="J13" s="3" t="s">
        <v>440</v>
      </c>
      <c r="K13" s="3" t="s">
        <v>435</v>
      </c>
      <c r="L13" s="3" t="s">
        <v>441</v>
      </c>
      <c r="M13" s="3" t="s">
        <v>157</v>
      </c>
      <c r="N13" s="3" t="s">
        <v>158</v>
      </c>
      <c r="O13" s="3" t="s">
        <v>159</v>
      </c>
      <c r="P13" s="3" t="s">
        <v>160</v>
      </c>
      <c r="Q13" s="3" t="s">
        <v>161</v>
      </c>
      <c r="R13" s="3" t="s">
        <v>442</v>
      </c>
      <c r="S13" s="3" t="s">
        <v>163</v>
      </c>
      <c r="T13" s="5">
        <v>49.48</v>
      </c>
      <c r="U13" s="3" t="s">
        <v>164</v>
      </c>
      <c r="V13" s="3" t="s">
        <v>165</v>
      </c>
      <c r="W13" s="3" t="s">
        <v>443</v>
      </c>
      <c r="X13" s="16" t="str">
        <f>HYPERLINK("http://www.yellowdiamond.in","www.yellowdiamond.in")</f>
        <v>www.yellowdiamond.in</v>
      </c>
      <c r="Y13" s="16" t="str">
        <f>HYPERLINK("http://www.linkedin.com/company/prataap-snacks-private-limited","http://www.linkedin.com/company/prataap-snacks-private-limited")</f>
        <v>http://www.linkedin.com/company/prataap-snacks-private-limited</v>
      </c>
      <c r="Z13" s="4">
        <v>4710</v>
      </c>
      <c r="AA13" s="3" t="s">
        <v>444</v>
      </c>
      <c r="AB13" s="3" t="s">
        <v>168</v>
      </c>
      <c r="AC13" s="3" t="s">
        <v>445</v>
      </c>
      <c r="AD13" s="7">
        <v>2003</v>
      </c>
      <c r="AE13" s="3" t="s">
        <v>151</v>
      </c>
      <c r="AF13" s="3" t="s">
        <v>151</v>
      </c>
      <c r="AG13" s="3" t="s">
        <v>151</v>
      </c>
      <c r="AH13" s="6">
        <v>201.62</v>
      </c>
      <c r="AI13" s="6">
        <v>51.57</v>
      </c>
      <c r="AJ13" s="6">
        <v>-1.19</v>
      </c>
      <c r="AK13" s="6">
        <v>309.89999999999998</v>
      </c>
      <c r="AL13" s="6">
        <v>6.68</v>
      </c>
      <c r="AM13" s="6">
        <v>-1.92</v>
      </c>
      <c r="AN13" s="6">
        <v>299.31</v>
      </c>
      <c r="AO13" s="6">
        <v>0</v>
      </c>
      <c r="AP13" s="9">
        <v>4.04</v>
      </c>
      <c r="AQ13" s="8" t="s">
        <v>170</v>
      </c>
      <c r="AR13" s="3" t="s">
        <v>446</v>
      </c>
      <c r="AS13" s="3" t="s">
        <v>447</v>
      </c>
      <c r="AT13" s="3" t="s">
        <v>448</v>
      </c>
      <c r="AU13" s="3" t="s">
        <v>449</v>
      </c>
      <c r="AV13" s="3" t="s">
        <v>450</v>
      </c>
      <c r="AW13" s="3" t="s">
        <v>451</v>
      </c>
      <c r="AX13" s="3" t="s">
        <v>452</v>
      </c>
      <c r="AY13" s="3" t="s">
        <v>453</v>
      </c>
      <c r="AZ13" s="3" t="s">
        <v>454</v>
      </c>
      <c r="BA13" s="3" t="s">
        <v>455</v>
      </c>
      <c r="BB13" s="8" t="s">
        <v>456</v>
      </c>
      <c r="BC13" s="3" t="s">
        <v>181</v>
      </c>
      <c r="BD13" s="8" t="s">
        <v>450</v>
      </c>
      <c r="BE13" s="8" t="s">
        <v>151</v>
      </c>
      <c r="BF13" s="3" t="s">
        <v>457</v>
      </c>
      <c r="BG13" s="3" t="s">
        <v>184</v>
      </c>
      <c r="BH13" s="3" t="s">
        <v>185</v>
      </c>
      <c r="BI13" s="3" t="s">
        <v>458</v>
      </c>
      <c r="BJ13" s="3" t="s">
        <v>459</v>
      </c>
      <c r="BK13" s="10">
        <v>9</v>
      </c>
      <c r="BL13" s="3" t="s">
        <v>151</v>
      </c>
      <c r="BM13" s="3" t="s">
        <v>460</v>
      </c>
      <c r="BN13" s="3" t="s">
        <v>151</v>
      </c>
      <c r="BO13" s="3" t="s">
        <v>461</v>
      </c>
      <c r="BP13" s="3" t="s">
        <v>462</v>
      </c>
      <c r="BQ13" s="3" t="s">
        <v>151</v>
      </c>
      <c r="BR13" s="3" t="s">
        <v>151</v>
      </c>
      <c r="BS13" s="3" t="s">
        <v>463</v>
      </c>
      <c r="BT13" s="12" t="s">
        <v>151</v>
      </c>
      <c r="BU13" s="5" t="s">
        <v>151</v>
      </c>
      <c r="BV13" s="3" t="s">
        <v>151</v>
      </c>
      <c r="BW13" s="5" t="s">
        <v>151</v>
      </c>
      <c r="BX13" s="3" t="s">
        <v>151</v>
      </c>
      <c r="BY13" s="3" t="s">
        <v>194</v>
      </c>
      <c r="BZ13" s="3" t="s">
        <v>151</v>
      </c>
      <c r="CA13" s="3" t="s">
        <v>151</v>
      </c>
      <c r="CB13" s="3" t="s">
        <v>195</v>
      </c>
      <c r="CC13" s="3" t="s">
        <v>151</v>
      </c>
      <c r="CD13" s="3" t="s">
        <v>196</v>
      </c>
      <c r="CE13" s="12" t="s">
        <v>151</v>
      </c>
      <c r="CF13" s="5" t="s">
        <v>151</v>
      </c>
      <c r="CG13" s="3" t="s">
        <v>151</v>
      </c>
      <c r="CH13" s="5" t="s">
        <v>151</v>
      </c>
      <c r="CI13" s="3" t="s">
        <v>151</v>
      </c>
      <c r="CJ13" s="3" t="s">
        <v>299</v>
      </c>
      <c r="CK13" s="3" t="s">
        <v>151</v>
      </c>
      <c r="CL13" s="3" t="s">
        <v>151</v>
      </c>
      <c r="CM13" s="3" t="s">
        <v>300</v>
      </c>
      <c r="CN13" s="12" t="s">
        <v>151</v>
      </c>
      <c r="CO13" s="5" t="s">
        <v>151</v>
      </c>
      <c r="CP13" s="3" t="s">
        <v>151</v>
      </c>
      <c r="CQ13" s="3" t="s">
        <v>464</v>
      </c>
      <c r="CR13" s="9">
        <v>-0.23</v>
      </c>
      <c r="CS13" s="11">
        <v>7</v>
      </c>
      <c r="CT13" s="9">
        <v>0</v>
      </c>
      <c r="CU13" s="9">
        <v>0</v>
      </c>
      <c r="CV13" s="9">
        <v>-0.23</v>
      </c>
      <c r="CW13" s="11">
        <v>6</v>
      </c>
      <c r="CX13" s="9" t="s">
        <v>151</v>
      </c>
      <c r="CY13" s="11" t="s">
        <v>151</v>
      </c>
      <c r="CZ13" s="9">
        <v>-0.23</v>
      </c>
      <c r="DA13" s="11">
        <v>4</v>
      </c>
      <c r="DB13" s="13">
        <v>7.52</v>
      </c>
      <c r="DC13" s="11">
        <v>88</v>
      </c>
      <c r="DD13" s="13">
        <v>0</v>
      </c>
      <c r="DE13" s="9">
        <v>0</v>
      </c>
      <c r="DF13" s="13">
        <v>7.52</v>
      </c>
      <c r="DG13" s="11">
        <v>88</v>
      </c>
      <c r="DH13" s="13" t="s">
        <v>151</v>
      </c>
      <c r="DI13" s="11" t="s">
        <v>151</v>
      </c>
      <c r="DJ13" s="13">
        <v>7.52</v>
      </c>
      <c r="DK13" s="11">
        <v>86</v>
      </c>
      <c r="DL13" s="11" t="s">
        <v>151</v>
      </c>
      <c r="DM13" s="14" t="s">
        <v>151</v>
      </c>
      <c r="DN13" s="9" t="s">
        <v>151</v>
      </c>
      <c r="DO13" s="11">
        <v>158</v>
      </c>
      <c r="DP13" s="14">
        <v>0</v>
      </c>
      <c r="DQ13" s="9">
        <v>0</v>
      </c>
      <c r="DR13" s="8" t="s">
        <v>200</v>
      </c>
      <c r="DS13" s="12">
        <v>45693</v>
      </c>
      <c r="DT13" s="10" t="s">
        <v>151</v>
      </c>
      <c r="DU13" s="10" t="s">
        <v>151</v>
      </c>
      <c r="DV13" s="10" t="s">
        <v>151</v>
      </c>
      <c r="DW13" s="10" t="s">
        <v>151</v>
      </c>
      <c r="DX13" s="10" t="s">
        <v>151</v>
      </c>
      <c r="DY13" s="10" t="s">
        <v>151</v>
      </c>
      <c r="DZ13" s="3" t="s">
        <v>151</v>
      </c>
      <c r="EA13" s="8" t="s">
        <v>151</v>
      </c>
      <c r="EB13" s="3" t="s">
        <v>151</v>
      </c>
      <c r="EC13" s="9" t="s">
        <v>151</v>
      </c>
      <c r="ED13" s="9" t="s">
        <v>151</v>
      </c>
      <c r="EE13" s="3" t="s">
        <v>151</v>
      </c>
      <c r="EF13" s="9" t="s">
        <v>151</v>
      </c>
      <c r="EG13" s="9" t="s">
        <v>151</v>
      </c>
      <c r="EH13" s="5">
        <v>215.53</v>
      </c>
      <c r="EI13" s="12">
        <v>45561</v>
      </c>
      <c r="EJ13" s="3" t="s">
        <v>432</v>
      </c>
      <c r="EK13" s="10" t="s">
        <v>151</v>
      </c>
      <c r="EL13" s="12" t="s">
        <v>151</v>
      </c>
      <c r="EM13" s="12" t="s">
        <v>151</v>
      </c>
      <c r="EN13" s="3" t="s">
        <v>151</v>
      </c>
      <c r="EO13" s="8" t="s">
        <v>151</v>
      </c>
      <c r="EP13" s="8" t="s">
        <v>151</v>
      </c>
      <c r="EQ13" s="8" t="s">
        <v>151</v>
      </c>
      <c r="ER13" s="8" t="s">
        <v>151</v>
      </c>
      <c r="ES13" s="16" t="str">
        <f>HYPERLINK("https://my.pitchbook.com?c=58080-16","View Company Online")</f>
        <v>View Company Online</v>
      </c>
    </row>
    <row r="14" spans="1:149" x14ac:dyDescent="0.3">
      <c r="A14" s="17" t="s">
        <v>465</v>
      </c>
      <c r="B14" s="17" t="s">
        <v>466</v>
      </c>
      <c r="C14" s="17" t="s">
        <v>151</v>
      </c>
      <c r="D14" s="17" t="s">
        <v>151</v>
      </c>
      <c r="E14" s="17" t="s">
        <v>151</v>
      </c>
      <c r="F14" s="17" t="s">
        <v>151</v>
      </c>
      <c r="G14" s="17" t="s">
        <v>151</v>
      </c>
      <c r="H14" s="17" t="s">
        <v>151</v>
      </c>
      <c r="I14" s="17" t="s">
        <v>151</v>
      </c>
      <c r="J14" s="17" t="s">
        <v>151</v>
      </c>
      <c r="K14" s="17" t="s">
        <v>465</v>
      </c>
      <c r="L14" s="17" t="s">
        <v>467</v>
      </c>
      <c r="M14" s="17" t="s">
        <v>157</v>
      </c>
      <c r="N14" s="17" t="s">
        <v>468</v>
      </c>
      <c r="O14" s="17" t="s">
        <v>469</v>
      </c>
      <c r="P14" s="17" t="s">
        <v>470</v>
      </c>
      <c r="Q14" s="17" t="s">
        <v>151</v>
      </c>
      <c r="R14" s="17" t="s">
        <v>471</v>
      </c>
      <c r="S14" s="17" t="s">
        <v>241</v>
      </c>
      <c r="T14" s="20" t="s">
        <v>151</v>
      </c>
      <c r="U14" s="17" t="s">
        <v>284</v>
      </c>
      <c r="V14" s="17" t="s">
        <v>328</v>
      </c>
      <c r="W14" s="17" t="s">
        <v>329</v>
      </c>
      <c r="X14" s="1" t="str">
        <f>HYPERLINK("http://www.ashokmasale.com","www.ashokmasale.com")</f>
        <v>www.ashokmasale.com</v>
      </c>
      <c r="Y14" s="1" t="str">
        <f>HYPERLINK("http://www.linkedin.com/company/ashok-griha-ud-og-kendra-p-limited","http://www.linkedin.com/company/ashok-griha-ud-og-kendra-p-limited")</f>
        <v>http://www.linkedin.com/company/ashok-griha-ud-og-kendra-p-limited</v>
      </c>
      <c r="Z14" s="27" t="s">
        <v>151</v>
      </c>
      <c r="AA14" s="17" t="s">
        <v>151</v>
      </c>
      <c r="AB14" s="17" t="s">
        <v>151</v>
      </c>
      <c r="AC14" s="17" t="s">
        <v>151</v>
      </c>
      <c r="AD14" s="26">
        <v>1957</v>
      </c>
      <c r="AE14" s="17" t="s">
        <v>151</v>
      </c>
      <c r="AF14" s="17" t="s">
        <v>151</v>
      </c>
      <c r="AG14" s="17" t="s">
        <v>151</v>
      </c>
      <c r="AH14" s="25" t="s">
        <v>151</v>
      </c>
      <c r="AI14" s="25" t="s">
        <v>151</v>
      </c>
      <c r="AJ14" s="25" t="s">
        <v>151</v>
      </c>
      <c r="AK14" s="25" t="s">
        <v>151</v>
      </c>
      <c r="AL14" s="25" t="s">
        <v>151</v>
      </c>
      <c r="AM14" s="25" t="s">
        <v>151</v>
      </c>
      <c r="AN14" s="25" t="s">
        <v>151</v>
      </c>
      <c r="AO14" s="25" t="s">
        <v>151</v>
      </c>
      <c r="AP14" s="21" t="s">
        <v>151</v>
      </c>
      <c r="AQ14" s="15" t="s">
        <v>151</v>
      </c>
      <c r="AR14" s="17" t="s">
        <v>151</v>
      </c>
      <c r="AS14" s="17" t="s">
        <v>151</v>
      </c>
      <c r="AT14" s="17" t="s">
        <v>151</v>
      </c>
      <c r="AU14" s="17" t="s">
        <v>151</v>
      </c>
      <c r="AV14" s="17" t="s">
        <v>151</v>
      </c>
      <c r="AW14" s="17" t="s">
        <v>472</v>
      </c>
      <c r="AX14" s="17" t="s">
        <v>151</v>
      </c>
      <c r="AY14" s="17" t="s">
        <v>151</v>
      </c>
      <c r="AZ14" s="17" t="s">
        <v>473</v>
      </c>
      <c r="BA14" s="17" t="s">
        <v>474</v>
      </c>
      <c r="BB14" s="15" t="s">
        <v>475</v>
      </c>
      <c r="BC14" s="17" t="s">
        <v>476</v>
      </c>
      <c r="BD14" s="15" t="s">
        <v>477</v>
      </c>
      <c r="BE14" s="15" t="s">
        <v>151</v>
      </c>
      <c r="BF14" s="17" t="s">
        <v>478</v>
      </c>
      <c r="BG14" s="17" t="s">
        <v>479</v>
      </c>
      <c r="BH14" s="17" t="s">
        <v>480</v>
      </c>
      <c r="BI14" s="17" t="s">
        <v>151</v>
      </c>
      <c r="BJ14" s="17" t="s">
        <v>151</v>
      </c>
      <c r="BK14" s="19" t="s">
        <v>151</v>
      </c>
      <c r="BL14" s="17" t="s">
        <v>151</v>
      </c>
      <c r="BM14" s="17" t="s">
        <v>151</v>
      </c>
      <c r="BN14" s="17" t="s">
        <v>151</v>
      </c>
      <c r="BO14" s="17" t="s">
        <v>151</v>
      </c>
      <c r="BP14" s="17" t="s">
        <v>151</v>
      </c>
      <c r="BQ14" s="17" t="s">
        <v>151</v>
      </c>
      <c r="BR14" s="17" t="s">
        <v>151</v>
      </c>
      <c r="BS14" s="17" t="s">
        <v>151</v>
      </c>
      <c r="BT14" s="18" t="s">
        <v>151</v>
      </c>
      <c r="BU14" s="20" t="s">
        <v>151</v>
      </c>
      <c r="BV14" s="17" t="s">
        <v>151</v>
      </c>
      <c r="BW14" s="20" t="s">
        <v>151</v>
      </c>
      <c r="BX14" s="17" t="s">
        <v>151</v>
      </c>
      <c r="BY14" s="17" t="s">
        <v>151</v>
      </c>
      <c r="BZ14" s="17" t="s">
        <v>151</v>
      </c>
      <c r="CA14" s="17" t="s">
        <v>151</v>
      </c>
      <c r="CB14" s="17" t="s">
        <v>151</v>
      </c>
      <c r="CC14" s="17" t="s">
        <v>151</v>
      </c>
      <c r="CD14" s="17" t="s">
        <v>151</v>
      </c>
      <c r="CE14" s="18" t="s">
        <v>151</v>
      </c>
      <c r="CF14" s="20" t="s">
        <v>151</v>
      </c>
      <c r="CG14" s="17" t="s">
        <v>151</v>
      </c>
      <c r="CH14" s="20" t="s">
        <v>151</v>
      </c>
      <c r="CI14" s="17" t="s">
        <v>151</v>
      </c>
      <c r="CJ14" s="17" t="s">
        <v>151</v>
      </c>
      <c r="CK14" s="17" t="s">
        <v>151</v>
      </c>
      <c r="CL14" s="17" t="s">
        <v>151</v>
      </c>
      <c r="CM14" s="17" t="s">
        <v>151</v>
      </c>
      <c r="CN14" s="18" t="s">
        <v>151</v>
      </c>
      <c r="CO14" s="20" t="s">
        <v>151</v>
      </c>
      <c r="CP14" s="17" t="s">
        <v>151</v>
      </c>
      <c r="CQ14" s="17" t="s">
        <v>151</v>
      </c>
      <c r="CR14" s="21">
        <v>0</v>
      </c>
      <c r="CS14" s="23">
        <v>10</v>
      </c>
      <c r="CT14" s="21">
        <v>0</v>
      </c>
      <c r="CU14" s="21">
        <v>0</v>
      </c>
      <c r="CV14" s="21">
        <v>0</v>
      </c>
      <c r="CW14" s="23">
        <v>8</v>
      </c>
      <c r="CX14" s="21" t="s">
        <v>151</v>
      </c>
      <c r="CY14" s="23" t="s">
        <v>151</v>
      </c>
      <c r="CZ14" s="21">
        <v>0</v>
      </c>
      <c r="DA14" s="23">
        <v>6</v>
      </c>
      <c r="DB14" s="24">
        <v>0.62</v>
      </c>
      <c r="DC14" s="23">
        <v>39</v>
      </c>
      <c r="DD14" s="24">
        <v>0</v>
      </c>
      <c r="DE14" s="21">
        <v>0</v>
      </c>
      <c r="DF14" s="24">
        <v>0.62</v>
      </c>
      <c r="DG14" s="23">
        <v>40</v>
      </c>
      <c r="DH14" s="24" t="s">
        <v>151</v>
      </c>
      <c r="DI14" s="23" t="s">
        <v>151</v>
      </c>
      <c r="DJ14" s="24">
        <v>0.62</v>
      </c>
      <c r="DK14" s="23">
        <v>37</v>
      </c>
      <c r="DL14" s="23" t="s">
        <v>151</v>
      </c>
      <c r="DM14" s="22" t="s">
        <v>151</v>
      </c>
      <c r="DN14" s="21" t="s">
        <v>151</v>
      </c>
      <c r="DO14" s="23">
        <v>13</v>
      </c>
      <c r="DP14" s="22">
        <v>0</v>
      </c>
      <c r="DQ14" s="21">
        <v>0</v>
      </c>
      <c r="DR14" s="15" t="s">
        <v>481</v>
      </c>
      <c r="DS14" s="18">
        <v>45541</v>
      </c>
      <c r="DT14" s="19" t="s">
        <v>151</v>
      </c>
      <c r="DU14" s="19" t="s">
        <v>151</v>
      </c>
      <c r="DV14" s="19" t="s">
        <v>151</v>
      </c>
      <c r="DW14" s="19" t="s">
        <v>151</v>
      </c>
      <c r="DX14" s="19" t="s">
        <v>151</v>
      </c>
      <c r="DY14" s="19" t="s">
        <v>151</v>
      </c>
      <c r="DZ14" s="17" t="s">
        <v>151</v>
      </c>
      <c r="EA14" s="15" t="s">
        <v>151</v>
      </c>
      <c r="EB14" s="17" t="s">
        <v>151</v>
      </c>
      <c r="EC14" s="21" t="s">
        <v>151</v>
      </c>
      <c r="ED14" s="21" t="s">
        <v>151</v>
      </c>
      <c r="EE14" s="17" t="s">
        <v>151</v>
      </c>
      <c r="EF14" s="21" t="s">
        <v>151</v>
      </c>
      <c r="EG14" s="21" t="s">
        <v>151</v>
      </c>
      <c r="EH14" s="20" t="s">
        <v>151</v>
      </c>
      <c r="EI14" s="18" t="s">
        <v>151</v>
      </c>
      <c r="EJ14" s="17" t="s">
        <v>151</v>
      </c>
      <c r="EK14" s="19" t="s">
        <v>151</v>
      </c>
      <c r="EL14" s="18" t="s">
        <v>151</v>
      </c>
      <c r="EM14" s="18" t="s">
        <v>151</v>
      </c>
      <c r="EN14" s="17" t="s">
        <v>151</v>
      </c>
      <c r="EO14" s="15" t="s">
        <v>151</v>
      </c>
      <c r="EP14" s="15" t="s">
        <v>151</v>
      </c>
      <c r="EQ14" s="15" t="s">
        <v>151</v>
      </c>
      <c r="ER14" s="15" t="s">
        <v>151</v>
      </c>
      <c r="ES14" s="1" t="str">
        <f>HYPERLINK("https://my.pitchbook.com?c=282216-25","View Company Online")</f>
        <v>View Company Online</v>
      </c>
    </row>
    <row r="15" spans="1:149" x14ac:dyDescent="0.3">
      <c r="A15" s="3" t="s">
        <v>482</v>
      </c>
      <c r="B15" s="3" t="s">
        <v>483</v>
      </c>
      <c r="C15" s="3" t="s">
        <v>151</v>
      </c>
      <c r="D15" s="3" t="s">
        <v>151</v>
      </c>
      <c r="E15" s="3" t="s">
        <v>151</v>
      </c>
      <c r="F15" s="3" t="s">
        <v>151</v>
      </c>
      <c r="G15" s="3" t="s">
        <v>484</v>
      </c>
      <c r="H15" s="3" t="s">
        <v>151</v>
      </c>
      <c r="I15" s="3" t="s">
        <v>151</v>
      </c>
      <c r="J15" s="3" t="s">
        <v>151</v>
      </c>
      <c r="K15" s="3" t="s">
        <v>482</v>
      </c>
      <c r="L15" s="3" t="s">
        <v>485</v>
      </c>
      <c r="M15" s="3" t="s">
        <v>157</v>
      </c>
      <c r="N15" s="3" t="s">
        <v>158</v>
      </c>
      <c r="O15" s="3" t="s">
        <v>159</v>
      </c>
      <c r="P15" s="3" t="s">
        <v>160</v>
      </c>
      <c r="Q15" s="3" t="s">
        <v>151</v>
      </c>
      <c r="R15" s="3" t="s">
        <v>151</v>
      </c>
      <c r="S15" s="3" t="s">
        <v>241</v>
      </c>
      <c r="T15" s="5" t="s">
        <v>151</v>
      </c>
      <c r="U15" s="3" t="s">
        <v>151</v>
      </c>
      <c r="V15" s="3" t="s">
        <v>328</v>
      </c>
      <c r="W15" s="3" t="s">
        <v>329</v>
      </c>
      <c r="X15" s="16" t="str">
        <f>HYPERLINK("http://bhikhabhai.com.fj","bhikhabhai.com.fj")</f>
        <v>bhikhabhai.com.fj</v>
      </c>
      <c r="Y15" s="16" t="str">
        <f>HYPERLINK("http://www.linkedin.com/company/bhikhabhai-&amp;-co--ltd","http://www.linkedin.com/company/bhikhabhai-&amp;-co--ltd")</f>
        <v>http://www.linkedin.com/company/bhikhabhai-&amp;-co--ltd</v>
      </c>
      <c r="Z15" s="4" t="s">
        <v>151</v>
      </c>
      <c r="AA15" s="3" t="s">
        <v>151</v>
      </c>
      <c r="AB15" s="3" t="s">
        <v>151</v>
      </c>
      <c r="AC15" s="3" t="s">
        <v>151</v>
      </c>
      <c r="AD15" s="7">
        <v>1940</v>
      </c>
      <c r="AE15" s="3" t="s">
        <v>151</v>
      </c>
      <c r="AF15" s="3" t="s">
        <v>151</v>
      </c>
      <c r="AG15" s="3" t="s">
        <v>151</v>
      </c>
      <c r="AH15" s="6" t="s">
        <v>151</v>
      </c>
      <c r="AI15" s="6" t="s">
        <v>151</v>
      </c>
      <c r="AJ15" s="6" t="s">
        <v>151</v>
      </c>
      <c r="AK15" s="6" t="s">
        <v>151</v>
      </c>
      <c r="AL15" s="6" t="s">
        <v>151</v>
      </c>
      <c r="AM15" s="6" t="s">
        <v>151</v>
      </c>
      <c r="AN15" s="6" t="s">
        <v>151</v>
      </c>
      <c r="AO15" s="6" t="s">
        <v>151</v>
      </c>
      <c r="AP15" s="9" t="s">
        <v>151</v>
      </c>
      <c r="AQ15" s="8" t="s">
        <v>151</v>
      </c>
      <c r="AR15" s="3" t="s">
        <v>151</v>
      </c>
      <c r="AS15" s="3" t="s">
        <v>151</v>
      </c>
      <c r="AT15" s="3" t="s">
        <v>151</v>
      </c>
      <c r="AU15" s="3" t="s">
        <v>151</v>
      </c>
      <c r="AV15" s="3" t="s">
        <v>151</v>
      </c>
      <c r="AW15" s="3" t="s">
        <v>486</v>
      </c>
      <c r="AX15" s="3" t="s">
        <v>487</v>
      </c>
      <c r="AY15" s="3" t="s">
        <v>151</v>
      </c>
      <c r="AZ15" s="3" t="s">
        <v>488</v>
      </c>
      <c r="BA15" s="3" t="s">
        <v>151</v>
      </c>
      <c r="BB15" s="8" t="s">
        <v>151</v>
      </c>
      <c r="BC15" s="3" t="s">
        <v>489</v>
      </c>
      <c r="BD15" s="8" t="s">
        <v>151</v>
      </c>
      <c r="BE15" s="8" t="s">
        <v>151</v>
      </c>
      <c r="BF15" s="3" t="s">
        <v>151</v>
      </c>
      <c r="BG15" s="3" t="s">
        <v>490</v>
      </c>
      <c r="BH15" s="3" t="s">
        <v>490</v>
      </c>
      <c r="BI15" s="3" t="s">
        <v>151</v>
      </c>
      <c r="BJ15" s="3" t="s">
        <v>151</v>
      </c>
      <c r="BK15" s="10" t="s">
        <v>151</v>
      </c>
      <c r="BL15" s="3" t="s">
        <v>151</v>
      </c>
      <c r="BM15" s="3" t="s">
        <v>151</v>
      </c>
      <c r="BN15" s="3" t="s">
        <v>151</v>
      </c>
      <c r="BO15" s="3" t="s">
        <v>151</v>
      </c>
      <c r="BP15" s="3" t="s">
        <v>151</v>
      </c>
      <c r="BQ15" s="3" t="s">
        <v>151</v>
      </c>
      <c r="BR15" s="3" t="s">
        <v>151</v>
      </c>
      <c r="BS15" s="3" t="s">
        <v>151</v>
      </c>
      <c r="BT15" s="12" t="s">
        <v>151</v>
      </c>
      <c r="BU15" s="5" t="s">
        <v>151</v>
      </c>
      <c r="BV15" s="3" t="s">
        <v>151</v>
      </c>
      <c r="BW15" s="5" t="s">
        <v>151</v>
      </c>
      <c r="BX15" s="3" t="s">
        <v>151</v>
      </c>
      <c r="BY15" s="3" t="s">
        <v>151</v>
      </c>
      <c r="BZ15" s="3" t="s">
        <v>151</v>
      </c>
      <c r="CA15" s="3" t="s">
        <v>151</v>
      </c>
      <c r="CB15" s="3" t="s">
        <v>151</v>
      </c>
      <c r="CC15" s="3" t="s">
        <v>151</v>
      </c>
      <c r="CD15" s="3" t="s">
        <v>151</v>
      </c>
      <c r="CE15" s="12" t="s">
        <v>151</v>
      </c>
      <c r="CF15" s="5" t="s">
        <v>151</v>
      </c>
      <c r="CG15" s="3" t="s">
        <v>151</v>
      </c>
      <c r="CH15" s="5" t="s">
        <v>151</v>
      </c>
      <c r="CI15" s="3" t="s">
        <v>151</v>
      </c>
      <c r="CJ15" s="3" t="s">
        <v>151</v>
      </c>
      <c r="CK15" s="3" t="s">
        <v>151</v>
      </c>
      <c r="CL15" s="3" t="s">
        <v>151</v>
      </c>
      <c r="CM15" s="3" t="s">
        <v>151</v>
      </c>
      <c r="CN15" s="12" t="s">
        <v>151</v>
      </c>
      <c r="CO15" s="5" t="s">
        <v>151</v>
      </c>
      <c r="CP15" s="3" t="s">
        <v>151</v>
      </c>
      <c r="CQ15" s="3" t="s">
        <v>151</v>
      </c>
      <c r="CR15" s="9" t="s">
        <v>151</v>
      </c>
      <c r="CS15" s="11" t="s">
        <v>151</v>
      </c>
      <c r="CT15" s="9" t="s">
        <v>151</v>
      </c>
      <c r="CU15" s="9" t="s">
        <v>151</v>
      </c>
      <c r="CV15" s="9" t="s">
        <v>151</v>
      </c>
      <c r="CW15" s="11" t="s">
        <v>151</v>
      </c>
      <c r="CX15" s="9" t="s">
        <v>151</v>
      </c>
      <c r="CY15" s="11" t="s">
        <v>151</v>
      </c>
      <c r="CZ15" s="9" t="s">
        <v>151</v>
      </c>
      <c r="DA15" s="11" t="s">
        <v>151</v>
      </c>
      <c r="DB15" s="13" t="s">
        <v>151</v>
      </c>
      <c r="DC15" s="11" t="s">
        <v>151</v>
      </c>
      <c r="DD15" s="13" t="s">
        <v>151</v>
      </c>
      <c r="DE15" s="9" t="s">
        <v>151</v>
      </c>
      <c r="DF15" s="13" t="s">
        <v>151</v>
      </c>
      <c r="DG15" s="11" t="s">
        <v>151</v>
      </c>
      <c r="DH15" s="13" t="s">
        <v>151</v>
      </c>
      <c r="DI15" s="11" t="s">
        <v>151</v>
      </c>
      <c r="DJ15" s="13" t="s">
        <v>151</v>
      </c>
      <c r="DK15" s="11" t="s">
        <v>151</v>
      </c>
      <c r="DL15" s="11" t="s">
        <v>151</v>
      </c>
      <c r="DM15" s="14" t="s">
        <v>151</v>
      </c>
      <c r="DN15" s="9" t="s">
        <v>151</v>
      </c>
      <c r="DO15" s="11" t="s">
        <v>151</v>
      </c>
      <c r="DP15" s="14" t="s">
        <v>151</v>
      </c>
      <c r="DQ15" s="9" t="s">
        <v>151</v>
      </c>
      <c r="DR15" s="8" t="s">
        <v>481</v>
      </c>
      <c r="DS15" s="12">
        <v>45731</v>
      </c>
      <c r="DT15" s="10" t="s">
        <v>151</v>
      </c>
      <c r="DU15" s="10" t="s">
        <v>151</v>
      </c>
      <c r="DV15" s="10" t="s">
        <v>151</v>
      </c>
      <c r="DW15" s="10" t="s">
        <v>151</v>
      </c>
      <c r="DX15" s="10" t="s">
        <v>151</v>
      </c>
      <c r="DY15" s="10" t="s">
        <v>151</v>
      </c>
      <c r="DZ15" s="3" t="s">
        <v>151</v>
      </c>
      <c r="EA15" s="8" t="s">
        <v>151</v>
      </c>
      <c r="EB15" s="3" t="s">
        <v>151</v>
      </c>
      <c r="EC15" s="9" t="s">
        <v>151</v>
      </c>
      <c r="ED15" s="9" t="s">
        <v>151</v>
      </c>
      <c r="EE15" s="3" t="s">
        <v>151</v>
      </c>
      <c r="EF15" s="9" t="s">
        <v>151</v>
      </c>
      <c r="EG15" s="9" t="s">
        <v>151</v>
      </c>
      <c r="EH15" s="5" t="s">
        <v>151</v>
      </c>
      <c r="EI15" s="12" t="s">
        <v>151</v>
      </c>
      <c r="EJ15" s="3" t="s">
        <v>151</v>
      </c>
      <c r="EK15" s="10" t="s">
        <v>151</v>
      </c>
      <c r="EL15" s="12" t="s">
        <v>151</v>
      </c>
      <c r="EM15" s="12" t="s">
        <v>151</v>
      </c>
      <c r="EN15" s="3" t="s">
        <v>151</v>
      </c>
      <c r="EO15" s="8" t="s">
        <v>151</v>
      </c>
      <c r="EP15" s="8" t="s">
        <v>151</v>
      </c>
      <c r="EQ15" s="8" t="s">
        <v>151</v>
      </c>
      <c r="ER15" s="8" t="s">
        <v>151</v>
      </c>
      <c r="ES15" s="16" t="str">
        <f>HYPERLINK("https://my.pitchbook.com?c=760416-76","View Company Online")</f>
        <v>View Company Online</v>
      </c>
    </row>
    <row r="16" spans="1:149" x14ac:dyDescent="0.3">
      <c r="A16" s="17" t="s">
        <v>491</v>
      </c>
      <c r="B16" s="17" t="s">
        <v>492</v>
      </c>
      <c r="C16" s="17" t="s">
        <v>151</v>
      </c>
      <c r="D16" s="17" t="s">
        <v>151</v>
      </c>
      <c r="E16" s="17" t="s">
        <v>151</v>
      </c>
      <c r="F16" s="17" t="s">
        <v>151</v>
      </c>
      <c r="G16" s="17" t="s">
        <v>493</v>
      </c>
      <c r="H16" s="17" t="s">
        <v>151</v>
      </c>
      <c r="I16" s="17" t="s">
        <v>151</v>
      </c>
      <c r="J16" s="17" t="s">
        <v>151</v>
      </c>
      <c r="K16" s="17" t="s">
        <v>491</v>
      </c>
      <c r="L16" s="17" t="s">
        <v>494</v>
      </c>
      <c r="M16" s="17" t="s">
        <v>157</v>
      </c>
      <c r="N16" s="17" t="s">
        <v>158</v>
      </c>
      <c r="O16" s="17" t="s">
        <v>159</v>
      </c>
      <c r="P16" s="17" t="s">
        <v>160</v>
      </c>
      <c r="Q16" s="17" t="s">
        <v>151</v>
      </c>
      <c r="R16" s="17" t="s">
        <v>495</v>
      </c>
      <c r="S16" s="17" t="s">
        <v>496</v>
      </c>
      <c r="T16" s="20" t="s">
        <v>151</v>
      </c>
      <c r="U16" s="17" t="s">
        <v>497</v>
      </c>
      <c r="V16" s="17" t="s">
        <v>412</v>
      </c>
      <c r="W16" s="17" t="s">
        <v>498</v>
      </c>
      <c r="X16" s="17" t="s">
        <v>151</v>
      </c>
      <c r="Y16" s="17" t="s">
        <v>151</v>
      </c>
      <c r="Z16" s="27" t="s">
        <v>151</v>
      </c>
      <c r="AA16" s="17" t="s">
        <v>151</v>
      </c>
      <c r="AB16" s="17" t="s">
        <v>151</v>
      </c>
      <c r="AC16" s="17" t="s">
        <v>151</v>
      </c>
      <c r="AD16" s="26">
        <v>2022</v>
      </c>
      <c r="AE16" s="17" t="s">
        <v>151</v>
      </c>
      <c r="AF16" s="17" t="s">
        <v>151</v>
      </c>
      <c r="AG16" s="17" t="s">
        <v>151</v>
      </c>
      <c r="AH16" s="25" t="s">
        <v>151</v>
      </c>
      <c r="AI16" s="25" t="s">
        <v>151</v>
      </c>
      <c r="AJ16" s="25" t="s">
        <v>151</v>
      </c>
      <c r="AK16" s="25" t="s">
        <v>151</v>
      </c>
      <c r="AL16" s="25" t="s">
        <v>151</v>
      </c>
      <c r="AM16" s="25" t="s">
        <v>151</v>
      </c>
      <c r="AN16" s="25" t="s">
        <v>151</v>
      </c>
      <c r="AO16" s="25" t="s">
        <v>151</v>
      </c>
      <c r="AP16" s="21" t="s">
        <v>151</v>
      </c>
      <c r="AQ16" s="15" t="s">
        <v>151</v>
      </c>
      <c r="AR16" s="17" t="s">
        <v>151</v>
      </c>
      <c r="AS16" s="17" t="s">
        <v>151</v>
      </c>
      <c r="AT16" s="17" t="s">
        <v>151</v>
      </c>
      <c r="AU16" s="17" t="s">
        <v>151</v>
      </c>
      <c r="AV16" s="17" t="s">
        <v>151</v>
      </c>
      <c r="AW16" s="17" t="s">
        <v>396</v>
      </c>
      <c r="AX16" s="17" t="s">
        <v>499</v>
      </c>
      <c r="AY16" s="17" t="s">
        <v>500</v>
      </c>
      <c r="AZ16" s="17" t="s">
        <v>399</v>
      </c>
      <c r="BA16" s="17" t="s">
        <v>252</v>
      </c>
      <c r="BB16" s="15" t="s">
        <v>501</v>
      </c>
      <c r="BC16" s="17" t="s">
        <v>181</v>
      </c>
      <c r="BD16" s="15" t="s">
        <v>151</v>
      </c>
      <c r="BE16" s="15" t="s">
        <v>151</v>
      </c>
      <c r="BF16" s="17" t="s">
        <v>151</v>
      </c>
      <c r="BG16" s="17" t="s">
        <v>184</v>
      </c>
      <c r="BH16" s="17" t="s">
        <v>185</v>
      </c>
      <c r="BI16" s="17" t="s">
        <v>502</v>
      </c>
      <c r="BJ16" s="17" t="s">
        <v>503</v>
      </c>
      <c r="BK16" s="19">
        <v>1</v>
      </c>
      <c r="BL16" s="17" t="s">
        <v>151</v>
      </c>
      <c r="BM16" s="17" t="s">
        <v>151</v>
      </c>
      <c r="BN16" s="17" t="s">
        <v>151</v>
      </c>
      <c r="BO16" s="17" t="s">
        <v>504</v>
      </c>
      <c r="BP16" s="17" t="s">
        <v>151</v>
      </c>
      <c r="BQ16" s="17" t="s">
        <v>151</v>
      </c>
      <c r="BR16" s="17" t="s">
        <v>151</v>
      </c>
      <c r="BS16" s="17" t="s">
        <v>151</v>
      </c>
      <c r="BT16" s="18" t="s">
        <v>151</v>
      </c>
      <c r="BU16" s="20" t="s">
        <v>151</v>
      </c>
      <c r="BV16" s="17" t="s">
        <v>151</v>
      </c>
      <c r="BW16" s="20" t="s">
        <v>151</v>
      </c>
      <c r="BX16" s="17" t="s">
        <v>151</v>
      </c>
      <c r="BY16" s="17" t="s">
        <v>505</v>
      </c>
      <c r="BZ16" s="17" t="s">
        <v>151</v>
      </c>
      <c r="CA16" s="17" t="s">
        <v>151</v>
      </c>
      <c r="CB16" s="17" t="s">
        <v>433</v>
      </c>
      <c r="CC16" s="17" t="s">
        <v>151</v>
      </c>
      <c r="CD16" s="17" t="s">
        <v>196</v>
      </c>
      <c r="CE16" s="18" t="s">
        <v>151</v>
      </c>
      <c r="CF16" s="20" t="s">
        <v>151</v>
      </c>
      <c r="CG16" s="17" t="s">
        <v>151</v>
      </c>
      <c r="CH16" s="20" t="s">
        <v>151</v>
      </c>
      <c r="CI16" s="17" t="s">
        <v>151</v>
      </c>
      <c r="CJ16" s="17" t="s">
        <v>505</v>
      </c>
      <c r="CK16" s="17" t="s">
        <v>151</v>
      </c>
      <c r="CL16" s="17" t="s">
        <v>151</v>
      </c>
      <c r="CM16" s="17" t="s">
        <v>433</v>
      </c>
      <c r="CN16" s="18" t="s">
        <v>151</v>
      </c>
      <c r="CO16" s="20" t="s">
        <v>151</v>
      </c>
      <c r="CP16" s="17" t="s">
        <v>151</v>
      </c>
      <c r="CQ16" s="17" t="s">
        <v>196</v>
      </c>
      <c r="CR16" s="21" t="s">
        <v>151</v>
      </c>
      <c r="CS16" s="23" t="s">
        <v>151</v>
      </c>
      <c r="CT16" s="21" t="s">
        <v>151</v>
      </c>
      <c r="CU16" s="21" t="s">
        <v>151</v>
      </c>
      <c r="CV16" s="21" t="s">
        <v>151</v>
      </c>
      <c r="CW16" s="23" t="s">
        <v>151</v>
      </c>
      <c r="CX16" s="21" t="s">
        <v>151</v>
      </c>
      <c r="CY16" s="23" t="s">
        <v>151</v>
      </c>
      <c r="CZ16" s="21" t="s">
        <v>151</v>
      </c>
      <c r="DA16" s="23" t="s">
        <v>151</v>
      </c>
      <c r="DB16" s="24" t="s">
        <v>151</v>
      </c>
      <c r="DC16" s="23" t="s">
        <v>151</v>
      </c>
      <c r="DD16" s="24" t="s">
        <v>151</v>
      </c>
      <c r="DE16" s="21" t="s">
        <v>151</v>
      </c>
      <c r="DF16" s="24" t="s">
        <v>151</v>
      </c>
      <c r="DG16" s="23" t="s">
        <v>151</v>
      </c>
      <c r="DH16" s="24" t="s">
        <v>151</v>
      </c>
      <c r="DI16" s="23" t="s">
        <v>151</v>
      </c>
      <c r="DJ16" s="24" t="s">
        <v>151</v>
      </c>
      <c r="DK16" s="23" t="s">
        <v>151</v>
      </c>
      <c r="DL16" s="23" t="s">
        <v>151</v>
      </c>
      <c r="DM16" s="22" t="s">
        <v>151</v>
      </c>
      <c r="DN16" s="21" t="s">
        <v>151</v>
      </c>
      <c r="DO16" s="23" t="s">
        <v>151</v>
      </c>
      <c r="DP16" s="22" t="s">
        <v>151</v>
      </c>
      <c r="DQ16" s="21" t="s">
        <v>151</v>
      </c>
      <c r="DR16" s="15" t="s">
        <v>200</v>
      </c>
      <c r="DS16" s="18">
        <v>45664</v>
      </c>
      <c r="DT16" s="19" t="s">
        <v>151</v>
      </c>
      <c r="DU16" s="19" t="s">
        <v>151</v>
      </c>
      <c r="DV16" s="19" t="s">
        <v>151</v>
      </c>
      <c r="DW16" s="19" t="s">
        <v>151</v>
      </c>
      <c r="DX16" s="19" t="s">
        <v>151</v>
      </c>
      <c r="DY16" s="19" t="s">
        <v>151</v>
      </c>
      <c r="DZ16" s="17" t="s">
        <v>151</v>
      </c>
      <c r="EA16" s="15" t="s">
        <v>151</v>
      </c>
      <c r="EB16" s="17" t="s">
        <v>151</v>
      </c>
      <c r="EC16" s="21" t="s">
        <v>151</v>
      </c>
      <c r="ED16" s="21" t="s">
        <v>151</v>
      </c>
      <c r="EE16" s="17" t="s">
        <v>151</v>
      </c>
      <c r="EF16" s="21" t="s">
        <v>151</v>
      </c>
      <c r="EG16" s="21" t="s">
        <v>151</v>
      </c>
      <c r="EH16" s="20" t="s">
        <v>151</v>
      </c>
      <c r="EI16" s="18" t="s">
        <v>151</v>
      </c>
      <c r="EJ16" s="17" t="s">
        <v>151</v>
      </c>
      <c r="EK16" s="19" t="s">
        <v>151</v>
      </c>
      <c r="EL16" s="18" t="s">
        <v>151</v>
      </c>
      <c r="EM16" s="18" t="s">
        <v>151</v>
      </c>
      <c r="EN16" s="17" t="s">
        <v>151</v>
      </c>
      <c r="EO16" s="15" t="s">
        <v>151</v>
      </c>
      <c r="EP16" s="15" t="s">
        <v>151</v>
      </c>
      <c r="EQ16" s="15" t="s">
        <v>151</v>
      </c>
      <c r="ER16" s="15" t="s">
        <v>151</v>
      </c>
      <c r="ES16" s="1" t="str">
        <f>HYPERLINK("https://my.pitchbook.com?c=725061-43","View Company Online")</f>
        <v>View Company Online</v>
      </c>
    </row>
    <row r="17" spans="1:149" x14ac:dyDescent="0.3">
      <c r="A17" s="3" t="s">
        <v>506</v>
      </c>
      <c r="B17" s="3" t="s">
        <v>507</v>
      </c>
      <c r="C17" s="3" t="s">
        <v>151</v>
      </c>
      <c r="D17" s="3" t="s">
        <v>151</v>
      </c>
      <c r="E17" s="3" t="s">
        <v>151</v>
      </c>
      <c r="F17" s="3" t="s">
        <v>151</v>
      </c>
      <c r="G17" s="3" t="s">
        <v>508</v>
      </c>
      <c r="H17" s="3" t="s">
        <v>151</v>
      </c>
      <c r="I17" s="3" t="s">
        <v>151</v>
      </c>
      <c r="J17" s="3" t="s">
        <v>151</v>
      </c>
      <c r="K17" s="3" t="s">
        <v>506</v>
      </c>
      <c r="L17" s="3" t="s">
        <v>509</v>
      </c>
      <c r="M17" s="3" t="s">
        <v>157</v>
      </c>
      <c r="N17" s="3" t="s">
        <v>468</v>
      </c>
      <c r="O17" s="3" t="s">
        <v>510</v>
      </c>
      <c r="P17" s="3" t="s">
        <v>511</v>
      </c>
      <c r="Q17" s="3" t="s">
        <v>151</v>
      </c>
      <c r="R17" s="3" t="s">
        <v>512</v>
      </c>
      <c r="S17" s="3" t="s">
        <v>513</v>
      </c>
      <c r="T17" s="5">
        <v>0.35</v>
      </c>
      <c r="U17" s="3" t="s">
        <v>284</v>
      </c>
      <c r="V17" s="3" t="s">
        <v>412</v>
      </c>
      <c r="W17" s="3" t="s">
        <v>514</v>
      </c>
      <c r="X17" s="16" t="str">
        <f>HYPERLINK("http://www.delhibazarfairfieldca.com","www.delhibazarfairfieldca.com")</f>
        <v>www.delhibazarfairfieldca.com</v>
      </c>
      <c r="Y17" s="3" t="s">
        <v>151</v>
      </c>
      <c r="Z17" s="4" t="s">
        <v>151</v>
      </c>
      <c r="AA17" s="3" t="s">
        <v>151</v>
      </c>
      <c r="AB17" s="3" t="s">
        <v>151</v>
      </c>
      <c r="AC17" s="3" t="s">
        <v>151</v>
      </c>
      <c r="AD17" s="7" t="s">
        <v>151</v>
      </c>
      <c r="AE17" s="3" t="s">
        <v>151</v>
      </c>
      <c r="AF17" s="3" t="s">
        <v>151</v>
      </c>
      <c r="AG17" s="3" t="s">
        <v>151</v>
      </c>
      <c r="AH17" s="6" t="s">
        <v>151</v>
      </c>
      <c r="AI17" s="6" t="s">
        <v>151</v>
      </c>
      <c r="AJ17" s="6" t="s">
        <v>151</v>
      </c>
      <c r="AK17" s="6" t="s">
        <v>151</v>
      </c>
      <c r="AL17" s="6" t="s">
        <v>151</v>
      </c>
      <c r="AM17" s="6" t="s">
        <v>151</v>
      </c>
      <c r="AN17" s="6" t="s">
        <v>151</v>
      </c>
      <c r="AO17" s="6" t="s">
        <v>151</v>
      </c>
      <c r="AP17" s="9" t="s">
        <v>151</v>
      </c>
      <c r="AQ17" s="8" t="s">
        <v>151</v>
      </c>
      <c r="AR17" s="3" t="s">
        <v>151</v>
      </c>
      <c r="AS17" s="3" t="s">
        <v>151</v>
      </c>
      <c r="AT17" s="3" t="s">
        <v>151</v>
      </c>
      <c r="AU17" s="3" t="s">
        <v>151</v>
      </c>
      <c r="AV17" s="3" t="s">
        <v>151</v>
      </c>
      <c r="AW17" s="3" t="s">
        <v>515</v>
      </c>
      <c r="AX17" s="3" t="s">
        <v>516</v>
      </c>
      <c r="AY17" s="3" t="s">
        <v>151</v>
      </c>
      <c r="AZ17" s="3" t="s">
        <v>517</v>
      </c>
      <c r="BA17" s="3" t="s">
        <v>518</v>
      </c>
      <c r="BB17" s="8" t="s">
        <v>519</v>
      </c>
      <c r="BC17" s="3" t="s">
        <v>476</v>
      </c>
      <c r="BD17" s="8" t="s">
        <v>520</v>
      </c>
      <c r="BE17" s="8" t="s">
        <v>151</v>
      </c>
      <c r="BF17" s="3" t="s">
        <v>521</v>
      </c>
      <c r="BG17" s="3" t="s">
        <v>479</v>
      </c>
      <c r="BH17" s="3" t="s">
        <v>480</v>
      </c>
      <c r="BI17" s="3" t="s">
        <v>522</v>
      </c>
      <c r="BJ17" s="3" t="s">
        <v>151</v>
      </c>
      <c r="BK17" s="10" t="s">
        <v>151</v>
      </c>
      <c r="BL17" s="3" t="s">
        <v>151</v>
      </c>
      <c r="BM17" s="3" t="s">
        <v>151</v>
      </c>
      <c r="BN17" s="3" t="s">
        <v>151</v>
      </c>
      <c r="BO17" s="3" t="s">
        <v>151</v>
      </c>
      <c r="BP17" s="3" t="s">
        <v>151</v>
      </c>
      <c r="BQ17" s="3" t="s">
        <v>151</v>
      </c>
      <c r="BR17" s="3" t="s">
        <v>151</v>
      </c>
      <c r="BS17" s="3" t="s">
        <v>151</v>
      </c>
      <c r="BT17" s="12">
        <v>44799</v>
      </c>
      <c r="BU17" s="5">
        <v>0.35</v>
      </c>
      <c r="BV17" s="3" t="s">
        <v>193</v>
      </c>
      <c r="BW17" s="5" t="s">
        <v>151</v>
      </c>
      <c r="BX17" s="3" t="s">
        <v>151</v>
      </c>
      <c r="BY17" s="3" t="s">
        <v>523</v>
      </c>
      <c r="BZ17" s="3" t="s">
        <v>151</v>
      </c>
      <c r="CA17" s="3" t="s">
        <v>151</v>
      </c>
      <c r="CB17" s="3" t="s">
        <v>524</v>
      </c>
      <c r="CC17" s="3" t="s">
        <v>525</v>
      </c>
      <c r="CD17" s="3" t="s">
        <v>196</v>
      </c>
      <c r="CE17" s="12">
        <v>44799</v>
      </c>
      <c r="CF17" s="5">
        <v>0.35</v>
      </c>
      <c r="CG17" s="3" t="s">
        <v>193</v>
      </c>
      <c r="CH17" s="5" t="s">
        <v>151</v>
      </c>
      <c r="CI17" s="3" t="s">
        <v>151</v>
      </c>
      <c r="CJ17" s="3" t="s">
        <v>523</v>
      </c>
      <c r="CK17" s="3" t="s">
        <v>151</v>
      </c>
      <c r="CL17" s="3" t="s">
        <v>151</v>
      </c>
      <c r="CM17" s="3" t="s">
        <v>524</v>
      </c>
      <c r="CN17" s="12">
        <v>44799</v>
      </c>
      <c r="CO17" s="5">
        <v>0.35</v>
      </c>
      <c r="CP17" s="3" t="s">
        <v>525</v>
      </c>
      <c r="CQ17" s="3" t="s">
        <v>196</v>
      </c>
      <c r="CR17" s="9" t="s">
        <v>151</v>
      </c>
      <c r="CS17" s="11" t="s">
        <v>151</v>
      </c>
      <c r="CT17" s="9" t="s">
        <v>151</v>
      </c>
      <c r="CU17" s="9" t="s">
        <v>151</v>
      </c>
      <c r="CV17" s="9" t="s">
        <v>151</v>
      </c>
      <c r="CW17" s="11" t="s">
        <v>151</v>
      </c>
      <c r="CX17" s="9" t="s">
        <v>151</v>
      </c>
      <c r="CY17" s="11" t="s">
        <v>151</v>
      </c>
      <c r="CZ17" s="9" t="s">
        <v>151</v>
      </c>
      <c r="DA17" s="11" t="s">
        <v>151</v>
      </c>
      <c r="DB17" s="13" t="s">
        <v>151</v>
      </c>
      <c r="DC17" s="11" t="s">
        <v>151</v>
      </c>
      <c r="DD17" s="13" t="s">
        <v>151</v>
      </c>
      <c r="DE17" s="9" t="s">
        <v>151</v>
      </c>
      <c r="DF17" s="13" t="s">
        <v>151</v>
      </c>
      <c r="DG17" s="11" t="s">
        <v>151</v>
      </c>
      <c r="DH17" s="13" t="s">
        <v>151</v>
      </c>
      <c r="DI17" s="11" t="s">
        <v>151</v>
      </c>
      <c r="DJ17" s="13" t="s">
        <v>151</v>
      </c>
      <c r="DK17" s="11" t="s">
        <v>151</v>
      </c>
      <c r="DL17" s="11" t="s">
        <v>151</v>
      </c>
      <c r="DM17" s="14" t="s">
        <v>151</v>
      </c>
      <c r="DN17" s="9" t="s">
        <v>151</v>
      </c>
      <c r="DO17" s="11" t="s">
        <v>151</v>
      </c>
      <c r="DP17" s="14" t="s">
        <v>151</v>
      </c>
      <c r="DQ17" s="9" t="s">
        <v>151</v>
      </c>
      <c r="DR17" s="8" t="s">
        <v>200</v>
      </c>
      <c r="DS17" s="12">
        <v>45684</v>
      </c>
      <c r="DT17" s="10" t="s">
        <v>151</v>
      </c>
      <c r="DU17" s="10" t="s">
        <v>151</v>
      </c>
      <c r="DV17" s="10" t="s">
        <v>151</v>
      </c>
      <c r="DW17" s="10" t="s">
        <v>151</v>
      </c>
      <c r="DX17" s="10" t="s">
        <v>151</v>
      </c>
      <c r="DY17" s="10" t="s">
        <v>151</v>
      </c>
      <c r="DZ17" s="3" t="s">
        <v>151</v>
      </c>
      <c r="EA17" s="8" t="s">
        <v>151</v>
      </c>
      <c r="EB17" s="3" t="s">
        <v>151</v>
      </c>
      <c r="EC17" s="9" t="s">
        <v>151</v>
      </c>
      <c r="ED17" s="9" t="s">
        <v>151</v>
      </c>
      <c r="EE17" s="3" t="s">
        <v>151</v>
      </c>
      <c r="EF17" s="9" t="s">
        <v>151</v>
      </c>
      <c r="EG17" s="9" t="s">
        <v>151</v>
      </c>
      <c r="EH17" s="5" t="s">
        <v>151</v>
      </c>
      <c r="EI17" s="12" t="s">
        <v>151</v>
      </c>
      <c r="EJ17" s="3" t="s">
        <v>151</v>
      </c>
      <c r="EK17" s="10">
        <v>1</v>
      </c>
      <c r="EL17" s="12">
        <v>45597</v>
      </c>
      <c r="EM17" s="12" t="s">
        <v>526</v>
      </c>
      <c r="EN17" s="3" t="s">
        <v>151</v>
      </c>
      <c r="EO17" s="8" t="s">
        <v>151</v>
      </c>
      <c r="EP17" s="8" t="s">
        <v>151</v>
      </c>
      <c r="EQ17" s="8" t="s">
        <v>151</v>
      </c>
      <c r="ER17" s="8" t="s">
        <v>151</v>
      </c>
      <c r="ES17" s="16" t="str">
        <f>HYPERLINK("https://my.pitchbook.com?c=526851-82","View Company Online")</f>
        <v>View Company Online</v>
      </c>
    </row>
    <row r="18" spans="1:149" x14ac:dyDescent="0.3">
      <c r="A18" s="17" t="s">
        <v>527</v>
      </c>
      <c r="B18" s="17" t="s">
        <v>528</v>
      </c>
      <c r="C18" s="17" t="s">
        <v>151</v>
      </c>
      <c r="D18" s="17" t="s">
        <v>151</v>
      </c>
      <c r="E18" s="17" t="s">
        <v>151</v>
      </c>
      <c r="F18" s="17" t="s">
        <v>151</v>
      </c>
      <c r="G18" s="17" t="s">
        <v>151</v>
      </c>
      <c r="H18" s="17" t="s">
        <v>151</v>
      </c>
      <c r="I18" s="17" t="s">
        <v>151</v>
      </c>
      <c r="J18" s="17" t="s">
        <v>151</v>
      </c>
      <c r="K18" s="17" t="s">
        <v>527</v>
      </c>
      <c r="L18" s="17" t="s">
        <v>529</v>
      </c>
      <c r="M18" s="17" t="s">
        <v>530</v>
      </c>
      <c r="N18" s="17" t="s">
        <v>531</v>
      </c>
      <c r="O18" s="17" t="s">
        <v>532</v>
      </c>
      <c r="P18" s="17" t="s">
        <v>533</v>
      </c>
      <c r="Q18" s="17" t="s">
        <v>534</v>
      </c>
      <c r="R18" s="17" t="s">
        <v>535</v>
      </c>
      <c r="S18" s="17" t="s">
        <v>241</v>
      </c>
      <c r="T18" s="20" t="s">
        <v>151</v>
      </c>
      <c r="U18" s="17" t="s">
        <v>151</v>
      </c>
      <c r="V18" s="17" t="s">
        <v>328</v>
      </c>
      <c r="W18" s="17" t="s">
        <v>329</v>
      </c>
      <c r="X18" s="1" t="str">
        <f>HYPERLINK("http://namkeenmithaimachines.com","namkeenmithaimachines.com")</f>
        <v>namkeenmithaimachines.com</v>
      </c>
      <c r="Y18" s="1" t="str">
        <f>HYPERLINK("http://www.linkedin.com/company/m-s-sanjivan-industries-private-limited","http://www.linkedin.com/company/m-s-sanjivan-industries-private-limited")</f>
        <v>http://www.linkedin.com/company/m-s-sanjivan-industries-private-limited</v>
      </c>
      <c r="Z18" s="27" t="s">
        <v>151</v>
      </c>
      <c r="AA18" s="17" t="s">
        <v>151</v>
      </c>
      <c r="AB18" s="17" t="s">
        <v>151</v>
      </c>
      <c r="AC18" s="17" t="s">
        <v>151</v>
      </c>
      <c r="AD18" s="26">
        <v>1996</v>
      </c>
      <c r="AE18" s="17" t="s">
        <v>151</v>
      </c>
      <c r="AF18" s="17" t="s">
        <v>151</v>
      </c>
      <c r="AG18" s="17" t="s">
        <v>151</v>
      </c>
      <c r="AH18" s="25" t="s">
        <v>151</v>
      </c>
      <c r="AI18" s="25" t="s">
        <v>151</v>
      </c>
      <c r="AJ18" s="25" t="s">
        <v>151</v>
      </c>
      <c r="AK18" s="25" t="s">
        <v>151</v>
      </c>
      <c r="AL18" s="25" t="s">
        <v>151</v>
      </c>
      <c r="AM18" s="25" t="s">
        <v>151</v>
      </c>
      <c r="AN18" s="25" t="s">
        <v>151</v>
      </c>
      <c r="AO18" s="25" t="s">
        <v>151</v>
      </c>
      <c r="AP18" s="21" t="s">
        <v>151</v>
      </c>
      <c r="AQ18" s="15" t="s">
        <v>151</v>
      </c>
      <c r="AR18" s="17" t="s">
        <v>151</v>
      </c>
      <c r="AS18" s="17" t="s">
        <v>151</v>
      </c>
      <c r="AT18" s="17" t="s">
        <v>151</v>
      </c>
      <c r="AU18" s="17" t="s">
        <v>151</v>
      </c>
      <c r="AV18" s="17" t="s">
        <v>151</v>
      </c>
      <c r="AW18" s="17" t="s">
        <v>151</v>
      </c>
      <c r="AX18" s="17" t="s">
        <v>151</v>
      </c>
      <c r="AY18" s="17" t="s">
        <v>151</v>
      </c>
      <c r="AZ18" s="17" t="s">
        <v>151</v>
      </c>
      <c r="BA18" s="17" t="s">
        <v>151</v>
      </c>
      <c r="BB18" s="15" t="s">
        <v>151</v>
      </c>
      <c r="BC18" s="17" t="s">
        <v>151</v>
      </c>
      <c r="BD18" s="15" t="s">
        <v>151</v>
      </c>
      <c r="BE18" s="15" t="s">
        <v>151</v>
      </c>
      <c r="BF18" s="17" t="s">
        <v>151</v>
      </c>
      <c r="BG18" s="17" t="s">
        <v>151</v>
      </c>
      <c r="BH18" s="17" t="s">
        <v>151</v>
      </c>
      <c r="BI18" s="17" t="s">
        <v>151</v>
      </c>
      <c r="BJ18" s="17" t="s">
        <v>151</v>
      </c>
      <c r="BK18" s="19" t="s">
        <v>151</v>
      </c>
      <c r="BL18" s="17" t="s">
        <v>151</v>
      </c>
      <c r="BM18" s="17" t="s">
        <v>151</v>
      </c>
      <c r="BN18" s="17" t="s">
        <v>151</v>
      </c>
      <c r="BO18" s="17" t="s">
        <v>151</v>
      </c>
      <c r="BP18" s="17" t="s">
        <v>151</v>
      </c>
      <c r="BQ18" s="17" t="s">
        <v>151</v>
      </c>
      <c r="BR18" s="17" t="s">
        <v>151</v>
      </c>
      <c r="BS18" s="17" t="s">
        <v>151</v>
      </c>
      <c r="BT18" s="18" t="s">
        <v>151</v>
      </c>
      <c r="BU18" s="20" t="s">
        <v>151</v>
      </c>
      <c r="BV18" s="17" t="s">
        <v>151</v>
      </c>
      <c r="BW18" s="20" t="s">
        <v>151</v>
      </c>
      <c r="BX18" s="17" t="s">
        <v>151</v>
      </c>
      <c r="BY18" s="17" t="s">
        <v>151</v>
      </c>
      <c r="BZ18" s="17" t="s">
        <v>151</v>
      </c>
      <c r="CA18" s="17" t="s">
        <v>151</v>
      </c>
      <c r="CB18" s="17" t="s">
        <v>151</v>
      </c>
      <c r="CC18" s="17" t="s">
        <v>151</v>
      </c>
      <c r="CD18" s="17" t="s">
        <v>151</v>
      </c>
      <c r="CE18" s="18" t="s">
        <v>151</v>
      </c>
      <c r="CF18" s="20" t="s">
        <v>151</v>
      </c>
      <c r="CG18" s="17" t="s">
        <v>151</v>
      </c>
      <c r="CH18" s="20" t="s">
        <v>151</v>
      </c>
      <c r="CI18" s="17" t="s">
        <v>151</v>
      </c>
      <c r="CJ18" s="17" t="s">
        <v>151</v>
      </c>
      <c r="CK18" s="17" t="s">
        <v>151</v>
      </c>
      <c r="CL18" s="17" t="s">
        <v>151</v>
      </c>
      <c r="CM18" s="17" t="s">
        <v>151</v>
      </c>
      <c r="CN18" s="18" t="s">
        <v>151</v>
      </c>
      <c r="CO18" s="20" t="s">
        <v>151</v>
      </c>
      <c r="CP18" s="17" t="s">
        <v>151</v>
      </c>
      <c r="CQ18" s="17" t="s">
        <v>151</v>
      </c>
      <c r="CR18" s="21">
        <v>0</v>
      </c>
      <c r="CS18" s="23">
        <v>10</v>
      </c>
      <c r="CT18" s="21">
        <v>0</v>
      </c>
      <c r="CU18" s="21">
        <v>0</v>
      </c>
      <c r="CV18" s="21">
        <v>0</v>
      </c>
      <c r="CW18" s="23">
        <v>8</v>
      </c>
      <c r="CX18" s="21" t="s">
        <v>151</v>
      </c>
      <c r="CY18" s="23" t="s">
        <v>151</v>
      </c>
      <c r="CZ18" s="21">
        <v>0</v>
      </c>
      <c r="DA18" s="23">
        <v>6</v>
      </c>
      <c r="DB18" s="24">
        <v>0.14000000000000001</v>
      </c>
      <c r="DC18" s="23">
        <v>7</v>
      </c>
      <c r="DD18" s="24">
        <v>0</v>
      </c>
      <c r="DE18" s="21">
        <v>0</v>
      </c>
      <c r="DF18" s="24">
        <v>0.14000000000000001</v>
      </c>
      <c r="DG18" s="23">
        <v>9</v>
      </c>
      <c r="DH18" s="24" t="s">
        <v>151</v>
      </c>
      <c r="DI18" s="23" t="s">
        <v>151</v>
      </c>
      <c r="DJ18" s="24">
        <v>0.14000000000000001</v>
      </c>
      <c r="DK18" s="23">
        <v>6</v>
      </c>
      <c r="DL18" s="23" t="s">
        <v>151</v>
      </c>
      <c r="DM18" s="22" t="s">
        <v>151</v>
      </c>
      <c r="DN18" s="21" t="s">
        <v>151</v>
      </c>
      <c r="DO18" s="23">
        <v>3</v>
      </c>
      <c r="DP18" s="22">
        <v>0</v>
      </c>
      <c r="DQ18" s="21">
        <v>0</v>
      </c>
      <c r="DR18" s="15" t="s">
        <v>481</v>
      </c>
      <c r="DS18" s="18">
        <v>45203</v>
      </c>
      <c r="DT18" s="19" t="s">
        <v>151</v>
      </c>
      <c r="DU18" s="19" t="s">
        <v>151</v>
      </c>
      <c r="DV18" s="19" t="s">
        <v>151</v>
      </c>
      <c r="DW18" s="19" t="s">
        <v>151</v>
      </c>
      <c r="DX18" s="19" t="s">
        <v>151</v>
      </c>
      <c r="DY18" s="19" t="s">
        <v>151</v>
      </c>
      <c r="DZ18" s="17" t="s">
        <v>151</v>
      </c>
      <c r="EA18" s="15" t="s">
        <v>151</v>
      </c>
      <c r="EB18" s="17" t="s">
        <v>151</v>
      </c>
      <c r="EC18" s="21" t="s">
        <v>151</v>
      </c>
      <c r="ED18" s="21" t="s">
        <v>151</v>
      </c>
      <c r="EE18" s="17" t="s">
        <v>151</v>
      </c>
      <c r="EF18" s="21" t="s">
        <v>151</v>
      </c>
      <c r="EG18" s="21" t="s">
        <v>151</v>
      </c>
      <c r="EH18" s="20" t="s">
        <v>151</v>
      </c>
      <c r="EI18" s="18" t="s">
        <v>151</v>
      </c>
      <c r="EJ18" s="17" t="s">
        <v>151</v>
      </c>
      <c r="EK18" s="19" t="s">
        <v>151</v>
      </c>
      <c r="EL18" s="18" t="s">
        <v>151</v>
      </c>
      <c r="EM18" s="18" t="s">
        <v>151</v>
      </c>
      <c r="EN18" s="17" t="s">
        <v>151</v>
      </c>
      <c r="EO18" s="15" t="s">
        <v>151</v>
      </c>
      <c r="EP18" s="15" t="s">
        <v>151</v>
      </c>
      <c r="EQ18" s="15" t="s">
        <v>151</v>
      </c>
      <c r="ER18" s="15" t="s">
        <v>151</v>
      </c>
      <c r="ES18" s="1" t="str">
        <f>HYPERLINK("https://my.pitchbook.com?c=136081-09","View Company Online")</f>
        <v>View Company Online</v>
      </c>
    </row>
    <row r="19" spans="1:149" x14ac:dyDescent="0.3">
      <c r="A19" s="3" t="s">
        <v>536</v>
      </c>
      <c r="B19" s="3" t="s">
        <v>537</v>
      </c>
      <c r="C19" s="3" t="s">
        <v>151</v>
      </c>
      <c r="D19" s="3" t="s">
        <v>151</v>
      </c>
      <c r="E19" s="3" t="s">
        <v>151</v>
      </c>
      <c r="F19" s="3" t="s">
        <v>151</v>
      </c>
      <c r="G19" s="3" t="s">
        <v>151</v>
      </c>
      <c r="H19" s="3" t="s">
        <v>151</v>
      </c>
      <c r="I19" s="3" t="s">
        <v>151</v>
      </c>
      <c r="J19" s="3" t="s">
        <v>538</v>
      </c>
      <c r="K19" s="3" t="s">
        <v>536</v>
      </c>
      <c r="L19" s="3" t="s">
        <v>539</v>
      </c>
      <c r="M19" s="3" t="s">
        <v>157</v>
      </c>
      <c r="N19" s="3" t="s">
        <v>158</v>
      </c>
      <c r="O19" s="3" t="s">
        <v>159</v>
      </c>
      <c r="P19" s="3" t="s">
        <v>160</v>
      </c>
      <c r="Q19" s="3" t="s">
        <v>151</v>
      </c>
      <c r="R19" s="3" t="s">
        <v>151</v>
      </c>
      <c r="S19" s="3" t="s">
        <v>241</v>
      </c>
      <c r="T19" s="5" t="s">
        <v>151</v>
      </c>
      <c r="U19" s="3" t="s">
        <v>151</v>
      </c>
      <c r="V19" s="3" t="s">
        <v>328</v>
      </c>
      <c r="W19" s="3" t="s">
        <v>329</v>
      </c>
      <c r="X19" s="16" t="str">
        <f>HYPERLINK("http://maxvitafoods.com","maxvitafoods.com")</f>
        <v>maxvitafoods.com</v>
      </c>
      <c r="Y19" s="16" t="str">
        <f>HYPERLINK("http://www.linkedin.com/company/maxvita-foods---india","http://www.linkedin.com/company/maxvita-foods---india")</f>
        <v>http://www.linkedin.com/company/maxvita-foods---india</v>
      </c>
      <c r="Z19" s="4" t="s">
        <v>151</v>
      </c>
      <c r="AA19" s="3" t="s">
        <v>151</v>
      </c>
      <c r="AB19" s="3" t="s">
        <v>151</v>
      </c>
      <c r="AC19" s="3" t="s">
        <v>151</v>
      </c>
      <c r="AD19" s="7" t="s">
        <v>151</v>
      </c>
      <c r="AE19" s="3" t="s">
        <v>151</v>
      </c>
      <c r="AF19" s="3" t="s">
        <v>151</v>
      </c>
      <c r="AG19" s="3" t="s">
        <v>151</v>
      </c>
      <c r="AH19" s="6" t="s">
        <v>151</v>
      </c>
      <c r="AI19" s="6" t="s">
        <v>151</v>
      </c>
      <c r="AJ19" s="6" t="s">
        <v>151</v>
      </c>
      <c r="AK19" s="6" t="s">
        <v>151</v>
      </c>
      <c r="AL19" s="6" t="s">
        <v>151</v>
      </c>
      <c r="AM19" s="6" t="s">
        <v>151</v>
      </c>
      <c r="AN19" s="6" t="s">
        <v>151</v>
      </c>
      <c r="AO19" s="6" t="s">
        <v>151</v>
      </c>
      <c r="AP19" s="9" t="s">
        <v>151</v>
      </c>
      <c r="AQ19" s="8" t="s">
        <v>151</v>
      </c>
      <c r="AR19" s="3" t="s">
        <v>151</v>
      </c>
      <c r="AS19" s="3" t="s">
        <v>151</v>
      </c>
      <c r="AT19" s="3" t="s">
        <v>151</v>
      </c>
      <c r="AU19" s="3" t="s">
        <v>151</v>
      </c>
      <c r="AV19" s="3" t="s">
        <v>151</v>
      </c>
      <c r="AW19" s="3" t="s">
        <v>540</v>
      </c>
      <c r="AX19" s="3" t="s">
        <v>541</v>
      </c>
      <c r="AY19" s="3" t="s">
        <v>151</v>
      </c>
      <c r="AZ19" s="3" t="s">
        <v>542</v>
      </c>
      <c r="BA19" s="3" t="s">
        <v>543</v>
      </c>
      <c r="BB19" s="8" t="s">
        <v>544</v>
      </c>
      <c r="BC19" s="3" t="s">
        <v>181</v>
      </c>
      <c r="BD19" s="8" t="s">
        <v>151</v>
      </c>
      <c r="BE19" s="8" t="s">
        <v>151</v>
      </c>
      <c r="BF19" s="3" t="s">
        <v>151</v>
      </c>
      <c r="BG19" s="3" t="s">
        <v>184</v>
      </c>
      <c r="BH19" s="3" t="s">
        <v>185</v>
      </c>
      <c r="BI19" s="3" t="s">
        <v>151</v>
      </c>
      <c r="BJ19" s="3" t="s">
        <v>151</v>
      </c>
      <c r="BK19" s="10" t="s">
        <v>151</v>
      </c>
      <c r="BL19" s="3" t="s">
        <v>151</v>
      </c>
      <c r="BM19" s="3" t="s">
        <v>151</v>
      </c>
      <c r="BN19" s="3" t="s">
        <v>151</v>
      </c>
      <c r="BO19" s="3" t="s">
        <v>151</v>
      </c>
      <c r="BP19" s="3" t="s">
        <v>151</v>
      </c>
      <c r="BQ19" s="3" t="s">
        <v>151</v>
      </c>
      <c r="BR19" s="3" t="s">
        <v>151</v>
      </c>
      <c r="BS19" s="3" t="s">
        <v>151</v>
      </c>
      <c r="BT19" s="12" t="s">
        <v>151</v>
      </c>
      <c r="BU19" s="5" t="s">
        <v>151</v>
      </c>
      <c r="BV19" s="3" t="s">
        <v>151</v>
      </c>
      <c r="BW19" s="5" t="s">
        <v>151</v>
      </c>
      <c r="BX19" s="3" t="s">
        <v>151</v>
      </c>
      <c r="BY19" s="3" t="s">
        <v>151</v>
      </c>
      <c r="BZ19" s="3" t="s">
        <v>151</v>
      </c>
      <c r="CA19" s="3" t="s">
        <v>151</v>
      </c>
      <c r="CB19" s="3" t="s">
        <v>151</v>
      </c>
      <c r="CC19" s="3" t="s">
        <v>151</v>
      </c>
      <c r="CD19" s="3" t="s">
        <v>151</v>
      </c>
      <c r="CE19" s="12" t="s">
        <v>151</v>
      </c>
      <c r="CF19" s="5" t="s">
        <v>151</v>
      </c>
      <c r="CG19" s="3" t="s">
        <v>151</v>
      </c>
      <c r="CH19" s="5" t="s">
        <v>151</v>
      </c>
      <c r="CI19" s="3" t="s">
        <v>151</v>
      </c>
      <c r="CJ19" s="3" t="s">
        <v>151</v>
      </c>
      <c r="CK19" s="3" t="s">
        <v>151</v>
      </c>
      <c r="CL19" s="3" t="s">
        <v>151</v>
      </c>
      <c r="CM19" s="3" t="s">
        <v>151</v>
      </c>
      <c r="CN19" s="12" t="s">
        <v>151</v>
      </c>
      <c r="CO19" s="5" t="s">
        <v>151</v>
      </c>
      <c r="CP19" s="3" t="s">
        <v>151</v>
      </c>
      <c r="CQ19" s="3" t="s">
        <v>151</v>
      </c>
      <c r="CR19" s="9" t="s">
        <v>151</v>
      </c>
      <c r="CS19" s="11" t="s">
        <v>151</v>
      </c>
      <c r="CT19" s="9" t="s">
        <v>151</v>
      </c>
      <c r="CU19" s="9" t="s">
        <v>151</v>
      </c>
      <c r="CV19" s="9" t="s">
        <v>151</v>
      </c>
      <c r="CW19" s="11" t="s">
        <v>151</v>
      </c>
      <c r="CX19" s="9" t="s">
        <v>151</v>
      </c>
      <c r="CY19" s="11" t="s">
        <v>151</v>
      </c>
      <c r="CZ19" s="9" t="s">
        <v>151</v>
      </c>
      <c r="DA19" s="11" t="s">
        <v>151</v>
      </c>
      <c r="DB19" s="13" t="s">
        <v>151</v>
      </c>
      <c r="DC19" s="11" t="s">
        <v>151</v>
      </c>
      <c r="DD19" s="13" t="s">
        <v>151</v>
      </c>
      <c r="DE19" s="9" t="s">
        <v>151</v>
      </c>
      <c r="DF19" s="13" t="s">
        <v>151</v>
      </c>
      <c r="DG19" s="11" t="s">
        <v>151</v>
      </c>
      <c r="DH19" s="13" t="s">
        <v>151</v>
      </c>
      <c r="DI19" s="11" t="s">
        <v>151</v>
      </c>
      <c r="DJ19" s="13" t="s">
        <v>151</v>
      </c>
      <c r="DK19" s="11" t="s">
        <v>151</v>
      </c>
      <c r="DL19" s="11" t="s">
        <v>151</v>
      </c>
      <c r="DM19" s="14" t="s">
        <v>151</v>
      </c>
      <c r="DN19" s="9" t="s">
        <v>151</v>
      </c>
      <c r="DO19" s="11" t="s">
        <v>151</v>
      </c>
      <c r="DP19" s="14" t="s">
        <v>151</v>
      </c>
      <c r="DQ19" s="9" t="s">
        <v>151</v>
      </c>
      <c r="DR19" s="8" t="s">
        <v>481</v>
      </c>
      <c r="DS19" s="12">
        <v>45731</v>
      </c>
      <c r="DT19" s="10" t="s">
        <v>151</v>
      </c>
      <c r="DU19" s="10" t="s">
        <v>151</v>
      </c>
      <c r="DV19" s="10" t="s">
        <v>151</v>
      </c>
      <c r="DW19" s="10" t="s">
        <v>151</v>
      </c>
      <c r="DX19" s="10" t="s">
        <v>151</v>
      </c>
      <c r="DY19" s="10" t="s">
        <v>151</v>
      </c>
      <c r="DZ19" s="3" t="s">
        <v>151</v>
      </c>
      <c r="EA19" s="8" t="s">
        <v>151</v>
      </c>
      <c r="EB19" s="3" t="s">
        <v>151</v>
      </c>
      <c r="EC19" s="9" t="s">
        <v>151</v>
      </c>
      <c r="ED19" s="9" t="s">
        <v>151</v>
      </c>
      <c r="EE19" s="3" t="s">
        <v>151</v>
      </c>
      <c r="EF19" s="9" t="s">
        <v>151</v>
      </c>
      <c r="EG19" s="9" t="s">
        <v>151</v>
      </c>
      <c r="EH19" s="5" t="s">
        <v>151</v>
      </c>
      <c r="EI19" s="12" t="s">
        <v>151</v>
      </c>
      <c r="EJ19" s="3" t="s">
        <v>151</v>
      </c>
      <c r="EK19" s="10" t="s">
        <v>151</v>
      </c>
      <c r="EL19" s="12" t="s">
        <v>151</v>
      </c>
      <c r="EM19" s="12" t="s">
        <v>151</v>
      </c>
      <c r="EN19" s="3" t="s">
        <v>151</v>
      </c>
      <c r="EO19" s="8" t="s">
        <v>151</v>
      </c>
      <c r="EP19" s="8" t="s">
        <v>151</v>
      </c>
      <c r="EQ19" s="8" t="s">
        <v>151</v>
      </c>
      <c r="ER19" s="8" t="s">
        <v>151</v>
      </c>
      <c r="ES19" s="16" t="str">
        <f>HYPERLINK("https://my.pitchbook.com?c=759256-48","View Company Online")</f>
        <v>View Company Online</v>
      </c>
    </row>
    <row r="20" spans="1:149" x14ac:dyDescent="0.3">
      <c r="A20" s="17" t="s">
        <v>545</v>
      </c>
      <c r="B20" s="17" t="s">
        <v>546</v>
      </c>
      <c r="C20" s="17" t="s">
        <v>151</v>
      </c>
      <c r="D20" s="17" t="s">
        <v>151</v>
      </c>
      <c r="E20" s="17" t="s">
        <v>151</v>
      </c>
      <c r="F20" s="17" t="s">
        <v>151</v>
      </c>
      <c r="G20" s="17" t="s">
        <v>151</v>
      </c>
      <c r="H20" s="17" t="s">
        <v>151</v>
      </c>
      <c r="I20" s="17" t="s">
        <v>151</v>
      </c>
      <c r="J20" s="17" t="s">
        <v>151</v>
      </c>
      <c r="K20" s="17" t="s">
        <v>545</v>
      </c>
      <c r="L20" s="17" t="s">
        <v>547</v>
      </c>
      <c r="M20" s="17" t="s">
        <v>157</v>
      </c>
      <c r="N20" s="17" t="s">
        <v>158</v>
      </c>
      <c r="O20" s="17" t="s">
        <v>159</v>
      </c>
      <c r="P20" s="17" t="s">
        <v>160</v>
      </c>
      <c r="Q20" s="17" t="s">
        <v>151</v>
      </c>
      <c r="R20" s="17" t="s">
        <v>548</v>
      </c>
      <c r="S20" s="17" t="s">
        <v>241</v>
      </c>
      <c r="T20" s="20" t="s">
        <v>151</v>
      </c>
      <c r="U20" s="17" t="s">
        <v>284</v>
      </c>
      <c r="V20" s="17" t="s">
        <v>328</v>
      </c>
      <c r="W20" s="17" t="s">
        <v>329</v>
      </c>
      <c r="X20" s="1" t="str">
        <f>HYPERLINK("http://mohansweethouse.com","mohansweethouse.com")</f>
        <v>mohansweethouse.com</v>
      </c>
      <c r="Y20" s="1" t="str">
        <f>HYPERLINK("http://www.linkedin.com/company/mohan-sweet-house---india","http://www.linkedin.com/company/mohan-sweet-house---india")</f>
        <v>http://www.linkedin.com/company/mohan-sweet-house---india</v>
      </c>
      <c r="Z20" s="27" t="s">
        <v>151</v>
      </c>
      <c r="AA20" s="17" t="s">
        <v>151</v>
      </c>
      <c r="AB20" s="17" t="s">
        <v>151</v>
      </c>
      <c r="AC20" s="17" t="s">
        <v>151</v>
      </c>
      <c r="AD20" s="26" t="s">
        <v>151</v>
      </c>
      <c r="AE20" s="17" t="s">
        <v>151</v>
      </c>
      <c r="AF20" s="17" t="s">
        <v>151</v>
      </c>
      <c r="AG20" s="17" t="s">
        <v>151</v>
      </c>
      <c r="AH20" s="25" t="s">
        <v>151</v>
      </c>
      <c r="AI20" s="25" t="s">
        <v>151</v>
      </c>
      <c r="AJ20" s="25" t="s">
        <v>151</v>
      </c>
      <c r="AK20" s="25" t="s">
        <v>151</v>
      </c>
      <c r="AL20" s="25" t="s">
        <v>151</v>
      </c>
      <c r="AM20" s="25" t="s">
        <v>151</v>
      </c>
      <c r="AN20" s="25" t="s">
        <v>151</v>
      </c>
      <c r="AO20" s="25" t="s">
        <v>151</v>
      </c>
      <c r="AP20" s="21" t="s">
        <v>151</v>
      </c>
      <c r="AQ20" s="15" t="s">
        <v>151</v>
      </c>
      <c r="AR20" s="17" t="s">
        <v>151</v>
      </c>
      <c r="AS20" s="17" t="s">
        <v>151</v>
      </c>
      <c r="AT20" s="17" t="s">
        <v>151</v>
      </c>
      <c r="AU20" s="17" t="s">
        <v>151</v>
      </c>
      <c r="AV20" s="17" t="s">
        <v>151</v>
      </c>
      <c r="AW20" s="17" t="s">
        <v>549</v>
      </c>
      <c r="AX20" s="17" t="s">
        <v>151</v>
      </c>
      <c r="AY20" s="17" t="s">
        <v>151</v>
      </c>
      <c r="AZ20" s="17" t="s">
        <v>550</v>
      </c>
      <c r="BA20" s="17" t="s">
        <v>551</v>
      </c>
      <c r="BB20" s="15" t="s">
        <v>552</v>
      </c>
      <c r="BC20" s="17" t="s">
        <v>476</v>
      </c>
      <c r="BD20" s="15" t="s">
        <v>151</v>
      </c>
      <c r="BE20" s="15" t="s">
        <v>151</v>
      </c>
      <c r="BF20" s="17" t="s">
        <v>151</v>
      </c>
      <c r="BG20" s="17" t="s">
        <v>479</v>
      </c>
      <c r="BH20" s="17" t="s">
        <v>480</v>
      </c>
      <c r="BI20" s="17" t="s">
        <v>151</v>
      </c>
      <c r="BJ20" s="17" t="s">
        <v>151</v>
      </c>
      <c r="BK20" s="19" t="s">
        <v>151</v>
      </c>
      <c r="BL20" s="17" t="s">
        <v>151</v>
      </c>
      <c r="BM20" s="17" t="s">
        <v>151</v>
      </c>
      <c r="BN20" s="17" t="s">
        <v>151</v>
      </c>
      <c r="BO20" s="17" t="s">
        <v>151</v>
      </c>
      <c r="BP20" s="17" t="s">
        <v>151</v>
      </c>
      <c r="BQ20" s="17" t="s">
        <v>151</v>
      </c>
      <c r="BR20" s="17" t="s">
        <v>151</v>
      </c>
      <c r="BS20" s="17" t="s">
        <v>151</v>
      </c>
      <c r="BT20" s="18" t="s">
        <v>151</v>
      </c>
      <c r="BU20" s="20" t="s">
        <v>151</v>
      </c>
      <c r="BV20" s="17" t="s">
        <v>151</v>
      </c>
      <c r="BW20" s="20" t="s">
        <v>151</v>
      </c>
      <c r="BX20" s="17" t="s">
        <v>151</v>
      </c>
      <c r="BY20" s="17" t="s">
        <v>151</v>
      </c>
      <c r="BZ20" s="17" t="s">
        <v>151</v>
      </c>
      <c r="CA20" s="17" t="s">
        <v>151</v>
      </c>
      <c r="CB20" s="17" t="s">
        <v>151</v>
      </c>
      <c r="CC20" s="17" t="s">
        <v>151</v>
      </c>
      <c r="CD20" s="17" t="s">
        <v>151</v>
      </c>
      <c r="CE20" s="18" t="s">
        <v>151</v>
      </c>
      <c r="CF20" s="20" t="s">
        <v>151</v>
      </c>
      <c r="CG20" s="17" t="s">
        <v>151</v>
      </c>
      <c r="CH20" s="20" t="s">
        <v>151</v>
      </c>
      <c r="CI20" s="17" t="s">
        <v>151</v>
      </c>
      <c r="CJ20" s="17" t="s">
        <v>151</v>
      </c>
      <c r="CK20" s="17" t="s">
        <v>151</v>
      </c>
      <c r="CL20" s="17" t="s">
        <v>151</v>
      </c>
      <c r="CM20" s="17" t="s">
        <v>151</v>
      </c>
      <c r="CN20" s="18" t="s">
        <v>151</v>
      </c>
      <c r="CO20" s="20" t="s">
        <v>151</v>
      </c>
      <c r="CP20" s="17" t="s">
        <v>151</v>
      </c>
      <c r="CQ20" s="17" t="s">
        <v>151</v>
      </c>
      <c r="CR20" s="21">
        <v>0</v>
      </c>
      <c r="CS20" s="23">
        <v>10</v>
      </c>
      <c r="CT20" s="21">
        <v>0</v>
      </c>
      <c r="CU20" s="21">
        <v>0</v>
      </c>
      <c r="CV20" s="21">
        <v>0</v>
      </c>
      <c r="CW20" s="23">
        <v>8</v>
      </c>
      <c r="CX20" s="21" t="s">
        <v>151</v>
      </c>
      <c r="CY20" s="23" t="s">
        <v>151</v>
      </c>
      <c r="CZ20" s="21">
        <v>0</v>
      </c>
      <c r="DA20" s="23">
        <v>6</v>
      </c>
      <c r="DB20" s="24">
        <v>0.05</v>
      </c>
      <c r="DC20" s="23">
        <v>2</v>
      </c>
      <c r="DD20" s="24">
        <v>0</v>
      </c>
      <c r="DE20" s="21">
        <v>0</v>
      </c>
      <c r="DF20" s="24">
        <v>0.05</v>
      </c>
      <c r="DG20" s="23">
        <v>2</v>
      </c>
      <c r="DH20" s="24" t="s">
        <v>151</v>
      </c>
      <c r="DI20" s="23" t="s">
        <v>151</v>
      </c>
      <c r="DJ20" s="24">
        <v>0.05</v>
      </c>
      <c r="DK20" s="23">
        <v>1</v>
      </c>
      <c r="DL20" s="23" t="s">
        <v>151</v>
      </c>
      <c r="DM20" s="22" t="s">
        <v>151</v>
      </c>
      <c r="DN20" s="21" t="s">
        <v>151</v>
      </c>
      <c r="DO20" s="23">
        <v>1</v>
      </c>
      <c r="DP20" s="22">
        <v>0</v>
      </c>
      <c r="DQ20" s="21">
        <v>0</v>
      </c>
      <c r="DR20" s="15" t="s">
        <v>481</v>
      </c>
      <c r="DS20" s="18">
        <v>45210</v>
      </c>
      <c r="DT20" s="19" t="s">
        <v>151</v>
      </c>
      <c r="DU20" s="19" t="s">
        <v>151</v>
      </c>
      <c r="DV20" s="19" t="s">
        <v>151</v>
      </c>
      <c r="DW20" s="19" t="s">
        <v>151</v>
      </c>
      <c r="DX20" s="19" t="s">
        <v>151</v>
      </c>
      <c r="DY20" s="19" t="s">
        <v>151</v>
      </c>
      <c r="DZ20" s="17" t="s">
        <v>151</v>
      </c>
      <c r="EA20" s="15" t="s">
        <v>151</v>
      </c>
      <c r="EB20" s="17" t="s">
        <v>151</v>
      </c>
      <c r="EC20" s="21" t="s">
        <v>151</v>
      </c>
      <c r="ED20" s="21" t="s">
        <v>151</v>
      </c>
      <c r="EE20" s="17" t="s">
        <v>151</v>
      </c>
      <c r="EF20" s="21" t="s">
        <v>151</v>
      </c>
      <c r="EG20" s="21" t="s">
        <v>151</v>
      </c>
      <c r="EH20" s="20" t="s">
        <v>151</v>
      </c>
      <c r="EI20" s="18" t="s">
        <v>151</v>
      </c>
      <c r="EJ20" s="17" t="s">
        <v>151</v>
      </c>
      <c r="EK20" s="19" t="s">
        <v>151</v>
      </c>
      <c r="EL20" s="18" t="s">
        <v>151</v>
      </c>
      <c r="EM20" s="18" t="s">
        <v>151</v>
      </c>
      <c r="EN20" s="17" t="s">
        <v>151</v>
      </c>
      <c r="EO20" s="15" t="s">
        <v>151</v>
      </c>
      <c r="EP20" s="15" t="s">
        <v>151</v>
      </c>
      <c r="EQ20" s="15" t="s">
        <v>151</v>
      </c>
      <c r="ER20" s="15" t="s">
        <v>151</v>
      </c>
      <c r="ES20" s="1" t="str">
        <f>HYPERLINK("https://my.pitchbook.com?c=301767-49","View Company Online")</f>
        <v>View Company Online</v>
      </c>
    </row>
    <row r="21" spans="1:149" x14ac:dyDescent="0.3">
      <c r="A21" s="3" t="s">
        <v>553</v>
      </c>
      <c r="B21" s="3" t="s">
        <v>554</v>
      </c>
      <c r="C21" s="3" t="s">
        <v>151</v>
      </c>
      <c r="D21" s="3" t="s">
        <v>151</v>
      </c>
      <c r="E21" s="3" t="s">
        <v>151</v>
      </c>
      <c r="F21" s="3" t="s">
        <v>151</v>
      </c>
      <c r="G21" s="3" t="s">
        <v>151</v>
      </c>
      <c r="H21" s="3" t="s">
        <v>151</v>
      </c>
      <c r="I21" s="3" t="s">
        <v>151</v>
      </c>
      <c r="J21" s="3" t="s">
        <v>151</v>
      </c>
      <c r="K21" s="3" t="s">
        <v>553</v>
      </c>
      <c r="L21" s="3" t="s">
        <v>555</v>
      </c>
      <c r="M21" s="3" t="s">
        <v>157</v>
      </c>
      <c r="N21" s="3" t="s">
        <v>158</v>
      </c>
      <c r="O21" s="3" t="s">
        <v>159</v>
      </c>
      <c r="P21" s="3" t="s">
        <v>160</v>
      </c>
      <c r="Q21" s="3" t="s">
        <v>151</v>
      </c>
      <c r="R21" s="3" t="s">
        <v>151</v>
      </c>
      <c r="S21" s="3" t="s">
        <v>241</v>
      </c>
      <c r="T21" s="5" t="s">
        <v>151</v>
      </c>
      <c r="U21" s="3" t="s">
        <v>151</v>
      </c>
      <c r="V21" s="3" t="s">
        <v>328</v>
      </c>
      <c r="W21" s="3" t="s">
        <v>329</v>
      </c>
      <c r="X21" s="16" t="str">
        <f>HYPERLINK("http://motachips.com","motachips.com")</f>
        <v>motachips.com</v>
      </c>
      <c r="Y21" s="16" t="str">
        <f>HYPERLINK("http://www.linkedin.com/company/mota-chips","http://www.linkedin.com/company/mota-chips")</f>
        <v>http://www.linkedin.com/company/mota-chips</v>
      </c>
      <c r="Z21" s="4" t="s">
        <v>151</v>
      </c>
      <c r="AA21" s="3" t="s">
        <v>151</v>
      </c>
      <c r="AB21" s="3" t="s">
        <v>151</v>
      </c>
      <c r="AC21" s="3" t="s">
        <v>151</v>
      </c>
      <c r="AD21" s="7">
        <v>1992</v>
      </c>
      <c r="AE21" s="3" t="s">
        <v>151</v>
      </c>
      <c r="AF21" s="3" t="s">
        <v>151</v>
      </c>
      <c r="AG21" s="3" t="s">
        <v>151</v>
      </c>
      <c r="AH21" s="6" t="s">
        <v>151</v>
      </c>
      <c r="AI21" s="6" t="s">
        <v>151</v>
      </c>
      <c r="AJ21" s="6" t="s">
        <v>151</v>
      </c>
      <c r="AK21" s="6" t="s">
        <v>151</v>
      </c>
      <c r="AL21" s="6" t="s">
        <v>151</v>
      </c>
      <c r="AM21" s="6" t="s">
        <v>151</v>
      </c>
      <c r="AN21" s="6" t="s">
        <v>151</v>
      </c>
      <c r="AO21" s="6" t="s">
        <v>151</v>
      </c>
      <c r="AP21" s="9" t="s">
        <v>151</v>
      </c>
      <c r="AQ21" s="8" t="s">
        <v>151</v>
      </c>
      <c r="AR21" s="3" t="s">
        <v>151</v>
      </c>
      <c r="AS21" s="3" t="s">
        <v>151</v>
      </c>
      <c r="AT21" s="3" t="s">
        <v>151</v>
      </c>
      <c r="AU21" s="3" t="s">
        <v>151</v>
      </c>
      <c r="AV21" s="3" t="s">
        <v>151</v>
      </c>
      <c r="AW21" s="3" t="s">
        <v>336</v>
      </c>
      <c r="AX21" s="3" t="s">
        <v>556</v>
      </c>
      <c r="AY21" s="3" t="s">
        <v>151</v>
      </c>
      <c r="AZ21" s="3" t="s">
        <v>339</v>
      </c>
      <c r="BA21" s="3" t="s">
        <v>557</v>
      </c>
      <c r="BB21" s="8" t="s">
        <v>558</v>
      </c>
      <c r="BC21" s="3" t="s">
        <v>181</v>
      </c>
      <c r="BD21" s="8" t="s">
        <v>151</v>
      </c>
      <c r="BE21" s="8" t="s">
        <v>151</v>
      </c>
      <c r="BF21" s="3" t="s">
        <v>151</v>
      </c>
      <c r="BG21" s="3" t="s">
        <v>184</v>
      </c>
      <c r="BH21" s="3" t="s">
        <v>185</v>
      </c>
      <c r="BI21" s="3" t="s">
        <v>151</v>
      </c>
      <c r="BJ21" s="3" t="s">
        <v>151</v>
      </c>
      <c r="BK21" s="10" t="s">
        <v>151</v>
      </c>
      <c r="BL21" s="3" t="s">
        <v>151</v>
      </c>
      <c r="BM21" s="3" t="s">
        <v>151</v>
      </c>
      <c r="BN21" s="3" t="s">
        <v>151</v>
      </c>
      <c r="BO21" s="3" t="s">
        <v>151</v>
      </c>
      <c r="BP21" s="3" t="s">
        <v>151</v>
      </c>
      <c r="BQ21" s="3" t="s">
        <v>151</v>
      </c>
      <c r="BR21" s="3" t="s">
        <v>151</v>
      </c>
      <c r="BS21" s="3" t="s">
        <v>151</v>
      </c>
      <c r="BT21" s="12" t="s">
        <v>151</v>
      </c>
      <c r="BU21" s="5" t="s">
        <v>151</v>
      </c>
      <c r="BV21" s="3" t="s">
        <v>151</v>
      </c>
      <c r="BW21" s="5" t="s">
        <v>151</v>
      </c>
      <c r="BX21" s="3" t="s">
        <v>151</v>
      </c>
      <c r="BY21" s="3" t="s">
        <v>151</v>
      </c>
      <c r="BZ21" s="3" t="s">
        <v>151</v>
      </c>
      <c r="CA21" s="3" t="s">
        <v>151</v>
      </c>
      <c r="CB21" s="3" t="s">
        <v>151</v>
      </c>
      <c r="CC21" s="3" t="s">
        <v>151</v>
      </c>
      <c r="CD21" s="3" t="s">
        <v>151</v>
      </c>
      <c r="CE21" s="12" t="s">
        <v>151</v>
      </c>
      <c r="CF21" s="5" t="s">
        <v>151</v>
      </c>
      <c r="CG21" s="3" t="s">
        <v>151</v>
      </c>
      <c r="CH21" s="5" t="s">
        <v>151</v>
      </c>
      <c r="CI21" s="3" t="s">
        <v>151</v>
      </c>
      <c r="CJ21" s="3" t="s">
        <v>151</v>
      </c>
      <c r="CK21" s="3" t="s">
        <v>151</v>
      </c>
      <c r="CL21" s="3" t="s">
        <v>151</v>
      </c>
      <c r="CM21" s="3" t="s">
        <v>151</v>
      </c>
      <c r="CN21" s="12" t="s">
        <v>151</v>
      </c>
      <c r="CO21" s="5" t="s">
        <v>151</v>
      </c>
      <c r="CP21" s="3" t="s">
        <v>151</v>
      </c>
      <c r="CQ21" s="3" t="s">
        <v>151</v>
      </c>
      <c r="CR21" s="9">
        <v>0</v>
      </c>
      <c r="CS21" s="11">
        <v>10</v>
      </c>
      <c r="CT21" s="9">
        <v>0</v>
      </c>
      <c r="CU21" s="9">
        <v>0</v>
      </c>
      <c r="CV21" s="9">
        <v>0</v>
      </c>
      <c r="CW21" s="11">
        <v>8</v>
      </c>
      <c r="CX21" s="9">
        <v>0</v>
      </c>
      <c r="CY21" s="11">
        <v>11</v>
      </c>
      <c r="CZ21" s="9">
        <v>0</v>
      </c>
      <c r="DA21" s="11">
        <v>6</v>
      </c>
      <c r="DB21" s="13">
        <v>0.68</v>
      </c>
      <c r="DC21" s="11">
        <v>42</v>
      </c>
      <c r="DD21" s="13">
        <v>0</v>
      </c>
      <c r="DE21" s="9">
        <v>0</v>
      </c>
      <c r="DF21" s="13">
        <v>0.68</v>
      </c>
      <c r="DG21" s="11">
        <v>44</v>
      </c>
      <c r="DH21" s="13">
        <v>1.07</v>
      </c>
      <c r="DI21" s="11">
        <v>54</v>
      </c>
      <c r="DJ21" s="13">
        <v>0.28999999999999998</v>
      </c>
      <c r="DK21" s="11">
        <v>17</v>
      </c>
      <c r="DL21" s="11">
        <v>176</v>
      </c>
      <c r="DM21" s="14">
        <v>15</v>
      </c>
      <c r="DN21" s="9">
        <v>9.32</v>
      </c>
      <c r="DO21" s="11">
        <v>6</v>
      </c>
      <c r="DP21" s="14">
        <v>0</v>
      </c>
      <c r="DQ21" s="9">
        <v>0</v>
      </c>
      <c r="DR21" s="8" t="s">
        <v>481</v>
      </c>
      <c r="DS21" s="12">
        <v>45545</v>
      </c>
      <c r="DT21" s="10" t="s">
        <v>151</v>
      </c>
      <c r="DU21" s="10" t="s">
        <v>151</v>
      </c>
      <c r="DV21" s="10" t="s">
        <v>151</v>
      </c>
      <c r="DW21" s="10" t="s">
        <v>151</v>
      </c>
      <c r="DX21" s="10" t="s">
        <v>151</v>
      </c>
      <c r="DY21" s="10" t="s">
        <v>151</v>
      </c>
      <c r="DZ21" s="3" t="s">
        <v>151</v>
      </c>
      <c r="EA21" s="8" t="s">
        <v>151</v>
      </c>
      <c r="EB21" s="3" t="s">
        <v>151</v>
      </c>
      <c r="EC21" s="9" t="s">
        <v>151</v>
      </c>
      <c r="ED21" s="9" t="s">
        <v>151</v>
      </c>
      <c r="EE21" s="3" t="s">
        <v>151</v>
      </c>
      <c r="EF21" s="9" t="s">
        <v>151</v>
      </c>
      <c r="EG21" s="9" t="s">
        <v>151</v>
      </c>
      <c r="EH21" s="5" t="s">
        <v>151</v>
      </c>
      <c r="EI21" s="12" t="s">
        <v>151</v>
      </c>
      <c r="EJ21" s="3" t="s">
        <v>151</v>
      </c>
      <c r="EK21" s="10" t="s">
        <v>151</v>
      </c>
      <c r="EL21" s="12" t="s">
        <v>151</v>
      </c>
      <c r="EM21" s="12" t="s">
        <v>151</v>
      </c>
      <c r="EN21" s="3" t="s">
        <v>151</v>
      </c>
      <c r="EO21" s="8" t="s">
        <v>151</v>
      </c>
      <c r="EP21" s="8" t="s">
        <v>151</v>
      </c>
      <c r="EQ21" s="8" t="s">
        <v>151</v>
      </c>
      <c r="ER21" s="8" t="s">
        <v>151</v>
      </c>
      <c r="ES21" s="16" t="str">
        <f>HYPERLINK("https://my.pitchbook.com?c=652098-88","View Company Online")</f>
        <v>View Company Online</v>
      </c>
    </row>
    <row r="22" spans="1:149" x14ac:dyDescent="0.3">
      <c r="A22" s="17"/>
      <c r="B22" s="17"/>
      <c r="C22" s="17"/>
      <c r="D22" s="17"/>
      <c r="E22" s="17"/>
      <c r="F22" s="17"/>
      <c r="G22" s="17"/>
      <c r="H22" s="17"/>
      <c r="I22" s="17"/>
      <c r="J22" s="17"/>
      <c r="K22" s="17"/>
      <c r="L22" s="17"/>
      <c r="M22" s="17"/>
      <c r="N22" s="17"/>
      <c r="O22" s="17"/>
      <c r="P22" s="17"/>
      <c r="Q22" s="17"/>
      <c r="R22" s="17"/>
      <c r="S22" s="17"/>
      <c r="T22" s="20"/>
      <c r="U22" s="17"/>
      <c r="V22" s="17"/>
      <c r="W22" s="17"/>
      <c r="X22" s="1"/>
      <c r="Y22" s="1"/>
      <c r="Z22" s="27"/>
      <c r="AA22" s="17"/>
      <c r="AB22" s="17"/>
      <c r="AC22" s="17"/>
      <c r="AD22" s="26"/>
      <c r="AE22" s="17"/>
      <c r="AF22" s="17"/>
      <c r="AG22" s="17"/>
      <c r="AH22" s="25"/>
      <c r="AI22" s="25"/>
      <c r="AJ22" s="25"/>
      <c r="AK22" s="25"/>
      <c r="AL22" s="25"/>
      <c r="AM22" s="25"/>
      <c r="AN22" s="25"/>
      <c r="AO22" s="25"/>
      <c r="AP22" s="21"/>
      <c r="AQ22" s="15"/>
      <c r="AR22" s="17"/>
      <c r="AS22" s="17"/>
      <c r="AT22" s="17"/>
      <c r="AU22" s="17"/>
      <c r="AV22" s="17"/>
      <c r="AW22" s="17"/>
      <c r="AX22" s="17"/>
      <c r="AY22" s="17"/>
      <c r="AZ22" s="17"/>
      <c r="BA22" s="17"/>
      <c r="BB22" s="15"/>
      <c r="BC22" s="17"/>
      <c r="BD22" s="15"/>
      <c r="BE22" s="15"/>
      <c r="BF22" s="17"/>
      <c r="BG22" s="17"/>
      <c r="BH22" s="17"/>
      <c r="BI22" s="17"/>
      <c r="BJ22" s="17"/>
      <c r="BK22" s="19"/>
      <c r="BL22" s="17"/>
      <c r="BM22" s="17"/>
      <c r="BN22" s="17"/>
      <c r="BO22" s="17"/>
      <c r="BP22" s="17"/>
      <c r="BQ22" s="17"/>
      <c r="BR22" s="17"/>
      <c r="BS22" s="17"/>
      <c r="BT22" s="18"/>
      <c r="BU22" s="20"/>
      <c r="BV22" s="17"/>
      <c r="BW22" s="20"/>
      <c r="BX22" s="17"/>
      <c r="BY22" s="17"/>
      <c r="BZ22" s="17"/>
      <c r="CA22" s="17"/>
      <c r="CB22" s="17"/>
      <c r="CC22" s="17"/>
      <c r="CD22" s="17"/>
      <c r="CE22" s="18"/>
      <c r="CF22" s="20"/>
      <c r="CG22" s="17"/>
      <c r="CH22" s="20"/>
      <c r="CI22" s="17"/>
      <c r="CJ22" s="17"/>
      <c r="CK22" s="17"/>
      <c r="CL22" s="17"/>
      <c r="CM22" s="17"/>
      <c r="CN22" s="18"/>
      <c r="CO22" s="20"/>
      <c r="CP22" s="17"/>
      <c r="CQ22" s="17"/>
      <c r="CR22" s="21"/>
      <c r="CS22" s="23"/>
      <c r="CT22" s="21"/>
      <c r="CU22" s="21"/>
      <c r="CV22" s="21"/>
      <c r="CW22" s="23"/>
      <c r="CX22" s="21"/>
      <c r="CY22" s="23"/>
      <c r="CZ22" s="21"/>
      <c r="DA22" s="23"/>
      <c r="DB22" s="24"/>
      <c r="DC22" s="23"/>
      <c r="DD22" s="24"/>
      <c r="DE22" s="21"/>
      <c r="DF22" s="24"/>
      <c r="DG22" s="23"/>
      <c r="DH22" s="24"/>
      <c r="DI22" s="23"/>
      <c r="DJ22" s="24"/>
      <c r="DK22" s="23"/>
      <c r="DL22" s="23"/>
      <c r="DM22" s="22"/>
      <c r="DN22" s="21"/>
      <c r="DO22" s="23"/>
      <c r="DP22" s="22"/>
      <c r="DQ22" s="21"/>
      <c r="DR22" s="15"/>
      <c r="DS22" s="18"/>
      <c r="DT22" s="19"/>
      <c r="DU22" s="19"/>
      <c r="DV22" s="19"/>
      <c r="DW22" s="19"/>
      <c r="DX22" s="19"/>
      <c r="DY22" s="19"/>
      <c r="DZ22" s="17"/>
      <c r="EA22" s="15"/>
      <c r="EB22" s="17"/>
      <c r="EC22" s="21"/>
      <c r="ED22" s="21"/>
      <c r="EE22" s="17"/>
      <c r="EF22" s="21"/>
      <c r="EG22" s="21"/>
      <c r="EH22" s="20"/>
      <c r="EI22" s="18"/>
      <c r="EJ22" s="17"/>
      <c r="EK22" s="19"/>
      <c r="EL22" s="18"/>
      <c r="EM22" s="18"/>
      <c r="EN22" s="17"/>
      <c r="EO22" s="15"/>
      <c r="EP22" s="15"/>
      <c r="EQ22" s="15"/>
      <c r="ER22" s="15"/>
      <c r="ES22" s="1"/>
    </row>
    <row r="23" spans="1:149" x14ac:dyDescent="0.3">
      <c r="A23" s="3"/>
      <c r="B23" s="3"/>
      <c r="C23" s="3"/>
      <c r="D23" s="3"/>
      <c r="E23" s="3"/>
      <c r="F23" s="3"/>
      <c r="G23" s="3"/>
      <c r="H23" s="3"/>
      <c r="I23" s="3"/>
      <c r="J23" s="3"/>
      <c r="K23" s="3"/>
      <c r="L23" s="3"/>
      <c r="M23" s="3"/>
      <c r="N23" s="3"/>
      <c r="O23" s="3"/>
      <c r="P23" s="3"/>
      <c r="Q23" s="3"/>
      <c r="R23" s="3"/>
      <c r="S23" s="3"/>
      <c r="T23" s="5"/>
      <c r="U23" s="3"/>
      <c r="V23" s="3"/>
      <c r="W23" s="3"/>
      <c r="X23" s="16"/>
      <c r="Y23" s="16"/>
      <c r="Z23" s="4"/>
      <c r="AA23" s="3"/>
      <c r="AB23" s="3"/>
      <c r="AC23" s="3"/>
      <c r="AD23" s="7"/>
      <c r="AE23" s="3"/>
      <c r="AF23" s="3"/>
      <c r="AG23" s="3"/>
      <c r="AH23" s="6"/>
      <c r="AI23" s="6"/>
      <c r="AJ23" s="6"/>
      <c r="AK23" s="6"/>
      <c r="AL23" s="6"/>
      <c r="AM23" s="6"/>
      <c r="AN23" s="6"/>
      <c r="AO23" s="6"/>
      <c r="AP23" s="9"/>
      <c r="AQ23" s="8"/>
      <c r="AR23" s="3"/>
      <c r="AS23" s="3"/>
      <c r="AT23" s="3"/>
      <c r="AU23" s="3"/>
      <c r="AV23" s="3"/>
      <c r="AW23" s="3"/>
      <c r="AX23" s="3"/>
      <c r="AY23" s="3"/>
      <c r="AZ23" s="3"/>
      <c r="BA23" s="3"/>
      <c r="BB23" s="8"/>
      <c r="BC23" s="3"/>
      <c r="BD23" s="8"/>
      <c r="BE23" s="8"/>
      <c r="BF23" s="3"/>
      <c r="BG23" s="3"/>
      <c r="BH23" s="3"/>
      <c r="BI23" s="3"/>
      <c r="BJ23" s="3"/>
      <c r="BK23" s="10"/>
      <c r="BL23" s="3"/>
      <c r="BM23" s="3"/>
      <c r="BN23" s="3"/>
      <c r="BO23" s="3"/>
      <c r="BP23" s="3"/>
      <c r="BQ23" s="3"/>
      <c r="BR23" s="3"/>
      <c r="BS23" s="3"/>
      <c r="BT23" s="12"/>
      <c r="BU23" s="5"/>
      <c r="BV23" s="3"/>
      <c r="BW23" s="5"/>
      <c r="BX23" s="3"/>
      <c r="BY23" s="3"/>
      <c r="BZ23" s="3"/>
      <c r="CA23" s="3"/>
      <c r="CB23" s="3"/>
      <c r="CC23" s="3"/>
      <c r="CD23" s="3"/>
      <c r="CE23" s="12"/>
      <c r="CF23" s="5"/>
      <c r="CG23" s="3"/>
      <c r="CH23" s="5"/>
      <c r="CI23" s="3"/>
      <c r="CJ23" s="3"/>
      <c r="CK23" s="3"/>
      <c r="CL23" s="3"/>
      <c r="CM23" s="3"/>
      <c r="CN23" s="12"/>
      <c r="CO23" s="5"/>
      <c r="CP23" s="3"/>
      <c r="CQ23" s="3"/>
      <c r="CR23" s="9"/>
      <c r="CS23" s="11"/>
      <c r="CT23" s="9"/>
      <c r="CU23" s="9"/>
      <c r="CV23" s="9"/>
      <c r="CW23" s="11"/>
      <c r="CX23" s="9"/>
      <c r="CY23" s="11"/>
      <c r="CZ23" s="9"/>
      <c r="DA23" s="11"/>
      <c r="DB23" s="13"/>
      <c r="DC23" s="11"/>
      <c r="DD23" s="13"/>
      <c r="DE23" s="9"/>
      <c r="DF23" s="13"/>
      <c r="DG23" s="11"/>
      <c r="DH23" s="13"/>
      <c r="DI23" s="11"/>
      <c r="DJ23" s="13"/>
      <c r="DK23" s="11"/>
      <c r="DL23" s="11"/>
      <c r="DM23" s="14"/>
      <c r="DN23" s="9"/>
      <c r="DO23" s="11"/>
      <c r="DP23" s="14"/>
      <c r="DQ23" s="9"/>
      <c r="DR23" s="8"/>
      <c r="DS23" s="12"/>
      <c r="DT23" s="10"/>
      <c r="DU23" s="10"/>
      <c r="DV23" s="10"/>
      <c r="DW23" s="10"/>
      <c r="DX23" s="10"/>
      <c r="DY23" s="10"/>
      <c r="DZ23" s="3"/>
      <c r="EA23" s="8"/>
      <c r="EB23" s="3"/>
      <c r="EC23" s="9"/>
      <c r="ED23" s="9"/>
      <c r="EE23" s="3"/>
      <c r="EF23" s="9"/>
      <c r="EG23" s="9"/>
      <c r="EH23" s="5"/>
      <c r="EI23" s="12"/>
      <c r="EJ23" s="3"/>
      <c r="EK23" s="10"/>
      <c r="EL23" s="12"/>
      <c r="EM23" s="12"/>
      <c r="EN23" s="3"/>
      <c r="EO23" s="8"/>
      <c r="EP23" s="8"/>
      <c r="EQ23" s="8"/>
      <c r="ER23" s="8"/>
      <c r="ES23" s="16"/>
    </row>
    <row r="24" spans="1:149" x14ac:dyDescent="0.3">
      <c r="A24" s="17"/>
      <c r="B24" s="17"/>
      <c r="C24" s="17"/>
      <c r="D24" s="17"/>
      <c r="E24" s="17"/>
      <c r="F24" s="17"/>
      <c r="G24" s="17"/>
      <c r="H24" s="17"/>
      <c r="I24" s="17"/>
      <c r="J24" s="17"/>
      <c r="K24" s="17"/>
      <c r="L24" s="17"/>
      <c r="M24" s="17"/>
      <c r="N24" s="17"/>
      <c r="O24" s="17"/>
      <c r="P24" s="17"/>
      <c r="Q24" s="17"/>
      <c r="R24" s="17"/>
      <c r="S24" s="17"/>
      <c r="T24" s="20"/>
      <c r="U24" s="17"/>
      <c r="V24" s="17"/>
      <c r="W24" s="17"/>
      <c r="X24" s="1"/>
      <c r="Y24" s="1"/>
      <c r="Z24" s="27"/>
      <c r="AA24" s="17"/>
      <c r="AB24" s="17"/>
      <c r="AC24" s="17"/>
      <c r="AD24" s="26"/>
      <c r="AE24" s="17"/>
      <c r="AF24" s="17"/>
      <c r="AG24" s="17"/>
      <c r="AH24" s="25"/>
      <c r="AI24" s="25"/>
      <c r="AJ24" s="25"/>
      <c r="AK24" s="25"/>
      <c r="AL24" s="25"/>
      <c r="AM24" s="25"/>
      <c r="AN24" s="25"/>
      <c r="AO24" s="25"/>
      <c r="AP24" s="21"/>
      <c r="AQ24" s="15"/>
      <c r="AR24" s="17"/>
      <c r="AS24" s="17"/>
      <c r="AT24" s="17"/>
      <c r="AU24" s="17"/>
      <c r="AV24" s="17"/>
      <c r="AW24" s="17"/>
      <c r="AX24" s="17"/>
      <c r="AY24" s="17"/>
      <c r="AZ24" s="17"/>
      <c r="BA24" s="17"/>
      <c r="BB24" s="15"/>
      <c r="BC24" s="17"/>
      <c r="BD24" s="15"/>
      <c r="BE24" s="15"/>
      <c r="BF24" s="17"/>
      <c r="BG24" s="17"/>
      <c r="BH24" s="17"/>
      <c r="BI24" s="17"/>
      <c r="BJ24" s="17"/>
      <c r="BK24" s="19"/>
      <c r="BL24" s="17"/>
      <c r="BM24" s="17"/>
      <c r="BN24" s="17"/>
      <c r="BO24" s="17"/>
      <c r="BP24" s="17"/>
      <c r="BQ24" s="17"/>
      <c r="BR24" s="17"/>
      <c r="BS24" s="17"/>
      <c r="BT24" s="18"/>
      <c r="BU24" s="20"/>
      <c r="BV24" s="17"/>
      <c r="BW24" s="20"/>
      <c r="BX24" s="17"/>
      <c r="BY24" s="17"/>
      <c r="BZ24" s="17"/>
      <c r="CA24" s="17"/>
      <c r="CB24" s="17"/>
      <c r="CC24" s="17"/>
      <c r="CD24" s="17"/>
      <c r="CE24" s="18"/>
      <c r="CF24" s="20"/>
      <c r="CG24" s="17"/>
      <c r="CH24" s="20"/>
      <c r="CI24" s="17"/>
      <c r="CJ24" s="17"/>
      <c r="CK24" s="17"/>
      <c r="CL24" s="17"/>
      <c r="CM24" s="17"/>
      <c r="CN24" s="18"/>
      <c r="CO24" s="20"/>
      <c r="CP24" s="17"/>
      <c r="CQ24" s="17"/>
      <c r="CR24" s="21"/>
      <c r="CS24" s="23"/>
      <c r="CT24" s="21"/>
      <c r="CU24" s="21"/>
      <c r="CV24" s="21"/>
      <c r="CW24" s="23"/>
      <c r="CX24" s="21"/>
      <c r="CY24" s="23"/>
      <c r="CZ24" s="21"/>
      <c r="DA24" s="23"/>
      <c r="DB24" s="24"/>
      <c r="DC24" s="23"/>
      <c r="DD24" s="24"/>
      <c r="DE24" s="21"/>
      <c r="DF24" s="24"/>
      <c r="DG24" s="23"/>
      <c r="DH24" s="24"/>
      <c r="DI24" s="23"/>
      <c r="DJ24" s="24"/>
      <c r="DK24" s="23"/>
      <c r="DL24" s="23"/>
      <c r="DM24" s="22"/>
      <c r="DN24" s="21"/>
      <c r="DO24" s="23"/>
      <c r="DP24" s="22"/>
      <c r="DQ24" s="21"/>
      <c r="DR24" s="15"/>
      <c r="DS24" s="18"/>
      <c r="DT24" s="19"/>
      <c r="DU24" s="19"/>
      <c r="DV24" s="19"/>
      <c r="DW24" s="19"/>
      <c r="DX24" s="19"/>
      <c r="DY24" s="19"/>
      <c r="DZ24" s="17"/>
      <c r="EA24" s="15"/>
      <c r="EB24" s="17"/>
      <c r="EC24" s="21"/>
      <c r="ED24" s="21"/>
      <c r="EE24" s="17"/>
      <c r="EF24" s="21"/>
      <c r="EG24" s="21"/>
      <c r="EH24" s="20"/>
      <c r="EI24" s="18"/>
      <c r="EJ24" s="17"/>
      <c r="EK24" s="19"/>
      <c r="EL24" s="18"/>
      <c r="EM24" s="18"/>
      <c r="EN24" s="17"/>
      <c r="EO24" s="15"/>
      <c r="EP24" s="15"/>
      <c r="EQ24" s="15"/>
      <c r="ER24" s="15"/>
      <c r="ES24" s="1"/>
    </row>
    <row r="25" spans="1:149" x14ac:dyDescent="0.3">
      <c r="A25" s="3"/>
      <c r="B25" s="3"/>
      <c r="C25" s="3"/>
      <c r="D25" s="3"/>
      <c r="E25" s="3"/>
      <c r="F25" s="3"/>
      <c r="G25" s="3"/>
      <c r="H25" s="3"/>
      <c r="I25" s="3"/>
      <c r="J25" s="3"/>
      <c r="K25" s="3"/>
      <c r="L25" s="3"/>
      <c r="M25" s="3"/>
      <c r="N25" s="3"/>
      <c r="O25" s="3"/>
      <c r="P25" s="3"/>
      <c r="Q25" s="3"/>
      <c r="R25" s="3"/>
      <c r="S25" s="3"/>
      <c r="T25" s="5"/>
      <c r="U25" s="3"/>
      <c r="V25" s="3"/>
      <c r="W25" s="3"/>
      <c r="X25" s="16"/>
      <c r="Y25" s="16"/>
      <c r="Z25" s="4"/>
      <c r="AA25" s="3"/>
      <c r="AB25" s="3"/>
      <c r="AC25" s="3"/>
      <c r="AD25" s="7"/>
      <c r="AE25" s="3"/>
      <c r="AF25" s="3"/>
      <c r="AG25" s="3"/>
      <c r="AH25" s="6"/>
      <c r="AI25" s="6"/>
      <c r="AJ25" s="6"/>
      <c r="AK25" s="6"/>
      <c r="AL25" s="6"/>
      <c r="AM25" s="6"/>
      <c r="AN25" s="6"/>
      <c r="AO25" s="6"/>
      <c r="AP25" s="9"/>
      <c r="AQ25" s="8"/>
      <c r="AR25" s="3"/>
      <c r="AS25" s="3"/>
      <c r="AT25" s="3"/>
      <c r="AU25" s="3"/>
      <c r="AV25" s="3"/>
      <c r="AW25" s="3"/>
      <c r="AX25" s="3"/>
      <c r="AY25" s="3"/>
      <c r="AZ25" s="3"/>
      <c r="BA25" s="3"/>
      <c r="BB25" s="8"/>
      <c r="BC25" s="3"/>
      <c r="BD25" s="8"/>
      <c r="BE25" s="8"/>
      <c r="BF25" s="3"/>
      <c r="BG25" s="3"/>
      <c r="BH25" s="3"/>
      <c r="BI25" s="3"/>
      <c r="BJ25" s="3"/>
      <c r="BK25" s="10"/>
      <c r="BL25" s="3"/>
      <c r="BM25" s="3"/>
      <c r="BN25" s="3"/>
      <c r="BO25" s="3"/>
      <c r="BP25" s="3"/>
      <c r="BQ25" s="3"/>
      <c r="BR25" s="3"/>
      <c r="BS25" s="3"/>
      <c r="BT25" s="12"/>
      <c r="BU25" s="5"/>
      <c r="BV25" s="3"/>
      <c r="BW25" s="5"/>
      <c r="BX25" s="3"/>
      <c r="BY25" s="3"/>
      <c r="BZ25" s="3"/>
      <c r="CA25" s="3"/>
      <c r="CB25" s="3"/>
      <c r="CC25" s="3"/>
      <c r="CD25" s="3"/>
      <c r="CE25" s="12"/>
      <c r="CF25" s="5"/>
      <c r="CG25" s="3"/>
      <c r="CH25" s="5"/>
      <c r="CI25" s="3"/>
      <c r="CJ25" s="3"/>
      <c r="CK25" s="3"/>
      <c r="CL25" s="3"/>
      <c r="CM25" s="3"/>
      <c r="CN25" s="12"/>
      <c r="CO25" s="5"/>
      <c r="CP25" s="3"/>
      <c r="CQ25" s="3"/>
      <c r="CR25" s="9"/>
      <c r="CS25" s="11"/>
      <c r="CT25" s="9"/>
      <c r="CU25" s="9"/>
      <c r="CV25" s="9"/>
      <c r="CW25" s="11"/>
      <c r="CX25" s="9"/>
      <c r="CY25" s="11"/>
      <c r="CZ25" s="9"/>
      <c r="DA25" s="11"/>
      <c r="DB25" s="13"/>
      <c r="DC25" s="11"/>
      <c r="DD25" s="13"/>
      <c r="DE25" s="9"/>
      <c r="DF25" s="13"/>
      <c r="DG25" s="11"/>
      <c r="DH25" s="13"/>
      <c r="DI25" s="11"/>
      <c r="DJ25" s="13"/>
      <c r="DK25" s="11"/>
      <c r="DL25" s="11"/>
      <c r="DM25" s="14"/>
      <c r="DN25" s="9"/>
      <c r="DO25" s="11"/>
      <c r="DP25" s="14"/>
      <c r="DQ25" s="9"/>
      <c r="DR25" s="8"/>
      <c r="DS25" s="12"/>
      <c r="DT25" s="10"/>
      <c r="DU25" s="10"/>
      <c r="DV25" s="10"/>
      <c r="DW25" s="10"/>
      <c r="DX25" s="10"/>
      <c r="DY25" s="10"/>
      <c r="DZ25" s="3"/>
      <c r="EA25" s="8"/>
      <c r="EB25" s="3"/>
      <c r="EC25" s="9"/>
      <c r="ED25" s="9"/>
      <c r="EE25" s="3"/>
      <c r="EF25" s="9"/>
      <c r="EG25" s="9"/>
      <c r="EH25" s="5"/>
      <c r="EI25" s="12"/>
      <c r="EJ25" s="3"/>
      <c r="EK25" s="10"/>
      <c r="EL25" s="12"/>
      <c r="EM25" s="12"/>
      <c r="EN25" s="3"/>
      <c r="EO25" s="8"/>
      <c r="EP25" s="8"/>
      <c r="EQ25" s="8"/>
      <c r="ER25" s="8"/>
      <c r="ES25" s="16"/>
    </row>
    <row r="27" spans="1:149" x14ac:dyDescent="0.3">
      <c r="A27"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heetViews>
  <sheetFormatPr defaultRowHeight="14.4" x14ac:dyDescent="0.3"/>
  <cols>
    <col min="1" max="1" width="10.5546875" customWidth="1"/>
    <col min="2" max="2" width="49.109375" customWidth="1"/>
    <col min="3" max="3" width="27.6640625" customWidth="1"/>
    <col min="4" max="4" width="4.5546875" customWidth="1"/>
    <col min="5" max="5" width="22.109375" customWidth="1"/>
  </cols>
  <sheetData>
    <row r="1" spans="1:5" ht="21" x14ac:dyDescent="0.3">
      <c r="A1" s="29" t="s">
        <v>560</v>
      </c>
    </row>
    <row r="3" spans="1:5" ht="15" x14ac:dyDescent="0.3">
      <c r="A3" s="30" t="s">
        <v>561</v>
      </c>
    </row>
    <row r="4" spans="1:5" ht="15" x14ac:dyDescent="0.3">
      <c r="A4" s="31" t="s">
        <v>562</v>
      </c>
    </row>
    <row r="6" spans="1:5" ht="15" x14ac:dyDescent="0.3">
      <c r="A6" s="30" t="s">
        <v>563</v>
      </c>
      <c r="C6" s="31" t="s">
        <v>564</v>
      </c>
      <c r="E6" s="30" t="s">
        <v>565</v>
      </c>
    </row>
    <row r="8" spans="1:5" ht="15" x14ac:dyDescent="0.3">
      <c r="A8" s="30" t="s">
        <v>566</v>
      </c>
    </row>
    <row r="9" spans="1:5" ht="15" x14ac:dyDescent="0.3">
      <c r="A9" s="32" t="s">
        <v>567</v>
      </c>
      <c r="B9" s="30" t="s">
        <v>568</v>
      </c>
    </row>
    <row r="10" spans="1:5" ht="15" x14ac:dyDescent="0.3">
      <c r="A10" s="32" t="s">
        <v>569</v>
      </c>
      <c r="B10" s="30" t="s">
        <v>570</v>
      </c>
    </row>
    <row r="11" spans="1:5" ht="15" x14ac:dyDescent="0.3">
      <c r="A11" s="32" t="s">
        <v>571</v>
      </c>
      <c r="B11" s="30" t="s">
        <v>572</v>
      </c>
    </row>
    <row r="13" spans="1:5" ht="15" x14ac:dyDescent="0.3">
      <c r="A13" s="30" t="s">
        <v>573</v>
      </c>
      <c r="B13" s="31" t="s">
        <v>562</v>
      </c>
    </row>
    <row r="15" spans="1:5" x14ac:dyDescent="0.3">
      <c r="A15" s="28" t="s">
        <v>559</v>
      </c>
    </row>
  </sheetData>
  <sheetProtection algorithmName="SHA-512" hashValue="wo70ckQGwHcRyRKb0Yv8uzU8pvv4kd3mkkjXrwq6VkamOIhjLKnDFDtfrLJ/FvUMepcDjwa7Uk93CcDJLTLTnw==" saltValue="qolNzMJoU4QI1BTGxAypMw==" spinCount="100000" sheet="1" objects="1" scenarios="1"/>
  <hyperlinks>
    <hyperlink ref="A4" r:id="rId1" xr:uid="{00000000-0004-0000-0100-000000000000}"/>
    <hyperlink ref="C6" r:id="rId2" xr:uid="{00000000-0004-0000-0100-000001000000}"/>
    <hyperlink ref="B13"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Raghav Saxena</cp:lastModifiedBy>
  <dcterms:modified xsi:type="dcterms:W3CDTF">2025-04-25T15:32:48Z</dcterms:modified>
</cp:coreProperties>
</file>