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hidePivotFieldList="1"/>
  <mc:AlternateContent xmlns:mc="http://schemas.openxmlformats.org/markup-compatibility/2006">
    <mc:Choice Requires="x15">
      <x15ac:absPath xmlns:x15ac="http://schemas.microsoft.com/office/spreadsheetml/2010/11/ac" url="C:\Users\JATIN KUMAR\Downloads\project managmen t\"/>
    </mc:Choice>
  </mc:AlternateContent>
  <xr:revisionPtr revIDLastSave="0" documentId="8_{C725F539-4D13-472C-90CC-A0DC4CA8DD28}" xr6:coauthVersionLast="47" xr6:coauthVersionMax="47" xr10:uidLastSave="{00000000-0000-0000-0000-000000000000}"/>
  <bookViews>
    <workbookView xWindow="-113" yWindow="-113" windowWidth="24267" windowHeight="13023" xr2:uid="{3D6CC62D-A6FB-4A18-B766-3C0A0A55000E}"/>
  </bookViews>
  <sheets>
    <sheet name="Dashboard" sheetId="2" r:id="rId1"/>
    <sheet name="Data" sheetId="1" r:id="rId2"/>
    <sheet name="worksings" sheetId="3" r:id="rId3"/>
  </sheets>
  <definedNames>
    <definedName name="Slicer_Manager">#N/A</definedName>
    <definedName name="Slicer_Project">#N/A</definedName>
  </definedNames>
  <calcPr calcId="191029"/>
  <pivotCaches>
    <pivotCache cacheId="42" r:id="rId4"/>
    <pivotCache cacheId="28"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5" i="2" l="1" a="1"/>
  <c r="K5" i="2" s="1"/>
  <c r="E1" i="2"/>
  <c r="B6" i="3"/>
  <c r="B4" i="3"/>
  <c r="B5" i="3"/>
  <c r="H41" i="1"/>
  <c r="F41" i="1"/>
  <c r="H40" i="1"/>
  <c r="F40" i="1"/>
  <c r="H39" i="1"/>
  <c r="F39" i="1"/>
  <c r="H38" i="1"/>
  <c r="F38" i="1"/>
  <c r="H37" i="1"/>
  <c r="F37" i="1"/>
  <c r="H36" i="1"/>
  <c r="F36" i="1"/>
  <c r="H35" i="1"/>
  <c r="F35" i="1"/>
  <c r="H34" i="1"/>
  <c r="F34" i="1"/>
  <c r="H33" i="1"/>
  <c r="F33" i="1"/>
  <c r="H32" i="1"/>
  <c r="F32" i="1"/>
  <c r="H31" i="1"/>
  <c r="F31" i="1"/>
  <c r="H30" i="1"/>
  <c r="F30" i="1"/>
  <c r="H29" i="1"/>
  <c r="F29" i="1"/>
  <c r="H28" i="1"/>
  <c r="F28" i="1"/>
  <c r="H27" i="1"/>
  <c r="F27" i="1"/>
  <c r="H26" i="1"/>
  <c r="F26" i="1"/>
  <c r="H25" i="1"/>
  <c r="F25" i="1"/>
  <c r="H24" i="1"/>
  <c r="F24" i="1"/>
  <c r="H23" i="1"/>
  <c r="F23" i="1"/>
  <c r="H22" i="1"/>
  <c r="F22" i="1"/>
  <c r="H21" i="1"/>
  <c r="F21" i="1"/>
  <c r="H20" i="1"/>
  <c r="F20" i="1"/>
  <c r="H19" i="1"/>
  <c r="F19" i="1"/>
  <c r="H18" i="1"/>
  <c r="F18" i="1"/>
  <c r="H17" i="1"/>
  <c r="F17" i="1"/>
  <c r="H16" i="1"/>
  <c r="F16" i="1"/>
  <c r="H15" i="1"/>
  <c r="F15" i="1"/>
  <c r="H14" i="1"/>
  <c r="F14" i="1"/>
  <c r="H13" i="1"/>
  <c r="F13" i="1"/>
  <c r="H12" i="1"/>
  <c r="F12" i="1"/>
  <c r="H11" i="1"/>
  <c r="F11" i="1"/>
  <c r="H10" i="1"/>
  <c r="F10" i="1"/>
  <c r="H9" i="1"/>
  <c r="F9" i="1"/>
  <c r="H8" i="1"/>
  <c r="F8" i="1"/>
  <c r="H7" i="1"/>
  <c r="F7" i="1"/>
  <c r="H6" i="1"/>
  <c r="F6" i="1"/>
  <c r="H5" i="1"/>
  <c r="F5" i="1"/>
  <c r="H4" i="1"/>
  <c r="F4" i="1"/>
  <c r="H3" i="1"/>
  <c r="F3" i="1"/>
  <c r="H2" i="1"/>
  <c r="F2" i="1"/>
  <c r="L6" i="3"/>
  <c r="I5" i="3"/>
  <c r="M6" i="3" l="1"/>
  <c r="B7" i="3"/>
  <c r="B8" i="3"/>
  <c r="I6"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<sst xmlns="http://schemas.openxmlformats.org/spreadsheetml/2006/main" count="241" uniqueCount="48">
  <si>
    <t>Project</t>
  </si>
  <si>
    <t>Task</t>
  </si>
  <si>
    <t>Manager</t>
  </si>
  <si>
    <t>Start Date</t>
  </si>
  <si>
    <t>Duration</t>
  </si>
  <si>
    <t>End Date</t>
  </si>
  <si>
    <t>Days completed</t>
  </si>
  <si>
    <t>Progress</t>
  </si>
  <si>
    <t>Budget</t>
  </si>
  <si>
    <t>Actual</t>
  </si>
  <si>
    <t>Gemini</t>
  </si>
  <si>
    <t>Task 1</t>
  </si>
  <si>
    <t>Hirsch</t>
  </si>
  <si>
    <t>Task 2</t>
  </si>
  <si>
    <t>Samora</t>
  </si>
  <si>
    <t>Task 3</t>
  </si>
  <si>
    <t>McFay</t>
  </si>
  <si>
    <t>Task 4</t>
  </si>
  <si>
    <t>Wood</t>
  </si>
  <si>
    <t>Task 5</t>
  </si>
  <si>
    <t>Ladd</t>
  </si>
  <si>
    <t>Task 6</t>
  </si>
  <si>
    <t>Task 7</t>
  </si>
  <si>
    <t>Task 8</t>
  </si>
  <si>
    <t>Task 9</t>
  </si>
  <si>
    <t>Task 10</t>
  </si>
  <si>
    <t>Orion</t>
  </si>
  <si>
    <t>Vega</t>
  </si>
  <si>
    <t>Delta</t>
  </si>
  <si>
    <t>Alpha</t>
  </si>
  <si>
    <t>Grand Total</t>
  </si>
  <si>
    <t>Sum of Duration</t>
  </si>
  <si>
    <t>Budget($)</t>
  </si>
  <si>
    <t>Not started</t>
  </si>
  <si>
    <t>In Progress</t>
  </si>
  <si>
    <t>Completed</t>
  </si>
  <si>
    <t>Remaining</t>
  </si>
  <si>
    <t>Total Task</t>
  </si>
  <si>
    <t>Sum of Days completed</t>
  </si>
  <si>
    <t>Values</t>
  </si>
  <si>
    <t>Days Completed</t>
  </si>
  <si>
    <t xml:space="preserve">Days Remaining </t>
  </si>
  <si>
    <t xml:space="preserve"> Actual</t>
  </si>
  <si>
    <t xml:space="preserve"> Budget</t>
  </si>
  <si>
    <t>BarChart</t>
  </si>
  <si>
    <t>Dougnut Chart</t>
  </si>
  <si>
    <t>Scroll Bar</t>
  </si>
  <si>
    <t>Actual($)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</si>
</sst>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6" formatCode="0.0,,\M;\-0.0,,\M"/>
  </numFmts>
  <fonts count="3" x14ac:knownFonts="1">
    <font>
      <sz val="11"/>
      <color theme="1"/>
      <name val="Aptos Narrow"/>
      <family val="2"/>
      <scheme val="minor"/>
    </font>
    <font>
      <sz val="11"/>
      <color theme="1"/>
      <name val="Aptos Narrow"/>
      <family val="2"/>
      <scheme val="minor"/>
    </font>
    <font>
      <b/>
      <sz val="14"/>
      <color theme="0"/>
      <name val="Aptos Narrow"/>
      <family val="2"/>
      <scheme val="minor"/>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3">
    <xf numFmtId="0" fontId="0" fillId="0" borderId="0" xfId="0"/>
    <xf numFmtId="164" fontId="0" fillId="0" borderId="0" xfId="0" applyNumberFormat="1"/>
    <xf numFmtId="14" fontId="0" fillId="0" borderId="0" xfId="0" applyNumberFormat="1"/>
    <xf numFmtId="3" fontId="0" fillId="0" borderId="0" xfId="0" applyNumberFormat="1"/>
    <xf numFmtId="9" fontId="0" fillId="0" borderId="0" xfId="1" applyFont="1"/>
    <xf numFmtId="0" fontId="0" fillId="0" borderId="0" xfId="0" pivotButton="1"/>
    <xf numFmtId="0" fontId="0" fillId="0" borderId="0" xfId="0" applyAlignment="1">
      <alignment horizontal="left"/>
    </xf>
    <xf numFmtId="0" fontId="0" fillId="0" borderId="0" xfId="0" applyNumberFormat="1"/>
    <xf numFmtId="9" fontId="0" fillId="0" borderId="0" xfId="0" applyNumberFormat="1"/>
    <xf numFmtId="166" fontId="0" fillId="0" borderId="0" xfId="0" applyNumberFormat="1"/>
    <xf numFmtId="0" fontId="0" fillId="2" borderId="0" xfId="0" applyFill="1"/>
    <xf numFmtId="0" fontId="2" fillId="2" borderId="0" xfId="0" applyFont="1" applyFill="1" applyAlignment="1">
      <alignment vertical="center"/>
    </xf>
    <xf numFmtId="16" fontId="0" fillId="0" borderId="0" xfId="0" applyNumberFormat="1" applyAlignment="1">
      <alignment horizontal="center" vertical="center"/>
    </xf>
  </cellXfs>
  <cellStyles count="2">
    <cellStyle name="Normal" xfId="0" builtinId="0"/>
    <cellStyle name="Percent" xfId="1" builtinId="5"/>
  </cellStyles>
  <dxfs count="48">
    <dxf>
      <fill>
        <patternFill>
          <bgColor theme="0" tint="-0.14996795556505021"/>
        </patternFill>
      </fill>
    </dxf>
    <dxf>
      <border>
        <left style="thin">
          <color rgb="FFFF9966"/>
        </left>
        <right style="thin">
          <color rgb="FFFF9966"/>
        </right>
        <top style="thin">
          <color rgb="FFFF9966"/>
        </top>
        <bottom style="thin">
          <color rgb="FFFF9966"/>
        </bottom>
        <vertical/>
        <horizontal/>
      </border>
    </dxf>
    <dxf>
      <fill>
        <patternFill>
          <bgColor rgb="FFFF9966"/>
        </patternFill>
      </fill>
      <border>
        <top style="thin">
          <color theme="0" tint="-4.9989318521683403E-2"/>
        </top>
        <bottom style="thin">
          <color theme="0" tint="-4.9989318521683403E-2"/>
        </bottom>
        <vertical/>
        <horizontal/>
      </border>
    </dxf>
    <dxf>
      <fill>
        <patternFill patternType="lightDown"/>
      </fill>
      <border>
        <left style="thin">
          <color theme="0" tint="-4.9989318521683403E-2"/>
        </left>
        <right style="thin">
          <color theme="0" tint="-4.9989318521683403E-2"/>
        </right>
        <top style="thin">
          <color theme="0" tint="-4.9989318521683403E-2"/>
        </top>
        <bottom style="thin">
          <color theme="0" tint="-4.9989318521683403E-2"/>
        </bottom>
        <vertical/>
        <horizontal/>
      </border>
    </dxf>
    <dxf>
      <fill>
        <patternFill patternType="solid">
          <fgColor theme="4" tint="0.39994506668294322"/>
          <bgColor theme="4" tint="0.59996337778862885"/>
        </patternFill>
      </fill>
      <border>
        <top style="thin">
          <color theme="0" tint="-4.9989318521683403E-2"/>
        </top>
        <bottom style="thin">
          <color theme="0" tint="-4.9989318521683403E-2"/>
        </bottom>
        <vertical/>
        <horizontal/>
      </border>
    </dxf>
    <dxf>
      <fill>
        <patternFill>
          <bgColor theme="0" tint="-0.14996795556505021"/>
        </patternFill>
      </fill>
      <border>
        <left style="thin">
          <color theme="0" tint="-4.9989318521683403E-2"/>
        </left>
        <right style="thin">
          <color theme="0" tint="-4.9989318521683403E-2"/>
        </right>
        <vertical/>
        <horizontal/>
      </border>
    </dxf>
    <dxf>
      <fill>
        <patternFill>
          <bgColor theme="0" tint="-0.14996795556505021"/>
        </patternFill>
      </fill>
    </dxf>
    <dxf>
      <border>
        <left style="thin">
          <color rgb="FFFF9966"/>
        </left>
        <right style="thin">
          <color rgb="FFFF9966"/>
        </right>
        <top style="thin">
          <color rgb="FFFF9966"/>
        </top>
        <bottom style="thin">
          <color rgb="FFFF9966"/>
        </bottom>
        <vertical/>
        <horizontal/>
      </border>
    </dxf>
    <dxf>
      <fill>
        <patternFill>
          <bgColor rgb="FFFF9966"/>
        </patternFill>
      </fill>
      <border>
        <top style="thin">
          <color theme="0" tint="-4.9989318521683403E-2"/>
        </top>
        <bottom style="thin">
          <color theme="0" tint="-4.9989318521683403E-2"/>
        </bottom>
        <vertical/>
        <horizontal/>
      </border>
    </dxf>
    <dxf>
      <fill>
        <patternFill patternType="lightDown"/>
      </fill>
      <border>
        <left style="thin">
          <color theme="0" tint="-4.9989318521683403E-2"/>
        </left>
        <right style="thin">
          <color theme="0" tint="-4.9989318521683403E-2"/>
        </right>
        <top style="thin">
          <color theme="0" tint="-4.9989318521683403E-2"/>
        </top>
        <bottom style="thin">
          <color theme="0" tint="-4.9989318521683403E-2"/>
        </bottom>
        <vertical/>
        <horizontal/>
      </border>
    </dxf>
    <dxf>
      <fill>
        <patternFill patternType="solid">
          <fgColor theme="4" tint="0.39994506668294322"/>
          <bgColor theme="4" tint="0.59996337778862885"/>
        </patternFill>
      </fill>
      <border>
        <top style="thin">
          <color theme="0" tint="-4.9989318521683403E-2"/>
        </top>
        <bottom style="thin">
          <color theme="0" tint="-4.9989318521683403E-2"/>
        </bottom>
        <vertical/>
        <horizontal/>
      </border>
    </dxf>
    <dxf>
      <fill>
        <patternFill>
          <bgColor theme="0" tint="-0.14996795556505021"/>
        </patternFill>
      </fill>
      <border>
        <left style="thin">
          <color theme="0" tint="-4.9989318521683403E-2"/>
        </left>
        <right style="thin">
          <color theme="0" tint="-4.9989318521683403E-2"/>
        </right>
        <vertical/>
        <horizontal/>
      </border>
    </dxf>
    <dxf>
      <fill>
        <patternFill>
          <bgColor theme="0" tint="-0.14996795556505021"/>
        </patternFill>
      </fill>
    </dxf>
    <dxf>
      <border>
        <left style="thin">
          <color rgb="FFFF9966"/>
        </left>
        <right style="thin">
          <color rgb="FFFF9966"/>
        </right>
        <top style="thin">
          <color rgb="FFFF9966"/>
        </top>
        <bottom style="thin">
          <color rgb="FFFF9966"/>
        </bottom>
        <vertical/>
        <horizontal/>
      </border>
    </dxf>
    <dxf>
      <fill>
        <patternFill>
          <bgColor rgb="FFFF9966"/>
        </patternFill>
      </fill>
      <border>
        <top style="thin">
          <color theme="0" tint="-4.9989318521683403E-2"/>
        </top>
        <bottom style="thin">
          <color theme="0" tint="-4.9989318521683403E-2"/>
        </bottom>
        <vertical/>
        <horizontal/>
      </border>
    </dxf>
    <dxf>
      <fill>
        <patternFill patternType="lightDown"/>
      </fill>
      <border>
        <left style="thin">
          <color theme="0" tint="-4.9989318521683403E-2"/>
        </left>
        <right style="thin">
          <color theme="0" tint="-4.9989318521683403E-2"/>
        </right>
        <top style="thin">
          <color theme="0" tint="-4.9989318521683403E-2"/>
        </top>
        <bottom style="thin">
          <color theme="0" tint="-4.9989318521683403E-2"/>
        </bottom>
        <vertical/>
        <horizontal/>
      </border>
    </dxf>
    <dxf>
      <fill>
        <patternFill patternType="solid">
          <fgColor theme="4" tint="0.39994506668294322"/>
          <bgColor theme="4" tint="0.59996337778862885"/>
        </patternFill>
      </fill>
      <border>
        <top style="thin">
          <color theme="0" tint="-4.9989318521683403E-2"/>
        </top>
        <bottom style="thin">
          <color theme="0" tint="-4.9989318521683403E-2"/>
        </bottom>
        <vertical/>
        <horizontal/>
      </border>
    </dxf>
    <dxf>
      <fill>
        <patternFill>
          <bgColor theme="0" tint="-0.14996795556505021"/>
        </patternFill>
      </fill>
      <border>
        <left style="thin">
          <color theme="0" tint="-4.9989318521683403E-2"/>
        </left>
        <right style="thin">
          <color theme="0" tint="-4.9989318521683403E-2"/>
        </right>
        <vertical/>
        <horizontal/>
      </border>
    </dxf>
    <dxf>
      <border>
        <left style="thin">
          <color rgb="FFFF9966"/>
        </left>
        <right style="thin">
          <color rgb="FFFF9966"/>
        </right>
        <top style="thin">
          <color rgb="FFFF9966"/>
        </top>
        <bottom style="thin">
          <color rgb="FFFF9966"/>
        </bottom>
        <vertical/>
        <horizontal/>
      </border>
    </dxf>
    <dxf>
      <fill>
        <patternFill>
          <bgColor rgb="FFFF9966"/>
        </patternFill>
      </fill>
      <border>
        <top style="thin">
          <color theme="0" tint="-4.9989318521683403E-2"/>
        </top>
        <bottom style="thin">
          <color theme="0" tint="-4.9989318521683403E-2"/>
        </bottom>
        <vertical/>
        <horizontal/>
      </border>
    </dxf>
    <dxf>
      <fill>
        <patternFill patternType="lightDown"/>
      </fill>
      <border>
        <left style="thin">
          <color theme="0" tint="-4.9989318521683403E-2"/>
        </left>
        <right style="thin">
          <color theme="0" tint="-4.9989318521683403E-2"/>
        </right>
        <top style="thin">
          <color theme="0" tint="-4.9989318521683403E-2"/>
        </top>
        <bottom style="thin">
          <color theme="0" tint="-4.9989318521683403E-2"/>
        </bottom>
        <vertical/>
        <horizontal/>
      </border>
    </dxf>
    <dxf>
      <fill>
        <patternFill patternType="solid">
          <fgColor theme="4" tint="0.39994506668294322"/>
          <bgColor theme="4" tint="0.59996337778862885"/>
        </patternFill>
      </fill>
      <border>
        <top style="thin">
          <color theme="0" tint="-4.9989318521683403E-2"/>
        </top>
        <bottom style="thin">
          <color theme="0" tint="-4.9989318521683403E-2"/>
        </bottom>
        <vertical/>
        <horizontal/>
      </border>
    </dxf>
    <dxf>
      <fill>
        <patternFill>
          <bgColor theme="0" tint="-0.14996795556505021"/>
        </patternFill>
      </fill>
      <border>
        <left style="thin">
          <color theme="0" tint="-4.9989318521683403E-2"/>
        </left>
        <right style="thin">
          <color theme="0" tint="-4.9989318521683403E-2"/>
        </right>
        <vertical/>
        <horizontal/>
      </border>
    </dxf>
    <dxf>
      <border>
        <left style="thin">
          <color rgb="FFFF9966"/>
        </left>
        <right style="thin">
          <color rgb="FFFF9966"/>
        </right>
        <top style="thin">
          <color rgb="FFFF9966"/>
        </top>
        <bottom style="thin">
          <color rgb="FFFF9966"/>
        </bottom>
        <vertical/>
        <horizontal/>
      </border>
    </dxf>
    <dxf>
      <fill>
        <patternFill>
          <bgColor rgb="FFFF9966"/>
        </patternFill>
      </fill>
      <border>
        <top style="thin">
          <color theme="0" tint="-4.9989318521683403E-2"/>
        </top>
        <bottom style="thin">
          <color theme="0" tint="-4.9989318521683403E-2"/>
        </bottom>
        <vertical/>
        <horizontal/>
      </border>
    </dxf>
    <dxf>
      <fill>
        <patternFill patternType="lightDown"/>
      </fill>
      <border>
        <left style="thin">
          <color theme="0" tint="-4.9989318521683403E-2"/>
        </left>
        <right style="thin">
          <color theme="0" tint="-4.9989318521683403E-2"/>
        </right>
        <top style="thin">
          <color theme="0" tint="-4.9989318521683403E-2"/>
        </top>
        <bottom style="thin">
          <color theme="0" tint="-4.9989318521683403E-2"/>
        </bottom>
        <vertical/>
        <horizontal/>
      </border>
    </dxf>
    <dxf>
      <fill>
        <patternFill patternType="solid">
          <fgColor theme="4" tint="0.39994506668294322"/>
          <bgColor theme="4" tint="0.59996337778862885"/>
        </patternFill>
      </fill>
      <border>
        <top style="thin">
          <color theme="0" tint="-4.9989318521683403E-2"/>
        </top>
        <bottom style="thin">
          <color theme="0" tint="-4.9989318521683403E-2"/>
        </bottom>
        <vertical/>
        <horizontal/>
      </border>
    </dxf>
    <dxf>
      <fill>
        <patternFill>
          <bgColor theme="0" tint="-0.14996795556505021"/>
        </patternFill>
      </fill>
      <border>
        <left style="thin">
          <color theme="0" tint="-4.9989318521683403E-2"/>
        </left>
        <right style="thin">
          <color theme="0" tint="-4.9989318521683403E-2"/>
        </right>
        <vertical/>
        <horizontal/>
      </border>
    </dxf>
    <dxf>
      <border>
        <left style="thin">
          <color rgb="FFFF9966"/>
        </left>
        <right style="thin">
          <color rgb="FFFF9966"/>
        </right>
        <top style="thin">
          <color rgb="FFFF9966"/>
        </top>
        <bottom style="thin">
          <color rgb="FFFF9966"/>
        </bottom>
        <vertical/>
        <horizontal/>
      </border>
    </dxf>
    <dxf>
      <fill>
        <patternFill>
          <bgColor rgb="FFFF9966"/>
        </patternFill>
      </fill>
      <border>
        <top style="thin">
          <color theme="0" tint="-4.9989318521683403E-2"/>
        </top>
        <bottom style="thin">
          <color theme="0" tint="-4.9989318521683403E-2"/>
        </bottom>
        <vertical/>
        <horizontal/>
      </border>
    </dxf>
    <dxf>
      <fill>
        <patternFill patternType="lightDown"/>
      </fill>
      <border>
        <left style="thin">
          <color theme="0" tint="-4.9989318521683403E-2"/>
        </left>
        <right style="thin">
          <color theme="0" tint="-4.9989318521683403E-2"/>
        </right>
        <top style="thin">
          <color theme="0" tint="-4.9989318521683403E-2"/>
        </top>
        <bottom style="thin">
          <color theme="0" tint="-4.9989318521683403E-2"/>
        </bottom>
        <vertical/>
        <horizontal/>
      </border>
    </dxf>
    <dxf>
      <fill>
        <patternFill patternType="solid">
          <fgColor theme="4" tint="0.39994506668294322"/>
          <bgColor theme="4" tint="0.59996337778862885"/>
        </patternFill>
      </fill>
      <border>
        <top style="thin">
          <color theme="0" tint="-4.9989318521683403E-2"/>
        </top>
        <bottom style="thin">
          <color theme="0" tint="-4.9989318521683403E-2"/>
        </bottom>
        <vertical/>
        <horizontal/>
      </border>
    </dxf>
    <dxf>
      <fill>
        <patternFill>
          <bgColor theme="0" tint="-0.14996795556505021"/>
        </patternFill>
      </fill>
      <border>
        <left style="thin">
          <color theme="0" tint="-4.9989318521683403E-2"/>
        </left>
        <right style="thin">
          <color theme="0" tint="-4.9989318521683403E-2"/>
        </right>
        <vertical/>
        <horizontal/>
      </border>
    </dxf>
    <dxf>
      <fill>
        <patternFill>
          <bgColor rgb="FFFF9966"/>
        </patternFill>
      </fill>
      <border>
        <top style="thin">
          <color theme="0" tint="-4.9989318521683403E-2"/>
        </top>
        <bottom style="thin">
          <color theme="0" tint="-4.9989318521683403E-2"/>
        </bottom>
        <vertical/>
        <horizontal/>
      </border>
    </dxf>
    <dxf>
      <fill>
        <patternFill patternType="lightDown"/>
      </fill>
      <border>
        <left style="thin">
          <color theme="0" tint="-4.9989318521683403E-2"/>
        </left>
        <right style="thin">
          <color theme="0" tint="-4.9989318521683403E-2"/>
        </right>
        <top style="thin">
          <color theme="0" tint="-4.9989318521683403E-2"/>
        </top>
        <bottom style="thin">
          <color theme="0" tint="-4.9989318521683403E-2"/>
        </bottom>
        <vertical/>
        <horizontal/>
      </border>
    </dxf>
    <dxf>
      <fill>
        <patternFill patternType="solid">
          <fgColor theme="4" tint="0.39994506668294322"/>
          <bgColor theme="4" tint="0.59996337778862885"/>
        </patternFill>
      </fill>
      <border>
        <top style="thin">
          <color theme="0" tint="-4.9989318521683403E-2"/>
        </top>
        <bottom style="thin">
          <color theme="0" tint="-4.9989318521683403E-2"/>
        </bottom>
        <vertical/>
        <horizontal/>
      </border>
    </dxf>
    <dxf>
      <fill>
        <patternFill>
          <bgColor rgb="FFFF9966"/>
        </patternFill>
      </fill>
      <border>
        <top style="thin">
          <color theme="0" tint="-4.9989318521683403E-2"/>
        </top>
        <bottom style="thin">
          <color theme="0" tint="-4.9989318521683403E-2"/>
        </bottom>
        <vertical/>
        <horizontal/>
      </border>
    </dxf>
    <dxf>
      <fill>
        <patternFill patternType="lightDown"/>
      </fill>
      <border>
        <left style="thin">
          <color theme="0" tint="-4.9989318521683403E-2"/>
        </left>
        <right style="thin">
          <color theme="0" tint="-4.9989318521683403E-2"/>
        </right>
        <top style="thin">
          <color theme="0" tint="-4.9989318521683403E-2"/>
        </top>
        <bottom style="thin">
          <color theme="0" tint="-4.9989318521683403E-2"/>
        </bottom>
        <vertical/>
        <horizontal/>
      </border>
    </dxf>
    <dxf>
      <fill>
        <patternFill patternType="solid">
          <fgColor theme="4" tint="0.39994506668294322"/>
          <bgColor theme="4" tint="0.59996337778862885"/>
        </patternFill>
      </fill>
      <border>
        <top style="thin">
          <color theme="0" tint="-4.9989318521683403E-2"/>
        </top>
        <bottom style="thin">
          <color theme="0" tint="-4.9989318521683403E-2"/>
        </bottom>
        <vertical/>
        <horizontal/>
      </border>
    </dxf>
    <dxf>
      <fill>
        <patternFill>
          <bgColor theme="0" tint="-0.14996795556505021"/>
        </patternFill>
      </fill>
      <border>
        <left style="thin">
          <color theme="0" tint="-4.9989318521683403E-2"/>
        </left>
        <right style="thin">
          <color theme="0" tint="-4.9989318521683403E-2"/>
        </right>
        <vertical/>
        <horizontal/>
      </border>
    </dxf>
    <dxf>
      <fill>
        <patternFill patternType="lightDown"/>
      </fill>
      <border>
        <left style="thin">
          <color theme="0" tint="-4.9989318521683403E-2"/>
        </left>
        <right style="thin">
          <color theme="0" tint="-4.9989318521683403E-2"/>
        </right>
        <top style="thin">
          <color theme="0" tint="-4.9989318521683403E-2"/>
        </top>
        <bottom style="thin">
          <color theme="0" tint="-4.9989318521683403E-2"/>
        </bottom>
        <vertical/>
        <horizontal/>
      </border>
    </dxf>
    <dxf>
      <fill>
        <patternFill patternType="solid">
          <fgColor theme="4" tint="0.39994506668294322"/>
          <bgColor theme="4" tint="0.59996337778862885"/>
        </patternFill>
      </fill>
      <border>
        <top style="thin">
          <color theme="0" tint="-4.9989318521683403E-2"/>
        </top>
        <bottom style="thin">
          <color theme="0" tint="-4.9989318521683403E-2"/>
        </bottom>
        <vertical/>
        <horizontal/>
      </border>
    </dxf>
    <dxf>
      <numFmt numFmtId="3" formatCode="#,##0"/>
    </dxf>
    <dxf>
      <numFmt numFmtId="3" formatCode="#,##0"/>
    </dxf>
    <dxf>
      <font>
        <b val="0"/>
        <i val="0"/>
        <strike val="0"/>
        <condense val="0"/>
        <extend val="0"/>
        <outline val="0"/>
        <shadow val="0"/>
        <u val="none"/>
        <vertAlign val="baseline"/>
        <sz val="11"/>
        <color theme="1"/>
        <name val="Aptos Narrow"/>
        <family val="2"/>
        <scheme val="minor"/>
      </font>
    </dxf>
    <dxf>
      <numFmt numFmtId="3" formatCode="#,##0"/>
    </dxf>
    <dxf>
      <numFmt numFmtId="165" formatCode="d/mm/yyyy"/>
    </dxf>
    <dxf>
      <numFmt numFmtId="165" formatCode="d/mm/yyyy"/>
    </dxf>
  </dxfs>
  <tableStyles count="0" defaultTableStyle="TableStyleMedium2" defaultPivotStyle="PivotStyleLight16"/>
  <colors>
    <mruColors>
      <color rgb="FFFF9966"/>
      <color rgb="FFE8888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2.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bg1"/>
                </a:solidFill>
              </a:rPr>
              <a:t>Overall Task Progress</a:t>
            </a:r>
          </a:p>
        </c:rich>
      </c:tx>
      <c:layout>
        <c:manualLayout>
          <c:xMode val="edge"/>
          <c:yMode val="edge"/>
          <c:x val="0.10057626293006793"/>
          <c:y val="6.688997401136982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worksings!$A$4</c:f>
              <c:strCache>
                <c:ptCount val="1"/>
                <c:pt idx="0">
                  <c:v>Not started</c:v>
                </c:pt>
              </c:strCache>
            </c:strRef>
          </c:tx>
          <c:spPr>
            <a:solidFill>
              <a:schemeClr val="bg1"/>
            </a:solidFill>
            <a:ln w="6350">
              <a:solidFill>
                <a:schemeClr val="accent1">
                  <a:lumMod val="60000"/>
                  <a:lumOff val="40000"/>
                </a:schemeClr>
              </a:solidFill>
            </a:ln>
            <a:effectLst>
              <a:softEdge rad="25400"/>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worksings!$B$4</c:f>
              <c:numCache>
                <c:formatCode>General</c:formatCode>
                <c:ptCount val="1"/>
                <c:pt idx="0">
                  <c:v>4</c:v>
                </c:pt>
              </c:numCache>
            </c:numRef>
          </c:val>
          <c:extLst>
            <c:ext xmlns:c16="http://schemas.microsoft.com/office/drawing/2014/chart" uri="{C3380CC4-5D6E-409C-BE32-E72D297353CC}">
              <c16:uniqueId val="{00000000-2500-4412-856A-EE25C4315204}"/>
            </c:ext>
          </c:extLst>
        </c:ser>
        <c:ser>
          <c:idx val="1"/>
          <c:order val="1"/>
          <c:tx>
            <c:strRef>
              <c:f>worksings!$A$5</c:f>
              <c:strCache>
                <c:ptCount val="1"/>
                <c:pt idx="0">
                  <c:v>In Progress</c:v>
                </c:pt>
              </c:strCache>
            </c:strRef>
          </c:tx>
          <c:spPr>
            <a:solidFill>
              <a:srgbClr val="00B0F0"/>
            </a:solidFill>
            <a:ln>
              <a:noFill/>
            </a:ln>
            <a:effectLst/>
          </c:spPr>
          <c:invertIfNegative val="0"/>
          <c:dPt>
            <c:idx val="0"/>
            <c:invertIfNegative val="0"/>
            <c:bubble3D val="0"/>
            <c:spPr>
              <a:solidFill>
                <a:srgbClr val="00B0F0"/>
              </a:solidFill>
              <a:ln w="6350">
                <a:solidFill>
                  <a:srgbClr val="E88888"/>
                </a:solidFill>
              </a:ln>
              <a:effectLst/>
            </c:spPr>
            <c:extLst>
              <c:ext xmlns:c16="http://schemas.microsoft.com/office/drawing/2014/chart" uri="{C3380CC4-5D6E-409C-BE32-E72D297353CC}">
                <c16:uniqueId val="{00000003-2500-4412-856A-EE25C431520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worksings!$B$5</c:f>
              <c:numCache>
                <c:formatCode>General</c:formatCode>
                <c:ptCount val="1"/>
                <c:pt idx="0">
                  <c:v>33</c:v>
                </c:pt>
              </c:numCache>
            </c:numRef>
          </c:val>
          <c:extLst>
            <c:ext xmlns:c16="http://schemas.microsoft.com/office/drawing/2014/chart" uri="{C3380CC4-5D6E-409C-BE32-E72D297353CC}">
              <c16:uniqueId val="{00000001-2500-4412-856A-EE25C4315204}"/>
            </c:ext>
          </c:extLst>
        </c:ser>
        <c:ser>
          <c:idx val="2"/>
          <c:order val="2"/>
          <c:tx>
            <c:strRef>
              <c:f>worksings!$A$6</c:f>
              <c:strCache>
                <c:ptCount val="1"/>
                <c:pt idx="0">
                  <c:v>Completed</c:v>
                </c:pt>
              </c:strCache>
            </c:strRef>
          </c:tx>
          <c:spPr>
            <a:solidFill>
              <a:schemeClr val="accent1">
                <a:lumMod val="20000"/>
                <a:lumOff val="80000"/>
              </a:schemeClr>
            </a:solidFill>
            <a:ln w="6350">
              <a:solidFill>
                <a:schemeClr val="accent3">
                  <a:lumMod val="40000"/>
                  <a:lumOff val="60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worksings!$B$6</c:f>
              <c:numCache>
                <c:formatCode>General</c:formatCode>
                <c:ptCount val="1"/>
                <c:pt idx="0">
                  <c:v>3</c:v>
                </c:pt>
              </c:numCache>
            </c:numRef>
          </c:val>
          <c:extLst>
            <c:ext xmlns:c16="http://schemas.microsoft.com/office/drawing/2014/chart" uri="{C3380CC4-5D6E-409C-BE32-E72D297353CC}">
              <c16:uniqueId val="{00000002-2500-4412-856A-EE25C4315204}"/>
            </c:ext>
          </c:extLst>
        </c:ser>
        <c:dLbls>
          <c:dLblPos val="ctr"/>
          <c:showLegendKey val="0"/>
          <c:showVal val="1"/>
          <c:showCatName val="0"/>
          <c:showSerName val="0"/>
          <c:showPercent val="0"/>
          <c:showBubbleSize val="0"/>
        </c:dLbls>
        <c:gapWidth val="0"/>
        <c:overlap val="100"/>
        <c:axId val="1168162944"/>
        <c:axId val="1168155744"/>
      </c:barChart>
      <c:catAx>
        <c:axId val="1168162944"/>
        <c:scaling>
          <c:orientation val="minMax"/>
        </c:scaling>
        <c:delete val="1"/>
        <c:axPos val="l"/>
        <c:numFmt formatCode="General" sourceLinked="1"/>
        <c:majorTickMark val="none"/>
        <c:minorTickMark val="none"/>
        <c:tickLblPos val="nextTo"/>
        <c:crossAx val="1168155744"/>
        <c:crosses val="autoZero"/>
        <c:auto val="1"/>
        <c:lblAlgn val="ctr"/>
        <c:lblOffset val="100"/>
        <c:noMultiLvlLbl val="0"/>
      </c:catAx>
      <c:valAx>
        <c:axId val="1168155744"/>
        <c:scaling>
          <c:orientation val="minMax"/>
        </c:scaling>
        <c:delete val="1"/>
        <c:axPos val="b"/>
        <c:numFmt formatCode="General" sourceLinked="1"/>
        <c:majorTickMark val="none"/>
        <c:minorTickMark val="none"/>
        <c:tickLblPos val="nextTo"/>
        <c:crossAx val="1168162944"/>
        <c:crosses val="autoZero"/>
        <c:crossBetween val="between"/>
      </c:valAx>
      <c:spPr>
        <a:noFill/>
        <a:ln>
          <a:noFill/>
        </a:ln>
        <a:effectLst/>
      </c:spPr>
    </c:plotArea>
    <c:legend>
      <c:legendPos val="t"/>
      <c:layout>
        <c:manualLayout>
          <c:xMode val="edge"/>
          <c:yMode val="edge"/>
          <c:x val="3.8279591291748363E-2"/>
          <c:y val="0.33192727175062126"/>
          <c:w val="0.70393425925925923"/>
          <c:h val="0.1596023235031278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2B6-4F09-9295-36BA206201A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2B6-4F09-9295-36BA206201A3}"/>
              </c:ext>
            </c:extLst>
          </c:dPt>
          <c:cat>
            <c:strRef>
              <c:f>worksings!$H$5:$H$6</c:f>
              <c:strCache>
                <c:ptCount val="2"/>
                <c:pt idx="0">
                  <c:v>Days Completed</c:v>
                </c:pt>
                <c:pt idx="1">
                  <c:v>Days Remaining </c:v>
                </c:pt>
              </c:strCache>
            </c:strRef>
          </c:cat>
          <c:val>
            <c:numRef>
              <c:f>worksings!$I$5:$I$6</c:f>
              <c:numCache>
                <c:formatCode>0%</c:formatCode>
                <c:ptCount val="2"/>
                <c:pt idx="0">
                  <c:v>0.42105263157894735</c:v>
                </c:pt>
                <c:pt idx="1">
                  <c:v>0.57894736842105265</c:v>
                </c:pt>
              </c:numCache>
            </c:numRef>
          </c:val>
          <c:extLst>
            <c:ext xmlns:c16="http://schemas.microsoft.com/office/drawing/2014/chart" uri="{C3380CC4-5D6E-409C-BE32-E72D297353CC}">
              <c16:uniqueId val="{00000004-42B6-4F09-9295-36BA206201A3}"/>
            </c:ext>
          </c:extLst>
        </c:ser>
        <c:dLbls>
          <c:showLegendKey val="0"/>
          <c:showVal val="0"/>
          <c:showCatName val="0"/>
          <c:showSerName val="0"/>
          <c:showPercent val="0"/>
          <c:showBubbleSize val="0"/>
          <c:showLeaderLines val="1"/>
        </c:dLbls>
        <c:firstSliceAng val="0"/>
        <c:holeSize val="60"/>
      </c:doughnutChart>
      <c:spPr>
        <a:noFill/>
        <a:ln>
          <a:noFill/>
        </a:ln>
        <a:effectLst/>
      </c:spPr>
    </c:plotArea>
    <c:legend>
      <c:legendPos val="t"/>
      <c:legendEntry>
        <c:idx val="0"/>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Entry>
      <c:legendEntry>
        <c:idx val="1"/>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Entry>
      <c:layout>
        <c:manualLayout>
          <c:xMode val="edge"/>
          <c:yMode val="edge"/>
          <c:x val="0.26324989208003968"/>
          <c:y val="0.14344238093306952"/>
          <c:w val="0.54690663826478547"/>
          <c:h val="0.1900246719432864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IN" sz="1200" b="1">
                <a:solidFill>
                  <a:schemeClr val="bg1"/>
                </a:solidFill>
              </a:rPr>
              <a:t>Budegt Spent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856-43B0-A681-C5E6AE4E26F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856-43B0-A681-C5E6AE4E26F6}"/>
              </c:ext>
            </c:extLst>
          </c:dPt>
          <c:val>
            <c:numRef>
              <c:f>(worksings!$L$6,worksings!$M$6)</c:f>
              <c:numCache>
                <c:formatCode>0%</c:formatCode>
                <c:ptCount val="2"/>
                <c:pt idx="0">
                  <c:v>0.42347250571210965</c:v>
                </c:pt>
                <c:pt idx="1">
                  <c:v>0.57652749428789041</c:v>
                </c:pt>
              </c:numCache>
            </c:numRef>
          </c:val>
          <c:extLst>
            <c:ext xmlns:c16="http://schemas.microsoft.com/office/drawing/2014/chart" uri="{C3380CC4-5D6E-409C-BE32-E72D297353CC}">
              <c16:uniqueId val="{00000004-7856-43B0-A681-C5E6AE4E26F6}"/>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Tracker Dashboard.xlsx]worksings!PivotTable11</c:name>
    <c:fmtId val="18"/>
  </c:pivotSource>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IN" b="1">
                <a:solidFill>
                  <a:schemeClr val="bg1"/>
                </a:solidFill>
              </a:rPr>
              <a:t>Budget</a:t>
            </a:r>
            <a:r>
              <a:rPr lang="en-IN" b="1" baseline="0">
                <a:solidFill>
                  <a:schemeClr val="bg1"/>
                </a:solidFill>
              </a:rPr>
              <a:t> vs Actual</a:t>
            </a:r>
            <a:endParaRPr lang="en-IN" b="1">
              <a:solidFill>
                <a:schemeClr val="bg1"/>
              </a:solidFill>
            </a:endParaRPr>
          </a:p>
        </c:rich>
      </c:tx>
      <c:layout>
        <c:manualLayout>
          <c:xMode val="edge"/>
          <c:yMode val="edge"/>
          <c:x val="7.0546704556974565E-2"/>
          <c:y val="5.658670761900659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s>
    <c:plotArea>
      <c:layout/>
      <c:barChart>
        <c:barDir val="bar"/>
        <c:grouping val="clustered"/>
        <c:varyColors val="0"/>
        <c:ser>
          <c:idx val="0"/>
          <c:order val="0"/>
          <c:tx>
            <c:strRef>
              <c:f>worksings!$L$4</c:f>
              <c:strCache>
                <c:ptCount val="1"/>
                <c:pt idx="0">
                  <c:v> Actual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worksings!$L$5</c:f>
              <c:strCache>
                <c:ptCount val="1"/>
                <c:pt idx="0">
                  <c:v>Total</c:v>
                </c:pt>
              </c:strCache>
            </c:strRef>
          </c:cat>
          <c:val>
            <c:numRef>
              <c:f>worksings!$L$5</c:f>
              <c:numCache>
                <c:formatCode>0.0,,\M;\-0.0,,\M</c:formatCode>
                <c:ptCount val="1"/>
                <c:pt idx="0">
                  <c:v>8340291</c:v>
                </c:pt>
              </c:numCache>
            </c:numRef>
          </c:val>
          <c:extLst>
            <c:ext xmlns:c16="http://schemas.microsoft.com/office/drawing/2014/chart" uri="{C3380CC4-5D6E-409C-BE32-E72D297353CC}">
              <c16:uniqueId val="{00000000-857A-403B-B23A-DE0033BA6051}"/>
            </c:ext>
          </c:extLst>
        </c:ser>
        <c:ser>
          <c:idx val="1"/>
          <c:order val="1"/>
          <c:tx>
            <c:strRef>
              <c:f>worksings!$M$4</c:f>
              <c:strCache>
                <c:ptCount val="1"/>
                <c:pt idx="0">
                  <c:v> Budget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worksings!$L$5</c:f>
              <c:strCache>
                <c:ptCount val="1"/>
                <c:pt idx="0">
                  <c:v>Total</c:v>
                </c:pt>
              </c:strCache>
            </c:strRef>
          </c:cat>
          <c:val>
            <c:numRef>
              <c:f>worksings!$M$5</c:f>
              <c:numCache>
                <c:formatCode>0.0,,\M;\-0.0,,\M</c:formatCode>
                <c:ptCount val="1"/>
                <c:pt idx="0">
                  <c:v>19695000</c:v>
                </c:pt>
              </c:numCache>
            </c:numRef>
          </c:val>
          <c:extLst>
            <c:ext xmlns:c16="http://schemas.microsoft.com/office/drawing/2014/chart" uri="{C3380CC4-5D6E-409C-BE32-E72D297353CC}">
              <c16:uniqueId val="{00000001-857A-403B-B23A-DE0033BA6051}"/>
            </c:ext>
          </c:extLst>
        </c:ser>
        <c:dLbls>
          <c:dLblPos val="outEnd"/>
          <c:showLegendKey val="0"/>
          <c:showVal val="1"/>
          <c:showCatName val="0"/>
          <c:showSerName val="0"/>
          <c:showPercent val="0"/>
          <c:showBubbleSize val="0"/>
        </c:dLbls>
        <c:gapWidth val="0"/>
        <c:overlap val="-30"/>
        <c:axId val="664911936"/>
        <c:axId val="664910496"/>
      </c:barChart>
      <c:catAx>
        <c:axId val="664911936"/>
        <c:scaling>
          <c:orientation val="minMax"/>
        </c:scaling>
        <c:delete val="1"/>
        <c:axPos val="l"/>
        <c:numFmt formatCode="General" sourceLinked="1"/>
        <c:majorTickMark val="out"/>
        <c:minorTickMark val="none"/>
        <c:tickLblPos val="nextTo"/>
        <c:crossAx val="664910496"/>
        <c:crosses val="autoZero"/>
        <c:auto val="1"/>
        <c:lblAlgn val="ctr"/>
        <c:lblOffset val="100"/>
        <c:noMultiLvlLbl val="0"/>
      </c:catAx>
      <c:valAx>
        <c:axId val="664910496"/>
        <c:scaling>
          <c:orientation val="minMax"/>
        </c:scaling>
        <c:delete val="1"/>
        <c:axPos val="b"/>
        <c:numFmt formatCode="0.0,,\M;\-0.0,,\M" sourceLinked="1"/>
        <c:majorTickMark val="out"/>
        <c:minorTickMark val="none"/>
        <c:tickLblPos val="nextTo"/>
        <c:crossAx val="66491193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5" fmlaLink="worksings!$A$11" horiz="1" max="30" page="7" val="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1004375</xdr:colOff>
      <xdr:row>0</xdr:row>
      <xdr:rowOff>153447</xdr:rowOff>
    </xdr:from>
    <xdr:to>
      <xdr:col>12</xdr:col>
      <xdr:colOff>568448</xdr:colOff>
      <xdr:row>3</xdr:row>
      <xdr:rowOff>0</xdr:rowOff>
    </xdr:to>
    <xdr:graphicFrame macro="">
      <xdr:nvGraphicFramePr>
        <xdr:cNvPr id="3" name="Chart 2">
          <a:extLst>
            <a:ext uri="{FF2B5EF4-FFF2-40B4-BE49-F238E27FC236}">
              <a16:creationId xmlns:a16="http://schemas.microsoft.com/office/drawing/2014/main" id="{B5DFD98B-76DF-4E6A-BB2A-32A4CF12B2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469300</xdr:colOff>
      <xdr:row>0</xdr:row>
      <xdr:rowOff>8032</xdr:rowOff>
    </xdr:from>
    <xdr:to>
      <xdr:col>8</xdr:col>
      <xdr:colOff>471839</xdr:colOff>
      <xdr:row>3</xdr:row>
      <xdr:rowOff>8032</xdr:rowOff>
    </xdr:to>
    <xdr:graphicFrame macro="">
      <xdr:nvGraphicFramePr>
        <xdr:cNvPr id="4" name="Chart 3">
          <a:extLst>
            <a:ext uri="{FF2B5EF4-FFF2-40B4-BE49-F238E27FC236}">
              <a16:creationId xmlns:a16="http://schemas.microsoft.com/office/drawing/2014/main" id="{B3755179-8EF8-457C-8445-A46CE2A0A5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445221</xdr:colOff>
      <xdr:row>0</xdr:row>
      <xdr:rowOff>199829</xdr:rowOff>
    </xdr:from>
    <xdr:to>
      <xdr:col>13</xdr:col>
      <xdr:colOff>28771</xdr:colOff>
      <xdr:row>3</xdr:row>
      <xdr:rowOff>0</xdr:rowOff>
    </xdr:to>
    <xdr:graphicFrame macro="">
      <xdr:nvGraphicFramePr>
        <xdr:cNvPr id="5" name="Chart 4">
          <a:extLst>
            <a:ext uri="{FF2B5EF4-FFF2-40B4-BE49-F238E27FC236}">
              <a16:creationId xmlns:a16="http://schemas.microsoft.com/office/drawing/2014/main" id="{8A5FCF78-8824-4854-9EE7-094BE3A6F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285173</xdr:colOff>
      <xdr:row>1</xdr:row>
      <xdr:rowOff>230167</xdr:rowOff>
    </xdr:from>
    <xdr:to>
      <xdr:col>12</xdr:col>
      <xdr:colOff>848937</xdr:colOff>
      <xdr:row>2</xdr:row>
      <xdr:rowOff>33993</xdr:rowOff>
    </xdr:to>
    <xdr:sp macro="" textlink="worksings!L6">
      <xdr:nvSpPr>
        <xdr:cNvPr id="6" name="TextBox 5">
          <a:extLst>
            <a:ext uri="{FF2B5EF4-FFF2-40B4-BE49-F238E27FC236}">
              <a16:creationId xmlns:a16="http://schemas.microsoft.com/office/drawing/2014/main" id="{EC3D58F4-A54C-49F2-80DE-8BA957B6965A}"/>
            </a:ext>
          </a:extLst>
        </xdr:cNvPr>
        <xdr:cNvSpPr txBox="1"/>
      </xdr:nvSpPr>
      <xdr:spPr>
        <a:xfrm>
          <a:off x="12091655" y="784349"/>
          <a:ext cx="563764" cy="2295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1FF891B-9667-4428-83B2-FE7CD4D1CC87}" type="TxLink">
            <a:rPr lang="en-US" sz="1400" b="1" i="0" u="none" strike="noStrike">
              <a:solidFill>
                <a:srgbClr val="000000"/>
              </a:solidFill>
              <a:latin typeface="Aptos Narrow"/>
            </a:rPr>
            <a:t>42%</a:t>
          </a:fld>
          <a:endParaRPr lang="en-IN" sz="1200" b="1">
            <a:solidFill>
              <a:schemeClr val="tx1"/>
            </a:solidFill>
          </a:endParaRPr>
        </a:p>
      </xdr:txBody>
    </xdr:sp>
    <xdr:clientData/>
  </xdr:twoCellAnchor>
  <xdr:twoCellAnchor>
    <xdr:from>
      <xdr:col>13</xdr:col>
      <xdr:colOff>97648</xdr:colOff>
      <xdr:row>0</xdr:row>
      <xdr:rowOff>181345</xdr:rowOff>
    </xdr:from>
    <xdr:to>
      <xdr:col>16</xdr:col>
      <xdr:colOff>353791</xdr:colOff>
      <xdr:row>3</xdr:row>
      <xdr:rowOff>0</xdr:rowOff>
    </xdr:to>
    <xdr:graphicFrame macro="">
      <xdr:nvGraphicFramePr>
        <xdr:cNvPr id="7" name="Chart 6">
          <a:extLst>
            <a:ext uri="{FF2B5EF4-FFF2-40B4-BE49-F238E27FC236}">
              <a16:creationId xmlns:a16="http://schemas.microsoft.com/office/drawing/2014/main" id="{AAB45F57-4B7E-442C-A70E-78717351EF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20925</xdr:colOff>
      <xdr:row>1</xdr:row>
      <xdr:rowOff>13950</xdr:rowOff>
    </xdr:from>
    <xdr:to>
      <xdr:col>3</xdr:col>
      <xdr:colOff>683532</xdr:colOff>
      <xdr:row>2</xdr:row>
      <xdr:rowOff>383617</xdr:rowOff>
    </xdr:to>
    <mc:AlternateContent xmlns:mc="http://schemas.openxmlformats.org/markup-compatibility/2006">
      <mc:Choice xmlns:a14="http://schemas.microsoft.com/office/drawing/2010/main" Requires="a14">
        <xdr:graphicFrame macro="">
          <xdr:nvGraphicFramePr>
            <xdr:cNvPr id="8" name="Project">
              <a:extLst>
                <a:ext uri="{FF2B5EF4-FFF2-40B4-BE49-F238E27FC236}">
                  <a16:creationId xmlns:a16="http://schemas.microsoft.com/office/drawing/2014/main" id="{321322D1-E9F6-52D2-3450-38EBD651F170}"/>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dr:sp macro="" textlink="">
          <xdr:nvSpPr>
            <xdr:cNvPr id="0" name=""/>
            <xdr:cNvSpPr>
              <a:spLocks noTextEdit="1"/>
            </xdr:cNvSpPr>
          </xdr:nvSpPr>
          <xdr:spPr>
            <a:xfrm>
              <a:off x="20925" y="573162"/>
              <a:ext cx="3659637" cy="7978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725382</xdr:colOff>
      <xdr:row>1</xdr:row>
      <xdr:rowOff>6974</xdr:rowOff>
    </xdr:from>
    <xdr:to>
      <xdr:col>6</xdr:col>
      <xdr:colOff>669584</xdr:colOff>
      <xdr:row>2</xdr:row>
      <xdr:rowOff>383616</xdr:rowOff>
    </xdr:to>
    <mc:AlternateContent xmlns:mc="http://schemas.openxmlformats.org/markup-compatibility/2006">
      <mc:Choice xmlns:a14="http://schemas.microsoft.com/office/drawing/2010/main" Requires="a14">
        <xdr:graphicFrame macro="">
          <xdr:nvGraphicFramePr>
            <xdr:cNvPr id="9" name="Manager">
              <a:extLst>
                <a:ext uri="{FF2B5EF4-FFF2-40B4-BE49-F238E27FC236}">
                  <a16:creationId xmlns:a16="http://schemas.microsoft.com/office/drawing/2014/main" id="{221C99D1-9423-3A37-4701-96699A59B706}"/>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dr:sp macro="" textlink="">
          <xdr:nvSpPr>
            <xdr:cNvPr id="0" name=""/>
            <xdr:cNvSpPr>
              <a:spLocks noTextEdit="1"/>
            </xdr:cNvSpPr>
          </xdr:nvSpPr>
          <xdr:spPr>
            <a:xfrm>
              <a:off x="3722412" y="566186"/>
              <a:ext cx="3413068" cy="80478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83699</xdr:colOff>
      <xdr:row>0</xdr:row>
      <xdr:rowOff>83697</xdr:rowOff>
    </xdr:from>
    <xdr:to>
      <xdr:col>3</xdr:col>
      <xdr:colOff>216219</xdr:colOff>
      <xdr:row>0</xdr:row>
      <xdr:rowOff>432439</xdr:rowOff>
    </xdr:to>
    <xdr:sp macro="" textlink="">
      <xdr:nvSpPr>
        <xdr:cNvPr id="10" name="TextBox 9">
          <a:extLst>
            <a:ext uri="{FF2B5EF4-FFF2-40B4-BE49-F238E27FC236}">
              <a16:creationId xmlns:a16="http://schemas.microsoft.com/office/drawing/2014/main" id="{7C886899-FB20-A1D7-6DE6-EFCAF7AC2CD2}"/>
            </a:ext>
          </a:extLst>
        </xdr:cNvPr>
        <xdr:cNvSpPr txBox="1"/>
      </xdr:nvSpPr>
      <xdr:spPr>
        <a:xfrm>
          <a:off x="83699" y="83697"/>
          <a:ext cx="3124722" cy="3487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chemeClr val="bg1"/>
              </a:solidFill>
            </a:rPr>
            <a:t>Project Managment</a:t>
          </a:r>
          <a:r>
            <a:rPr lang="en-IN" sz="1800" b="1" baseline="0">
              <a:solidFill>
                <a:schemeClr val="bg1"/>
              </a:solidFill>
            </a:rPr>
            <a:t> Dashboard</a:t>
          </a:r>
          <a:endParaRPr lang="en-IN" sz="1800" b="1">
            <a:solidFill>
              <a:schemeClr val="bg1"/>
            </a:solidFill>
          </a:endParaRPr>
        </a:p>
      </xdr:txBody>
    </xdr:sp>
    <xdr:clientData/>
  </xdr:twoCellAnchor>
  <mc:AlternateContent xmlns:mc="http://schemas.openxmlformats.org/markup-compatibility/2006">
    <mc:Choice xmlns:a14="http://schemas.microsoft.com/office/drawing/2010/main" Requires="a14">
      <xdr:twoCellAnchor editAs="oneCell">
        <xdr:from>
          <xdr:col>5</xdr:col>
          <xdr:colOff>807425</xdr:colOff>
          <xdr:row>0</xdr:row>
          <xdr:rowOff>158833</xdr:rowOff>
        </xdr:from>
        <xdr:to>
          <xdr:col>6</xdr:col>
          <xdr:colOff>836540</xdr:colOff>
          <xdr:row>0</xdr:row>
          <xdr:rowOff>437129</xdr:rowOff>
        </xdr:to>
        <xdr:sp macro="" textlink="">
          <xdr:nvSpPr>
            <xdr:cNvPr id="2050" name="Scroll Bar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c:userShapes xmlns:c="http://schemas.openxmlformats.org/drawingml/2006/chart">
  <cdr:relSizeAnchor xmlns:cdr="http://schemas.openxmlformats.org/drawingml/2006/chartDrawing">
    <cdr:from>
      <cdr:x>0.38488</cdr:x>
      <cdr:y>0.55843</cdr:y>
    </cdr:from>
    <cdr:to>
      <cdr:x>0.66046</cdr:x>
      <cdr:y>0.80989</cdr:y>
    </cdr:to>
    <cdr:sp macro="" textlink="worksings!$I$5">
      <cdr:nvSpPr>
        <cdr:cNvPr id="2" name="TextBox 1">
          <a:extLst xmlns:a="http://schemas.openxmlformats.org/drawingml/2006/main">
            <a:ext uri="{FF2B5EF4-FFF2-40B4-BE49-F238E27FC236}">
              <a16:creationId xmlns:a16="http://schemas.microsoft.com/office/drawing/2014/main" id="{48BC4A94-D8E9-E9D6-3732-4B9B1370EF64}"/>
            </a:ext>
          </a:extLst>
        </cdr:cNvPr>
        <cdr:cNvSpPr txBox="1"/>
      </cdr:nvSpPr>
      <cdr:spPr>
        <a:xfrm xmlns:a="http://schemas.openxmlformats.org/drawingml/2006/main">
          <a:off x="761409" y="784894"/>
          <a:ext cx="545185" cy="35343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l"/>
          <a:fld id="{22937C04-ACCB-47F1-9C23-E1BC50E635B0}" type="TxLink">
            <a:rPr lang="en-US" sz="1400" b="1" i="0" u="none" strike="noStrike" kern="1200">
              <a:solidFill>
                <a:schemeClr val="tx1">
                  <a:lumMod val="75000"/>
                  <a:lumOff val="25000"/>
                </a:schemeClr>
              </a:solidFill>
              <a:latin typeface="Aptos Narrow"/>
            </a:rPr>
            <a:pPr algn="l"/>
            <a:t>42%</a:t>
          </a:fld>
          <a:endParaRPr lang="en-IN" sz="1400" b="1" kern="1200">
            <a:solidFill>
              <a:schemeClr val="tx1">
                <a:lumMod val="75000"/>
                <a:lumOff val="25000"/>
              </a:schemeClr>
            </a:solidFill>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TIN KUMAR" refreshedDate="45900.803422916666" createdVersion="8" refreshedVersion="8" minRefreshableVersion="3" recordCount="40" xr:uid="{4AD1383A-E557-47CD-9780-81665A14B73A}">
  <cacheSource type="worksheet">
    <worksheetSource name="Table1"/>
  </cacheSource>
  <cacheFields count="10">
    <cacheField name="Project" numFmtId="0">
      <sharedItems count="5">
        <s v="Gemini"/>
        <s v="Orion"/>
        <s v="Vega"/>
        <s v="Delta"/>
        <s v="Alpha"/>
      </sharedItems>
    </cacheField>
    <cacheField name="Task" numFmtId="0">
      <sharedItems count="10">
        <s v="Task 1"/>
        <s v="Task 2"/>
        <s v="Task 3"/>
        <s v="Task 4"/>
        <s v="Task 5"/>
        <s v="Task 6"/>
        <s v="Task 7"/>
        <s v="Task 8"/>
        <s v="Task 9"/>
        <s v="Task 10"/>
      </sharedItems>
    </cacheField>
    <cacheField name="Manager" numFmtId="0">
      <sharedItems count="5">
        <s v="Hirsch"/>
        <s v="Samora"/>
        <s v="McFay"/>
        <s v="Wood"/>
        <s v="Ladd"/>
      </sharedItems>
    </cacheField>
    <cacheField name="Start Date" numFmtId="14">
      <sharedItems containsSemiMixedTypes="0" containsNonDate="0" containsDate="1" containsString="0" minDate="2020-02-17T00:00:00" maxDate="2020-03-03T00:00:00" count="11">
        <d v="2020-02-17T00:00:00"/>
        <d v="2020-02-18T00:00:00"/>
        <d v="2020-02-21T00:00:00"/>
        <d v="2020-02-20T00:00:00"/>
        <d v="2020-02-24T00:00:00"/>
        <d v="2020-02-25T00:00:00"/>
        <d v="2020-02-27T00:00:00"/>
        <d v="2020-02-26T00:00:00"/>
        <d v="2020-02-28T00:00:00"/>
        <d v="2020-03-02T00:00:00"/>
        <d v="2020-02-19T00:00:00"/>
      </sharedItems>
    </cacheField>
    <cacheField name="Duration" numFmtId="0">
      <sharedItems containsSemiMixedTypes="0" containsString="0" containsNumber="1" containsInteger="1" minValue="3" maxValue="10" count="8">
        <n v="5"/>
        <n v="6"/>
        <n v="10"/>
        <n v="9"/>
        <n v="4"/>
        <n v="7"/>
        <n v="8"/>
        <n v="3"/>
      </sharedItems>
    </cacheField>
    <cacheField name="End Date" numFmtId="14">
      <sharedItems containsSemiMixedTypes="0" containsNonDate="0" containsDate="1" containsString="0" minDate="2020-02-19T00:00:00" maxDate="2020-03-14T00:00:00" count="15">
        <d v="2020-02-21T00:00:00"/>
        <d v="2020-02-24T00:00:00"/>
        <d v="2020-03-02T00:00:00"/>
        <d v="2020-03-04T00:00:00"/>
        <d v="2020-02-20T00:00:00"/>
        <d v="2020-02-27T00:00:00"/>
        <d v="2020-02-28T00:00:00"/>
        <d v="2020-03-05T00:00:00"/>
        <d v="2020-02-26T00:00:00"/>
        <d v="2020-03-06T00:00:00"/>
        <d v="2020-02-19T00:00:00"/>
        <d v="2020-03-03T00:00:00"/>
        <d v="2020-03-12T00:00:00"/>
        <d v="2020-03-13T00:00:00"/>
        <d v="2020-03-10T00:00:00"/>
      </sharedItems>
    </cacheField>
    <cacheField name="Days completed" numFmtId="3">
      <sharedItems containsSemiMixedTypes="0" containsString="0" containsNumber="1" containsInteger="1" minValue="0" maxValue="8" count="8">
        <n v="2"/>
        <n v="3"/>
        <n v="4"/>
        <n v="1"/>
        <n v="0"/>
        <n v="7"/>
        <n v="5"/>
        <n v="8"/>
      </sharedItems>
    </cacheField>
    <cacheField name="Progress" numFmtId="9">
      <sharedItems containsSemiMixedTypes="0" containsString="0" containsNumber="1" minValue="0" maxValue="1" count="19">
        <n v="0.4"/>
        <n v="0.5"/>
        <n v="0.33333333333333331"/>
        <n v="0.25"/>
        <n v="0"/>
        <n v="0.42857142857142855"/>
        <n v="0.1111111111111111"/>
        <n v="1"/>
        <n v="0.44444444444444442"/>
        <n v="0.83333333333333337"/>
        <n v="0.8"/>
        <n v="0.2857142857142857"/>
        <n v="0.66666666666666663"/>
        <n v="0.88888888888888884"/>
        <n v="0.2"/>
        <n v="0.625"/>
        <n v="0.3"/>
        <n v="0.375"/>
        <n v="0.6"/>
      </sharedItems>
    </cacheField>
    <cacheField name="Budget" numFmtId="3">
      <sharedItems containsSemiMixedTypes="0" containsString="0" containsNumber="1" containsInteger="1" minValue="50000" maxValue="990000"/>
    </cacheField>
    <cacheField name="Actual" numFmtId="3">
      <sharedItems containsSemiMixedTypes="0" containsString="0" containsNumber="1" containsInteger="1" minValue="0" maxValue="807069"/>
    </cacheField>
  </cacheFields>
  <extLst>
    <ext xmlns:x14="http://schemas.microsoft.com/office/spreadsheetml/2009/9/main" uri="{725AE2AE-9491-48be-B2B4-4EB974FC3084}">
      <x14:pivotCacheDefinition pivotCacheId="58901832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TIN KUMAR" refreshedDate="45900.871078935183" createdVersion="8" refreshedVersion="8" minRefreshableVersion="3" recordCount="41" xr:uid="{1FA09DB8-496D-4872-A1F5-2CF8F927EE40}">
  <cacheSource type="worksheet">
    <worksheetSource ref="A5:J46" sheet="Dashboard"/>
  </cacheSource>
  <cacheFields count="10">
    <cacheField name="Project" numFmtId="0">
      <sharedItems containsBlank="1"/>
    </cacheField>
    <cacheField name="Task" numFmtId="0">
      <sharedItems containsBlank="1"/>
    </cacheField>
    <cacheField name="Days completed" numFmtId="0">
      <sharedItems containsString="0" containsBlank="1" containsNumber="1" containsInteger="1" minValue="0" maxValue="8"/>
    </cacheField>
    <cacheField name="End Date" numFmtId="0">
      <sharedItems containsNonDate="0" containsDate="1" containsString="0" containsBlank="1" minDate="2020-02-19T00:00:00" maxDate="2020-03-14T00:00:00"/>
    </cacheField>
    <cacheField name="Manager" numFmtId="0">
      <sharedItems containsBlank="1"/>
    </cacheField>
    <cacheField name="Duration" numFmtId="0">
      <sharedItems containsString="0" containsBlank="1" containsNumber="1" containsInteger="1" minValue="3" maxValue="10"/>
    </cacheField>
    <cacheField name="Start Date" numFmtId="0">
      <sharedItems containsNonDate="0" containsDate="1" containsString="0" containsBlank="1" minDate="2020-02-17T00:00:00" maxDate="2020-03-03T00:00:00"/>
    </cacheField>
    <cacheField name="Progress" numFmtId="0">
      <sharedItems containsString="0" containsBlank="1" containsNumber="1" minValue="0" maxValue="1"/>
    </cacheField>
    <cacheField name="Budget($)" numFmtId="3">
      <sharedItems containsSemiMixedTypes="0" containsString="0" containsNumber="1" containsInteger="1" minValue="50000" maxValue="19695000"/>
    </cacheField>
    <cacheField name="Actual(" numFmtId="3">
      <sharedItems containsSemiMixedTypes="0" containsString="0" containsNumber="1" containsInteger="1" minValue="0" maxValue="834029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x v="0"/>
    <x v="0"/>
    <x v="0"/>
    <x v="0"/>
    <n v="218000"/>
    <n v="97337"/>
  </r>
  <r>
    <x v="0"/>
    <x v="1"/>
    <x v="1"/>
    <x v="0"/>
    <x v="1"/>
    <x v="1"/>
    <x v="1"/>
    <x v="1"/>
    <n v="393000"/>
    <n v="177440"/>
  </r>
  <r>
    <x v="0"/>
    <x v="2"/>
    <x v="2"/>
    <x v="1"/>
    <x v="2"/>
    <x v="2"/>
    <x v="2"/>
    <x v="0"/>
    <n v="86000"/>
    <n v="31046"/>
  </r>
  <r>
    <x v="0"/>
    <x v="3"/>
    <x v="3"/>
    <x v="2"/>
    <x v="3"/>
    <x v="3"/>
    <x v="1"/>
    <x v="2"/>
    <n v="732000"/>
    <n v="261324"/>
  </r>
  <r>
    <x v="0"/>
    <x v="4"/>
    <x v="4"/>
    <x v="0"/>
    <x v="4"/>
    <x v="4"/>
    <x v="3"/>
    <x v="3"/>
    <n v="492000"/>
    <n v="116850"/>
  </r>
  <r>
    <x v="0"/>
    <x v="5"/>
    <x v="0"/>
    <x v="3"/>
    <x v="1"/>
    <x v="5"/>
    <x v="4"/>
    <x v="4"/>
    <n v="188000"/>
    <n v="0"/>
  </r>
  <r>
    <x v="0"/>
    <x v="6"/>
    <x v="1"/>
    <x v="3"/>
    <x v="5"/>
    <x v="6"/>
    <x v="1"/>
    <x v="5"/>
    <n v="180000"/>
    <n v="79380"/>
  </r>
  <r>
    <x v="0"/>
    <x v="7"/>
    <x v="2"/>
    <x v="4"/>
    <x v="0"/>
    <x v="6"/>
    <x v="0"/>
    <x v="0"/>
    <n v="582000"/>
    <n v="195231"/>
  </r>
  <r>
    <x v="0"/>
    <x v="8"/>
    <x v="3"/>
    <x v="4"/>
    <x v="3"/>
    <x v="7"/>
    <x v="3"/>
    <x v="6"/>
    <n v="562000"/>
    <n v="74746"/>
  </r>
  <r>
    <x v="0"/>
    <x v="9"/>
    <x v="4"/>
    <x v="4"/>
    <x v="1"/>
    <x v="2"/>
    <x v="1"/>
    <x v="1"/>
    <n v="416000"/>
    <n v="175015"/>
  </r>
  <r>
    <x v="1"/>
    <x v="0"/>
    <x v="0"/>
    <x v="1"/>
    <x v="5"/>
    <x v="8"/>
    <x v="5"/>
    <x v="7"/>
    <n v="293000"/>
    <n v="273001"/>
  </r>
  <r>
    <x v="1"/>
    <x v="1"/>
    <x v="1"/>
    <x v="0"/>
    <x v="3"/>
    <x v="5"/>
    <x v="2"/>
    <x v="8"/>
    <n v="224000"/>
    <n v="57910"/>
  </r>
  <r>
    <x v="1"/>
    <x v="2"/>
    <x v="2"/>
    <x v="1"/>
    <x v="6"/>
    <x v="5"/>
    <x v="4"/>
    <x v="4"/>
    <n v="978000"/>
    <n v="0"/>
  </r>
  <r>
    <x v="1"/>
    <x v="3"/>
    <x v="3"/>
    <x v="3"/>
    <x v="5"/>
    <x v="6"/>
    <x v="1"/>
    <x v="5"/>
    <n v="932000"/>
    <n v="379157"/>
  </r>
  <r>
    <x v="1"/>
    <x v="4"/>
    <x v="4"/>
    <x v="2"/>
    <x v="4"/>
    <x v="8"/>
    <x v="3"/>
    <x v="3"/>
    <n v="854000"/>
    <n v="322812"/>
  </r>
  <r>
    <x v="1"/>
    <x v="5"/>
    <x v="0"/>
    <x v="2"/>
    <x v="1"/>
    <x v="6"/>
    <x v="1"/>
    <x v="1"/>
    <n v="81000"/>
    <n v="38461"/>
  </r>
  <r>
    <x v="1"/>
    <x v="6"/>
    <x v="1"/>
    <x v="4"/>
    <x v="1"/>
    <x v="2"/>
    <x v="6"/>
    <x v="9"/>
    <n v="169000"/>
    <n v="136468"/>
  </r>
  <r>
    <x v="1"/>
    <x v="7"/>
    <x v="2"/>
    <x v="5"/>
    <x v="4"/>
    <x v="6"/>
    <x v="3"/>
    <x v="3"/>
    <n v="61000"/>
    <n v="12078"/>
  </r>
  <r>
    <x v="1"/>
    <x v="8"/>
    <x v="3"/>
    <x v="6"/>
    <x v="5"/>
    <x v="9"/>
    <x v="1"/>
    <x v="5"/>
    <n v="645000"/>
    <n v="273048"/>
  </r>
  <r>
    <x v="1"/>
    <x v="9"/>
    <x v="4"/>
    <x v="0"/>
    <x v="7"/>
    <x v="10"/>
    <x v="1"/>
    <x v="7"/>
    <n v="68000"/>
    <n v="64987"/>
  </r>
  <r>
    <x v="2"/>
    <x v="0"/>
    <x v="0"/>
    <x v="0"/>
    <x v="2"/>
    <x v="6"/>
    <x v="6"/>
    <x v="1"/>
    <n v="839000"/>
    <n v="406974"/>
  </r>
  <r>
    <x v="2"/>
    <x v="1"/>
    <x v="1"/>
    <x v="2"/>
    <x v="0"/>
    <x v="5"/>
    <x v="2"/>
    <x v="10"/>
    <n v="729000"/>
    <n v="487139"/>
  </r>
  <r>
    <x v="2"/>
    <x v="2"/>
    <x v="2"/>
    <x v="4"/>
    <x v="5"/>
    <x v="11"/>
    <x v="1"/>
    <x v="5"/>
    <n v="826000"/>
    <n v="298186"/>
  </r>
  <r>
    <x v="2"/>
    <x v="3"/>
    <x v="3"/>
    <x v="7"/>
    <x v="5"/>
    <x v="7"/>
    <x v="0"/>
    <x v="11"/>
    <n v="895000"/>
    <n v="280583"/>
  </r>
  <r>
    <x v="2"/>
    <x v="4"/>
    <x v="4"/>
    <x v="8"/>
    <x v="7"/>
    <x v="11"/>
    <x v="0"/>
    <x v="12"/>
    <n v="341000"/>
    <n v="129785"/>
  </r>
  <r>
    <x v="3"/>
    <x v="0"/>
    <x v="0"/>
    <x v="9"/>
    <x v="3"/>
    <x v="12"/>
    <x v="7"/>
    <x v="13"/>
    <n v="787000"/>
    <n v="727188"/>
  </r>
  <r>
    <x v="3"/>
    <x v="1"/>
    <x v="1"/>
    <x v="9"/>
    <x v="2"/>
    <x v="13"/>
    <x v="0"/>
    <x v="14"/>
    <n v="228000"/>
    <n v="47880"/>
  </r>
  <r>
    <x v="3"/>
    <x v="2"/>
    <x v="2"/>
    <x v="0"/>
    <x v="4"/>
    <x v="4"/>
    <x v="4"/>
    <x v="4"/>
    <n v="147000"/>
    <n v="0"/>
  </r>
  <r>
    <x v="3"/>
    <x v="3"/>
    <x v="3"/>
    <x v="10"/>
    <x v="6"/>
    <x v="6"/>
    <x v="6"/>
    <x v="15"/>
    <n v="338000"/>
    <n v="205123"/>
  </r>
  <r>
    <x v="3"/>
    <x v="4"/>
    <x v="4"/>
    <x v="4"/>
    <x v="2"/>
    <x v="9"/>
    <x v="1"/>
    <x v="16"/>
    <n v="857000"/>
    <n v="305949"/>
  </r>
  <r>
    <x v="3"/>
    <x v="5"/>
    <x v="0"/>
    <x v="5"/>
    <x v="1"/>
    <x v="11"/>
    <x v="1"/>
    <x v="1"/>
    <n v="602000"/>
    <n v="322371"/>
  </r>
  <r>
    <x v="3"/>
    <x v="6"/>
    <x v="1"/>
    <x v="5"/>
    <x v="4"/>
    <x v="6"/>
    <x v="0"/>
    <x v="1"/>
    <n v="990000"/>
    <n v="451440"/>
  </r>
  <r>
    <x v="4"/>
    <x v="0"/>
    <x v="2"/>
    <x v="8"/>
    <x v="6"/>
    <x v="14"/>
    <x v="1"/>
    <x v="17"/>
    <n v="96000"/>
    <n v="32256"/>
  </r>
  <r>
    <x v="4"/>
    <x v="1"/>
    <x v="3"/>
    <x v="9"/>
    <x v="3"/>
    <x v="12"/>
    <x v="2"/>
    <x v="8"/>
    <n v="513000"/>
    <n v="226233"/>
  </r>
  <r>
    <x v="4"/>
    <x v="2"/>
    <x v="4"/>
    <x v="3"/>
    <x v="0"/>
    <x v="8"/>
    <x v="1"/>
    <x v="18"/>
    <n v="616000"/>
    <n v="401579"/>
  </r>
  <r>
    <x v="4"/>
    <x v="3"/>
    <x v="0"/>
    <x v="10"/>
    <x v="7"/>
    <x v="0"/>
    <x v="1"/>
    <x v="7"/>
    <n v="817000"/>
    <n v="807069"/>
  </r>
  <r>
    <x v="4"/>
    <x v="4"/>
    <x v="1"/>
    <x v="2"/>
    <x v="5"/>
    <x v="2"/>
    <x v="1"/>
    <x v="5"/>
    <n v="372000"/>
    <n v="173166"/>
  </r>
  <r>
    <x v="4"/>
    <x v="5"/>
    <x v="2"/>
    <x v="4"/>
    <x v="2"/>
    <x v="9"/>
    <x v="0"/>
    <x v="14"/>
    <n v="50000"/>
    <n v="8400"/>
  </r>
  <r>
    <x v="4"/>
    <x v="6"/>
    <x v="3"/>
    <x v="4"/>
    <x v="2"/>
    <x v="9"/>
    <x v="1"/>
    <x v="16"/>
    <n v="807000"/>
    <n v="262679"/>
  </r>
  <r>
    <x v="4"/>
    <x v="7"/>
    <x v="4"/>
    <x v="4"/>
    <x v="7"/>
    <x v="8"/>
    <x v="4"/>
    <x v="4"/>
    <n v="691000"/>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1">
  <r>
    <s v="Alpha"/>
    <s v="Task 1"/>
    <n v="3"/>
    <d v="2020-03-10T00:00:00"/>
    <s v="McFay"/>
    <n v="8"/>
    <d v="2020-02-28T00:00:00"/>
    <n v="0.375"/>
    <n v="96000"/>
    <n v="32256"/>
  </r>
  <r>
    <m/>
    <s v="Task 2"/>
    <n v="4"/>
    <d v="2020-03-12T00:00:00"/>
    <s v="Wood"/>
    <n v="9"/>
    <d v="2020-03-02T00:00:00"/>
    <n v="0.44444444444444442"/>
    <n v="513000"/>
    <n v="226233"/>
  </r>
  <r>
    <m/>
    <s v="Task 3"/>
    <n v="3"/>
    <d v="2020-02-26T00:00:00"/>
    <s v="Ladd"/>
    <n v="5"/>
    <d v="2020-02-20T00:00:00"/>
    <n v="0.6"/>
    <n v="616000"/>
    <n v="401579"/>
  </r>
  <r>
    <m/>
    <s v="Task 4"/>
    <n v="3"/>
    <d v="2020-02-21T00:00:00"/>
    <s v="Hirsch"/>
    <n v="3"/>
    <d v="2020-02-19T00:00:00"/>
    <n v="1"/>
    <n v="817000"/>
    <n v="807069"/>
  </r>
  <r>
    <m/>
    <s v="Task 5"/>
    <n v="3"/>
    <d v="2020-03-02T00:00:00"/>
    <s v="Samora"/>
    <n v="7"/>
    <d v="2020-02-21T00:00:00"/>
    <n v="0.42857142857142855"/>
    <n v="372000"/>
    <n v="173166"/>
  </r>
  <r>
    <m/>
    <s v="Task 6"/>
    <n v="2"/>
    <d v="2020-03-06T00:00:00"/>
    <s v="McFay"/>
    <n v="10"/>
    <d v="2020-02-24T00:00:00"/>
    <n v="0.2"/>
    <n v="50000"/>
    <n v="8400"/>
  </r>
  <r>
    <m/>
    <s v="Task 7"/>
    <n v="3"/>
    <d v="2020-03-06T00:00:00"/>
    <s v="Wood"/>
    <n v="10"/>
    <d v="2020-02-24T00:00:00"/>
    <n v="0.3"/>
    <n v="807000"/>
    <n v="262679"/>
  </r>
  <r>
    <m/>
    <s v="Task 8"/>
    <n v="0"/>
    <d v="2020-02-26T00:00:00"/>
    <s v="Ladd"/>
    <n v="3"/>
    <d v="2020-02-24T00:00:00"/>
    <n v="0"/>
    <n v="691000"/>
    <n v="0"/>
  </r>
  <r>
    <s v="Delta"/>
    <s v="Task 1"/>
    <n v="8"/>
    <d v="2020-03-12T00:00:00"/>
    <s v="Hirsch"/>
    <n v="9"/>
    <d v="2020-03-02T00:00:00"/>
    <n v="0.88888888888888884"/>
    <n v="787000"/>
    <n v="727188"/>
  </r>
  <r>
    <m/>
    <s v="Task 2"/>
    <n v="2"/>
    <d v="2020-03-13T00:00:00"/>
    <s v="Samora"/>
    <n v="10"/>
    <d v="2020-03-02T00:00:00"/>
    <n v="0.2"/>
    <n v="228000"/>
    <n v="47880"/>
  </r>
  <r>
    <m/>
    <s v="Task 3"/>
    <n v="0"/>
    <d v="2020-02-20T00:00:00"/>
    <s v="McFay"/>
    <n v="4"/>
    <d v="2020-02-17T00:00:00"/>
    <n v="0"/>
    <n v="147000"/>
    <n v="0"/>
  </r>
  <r>
    <m/>
    <s v="Task 4"/>
    <n v="5"/>
    <d v="2020-02-28T00:00:00"/>
    <s v="Wood"/>
    <n v="8"/>
    <d v="2020-02-19T00:00:00"/>
    <n v="0.625"/>
    <n v="338000"/>
    <n v="205123"/>
  </r>
  <r>
    <m/>
    <s v="Task 5"/>
    <n v="3"/>
    <d v="2020-03-06T00:00:00"/>
    <s v="Ladd"/>
    <n v="10"/>
    <d v="2020-02-24T00:00:00"/>
    <n v="0.3"/>
    <n v="857000"/>
    <n v="305949"/>
  </r>
  <r>
    <m/>
    <s v="Task 6"/>
    <n v="3"/>
    <d v="2020-03-03T00:00:00"/>
    <s v="Hirsch"/>
    <n v="6"/>
    <d v="2020-02-25T00:00:00"/>
    <n v="0.5"/>
    <n v="602000"/>
    <n v="322371"/>
  </r>
  <r>
    <m/>
    <s v="Task 7"/>
    <n v="2"/>
    <d v="2020-02-28T00:00:00"/>
    <s v="Samora"/>
    <n v="4"/>
    <d v="2020-02-25T00:00:00"/>
    <n v="0.5"/>
    <n v="990000"/>
    <n v="451440"/>
  </r>
  <r>
    <s v="Gemini"/>
    <s v="Task 1"/>
    <n v="2"/>
    <d v="2020-02-21T00:00:00"/>
    <s v="Hirsch"/>
    <n v="5"/>
    <d v="2020-02-17T00:00:00"/>
    <n v="0.4"/>
    <n v="218000"/>
    <n v="97337"/>
  </r>
  <r>
    <m/>
    <s v="Task 10"/>
    <n v="3"/>
    <d v="2020-03-02T00:00:00"/>
    <s v="Ladd"/>
    <n v="6"/>
    <d v="2020-02-24T00:00:00"/>
    <n v="0.5"/>
    <n v="416000"/>
    <n v="175015"/>
  </r>
  <r>
    <m/>
    <s v="Task 2"/>
    <n v="3"/>
    <d v="2020-02-24T00:00:00"/>
    <s v="Samora"/>
    <n v="6"/>
    <d v="2020-02-17T00:00:00"/>
    <n v="0.5"/>
    <n v="393000"/>
    <n v="177440"/>
  </r>
  <r>
    <m/>
    <s v="Task 3"/>
    <n v="4"/>
    <d v="2020-03-02T00:00:00"/>
    <s v="McFay"/>
    <n v="10"/>
    <d v="2020-02-18T00:00:00"/>
    <n v="0.4"/>
    <n v="86000"/>
    <n v="31046"/>
  </r>
  <r>
    <m/>
    <s v="Task 4"/>
    <n v="3"/>
    <d v="2020-03-04T00:00:00"/>
    <s v="Wood"/>
    <n v="9"/>
    <d v="2020-02-21T00:00:00"/>
    <n v="0.33333333333333331"/>
    <n v="732000"/>
    <n v="261324"/>
  </r>
  <r>
    <m/>
    <s v="Task 5"/>
    <n v="1"/>
    <d v="2020-02-20T00:00:00"/>
    <s v="Ladd"/>
    <n v="4"/>
    <d v="2020-02-17T00:00:00"/>
    <n v="0.25"/>
    <n v="492000"/>
    <n v="116850"/>
  </r>
  <r>
    <m/>
    <s v="Task 6"/>
    <n v="0"/>
    <d v="2020-02-27T00:00:00"/>
    <s v="Hirsch"/>
    <n v="6"/>
    <d v="2020-02-20T00:00:00"/>
    <n v="0"/>
    <n v="188000"/>
    <n v="0"/>
  </r>
  <r>
    <m/>
    <s v="Task 7"/>
    <n v="3"/>
    <d v="2020-02-28T00:00:00"/>
    <s v="Samora"/>
    <n v="7"/>
    <d v="2020-02-20T00:00:00"/>
    <n v="0.42857142857142855"/>
    <n v="180000"/>
    <n v="79380"/>
  </r>
  <r>
    <m/>
    <s v="Task 8"/>
    <n v="2"/>
    <d v="2020-02-28T00:00:00"/>
    <s v="McFay"/>
    <n v="5"/>
    <d v="2020-02-24T00:00:00"/>
    <n v="0.4"/>
    <n v="582000"/>
    <n v="195231"/>
  </r>
  <r>
    <m/>
    <s v="Task 9"/>
    <n v="1"/>
    <d v="2020-03-05T00:00:00"/>
    <s v="Wood"/>
    <n v="9"/>
    <d v="2020-02-24T00:00:00"/>
    <n v="0.1111111111111111"/>
    <n v="562000"/>
    <n v="74746"/>
  </r>
  <r>
    <s v="Orion"/>
    <s v="Task 1"/>
    <n v="7"/>
    <d v="2020-02-26T00:00:00"/>
    <s v="Hirsch"/>
    <n v="7"/>
    <d v="2020-02-18T00:00:00"/>
    <n v="1"/>
    <n v="293000"/>
    <n v="273001"/>
  </r>
  <r>
    <m/>
    <s v="Task 10"/>
    <n v="3"/>
    <d v="2020-02-19T00:00:00"/>
    <s v="Ladd"/>
    <n v="3"/>
    <d v="2020-02-17T00:00:00"/>
    <n v="1"/>
    <n v="68000"/>
    <n v="64987"/>
  </r>
  <r>
    <m/>
    <s v="Task 2"/>
    <n v="4"/>
    <d v="2020-02-27T00:00:00"/>
    <s v="Samora"/>
    <n v="9"/>
    <d v="2020-02-17T00:00:00"/>
    <n v="0.44444444444444442"/>
    <n v="224000"/>
    <n v="57910"/>
  </r>
  <r>
    <m/>
    <s v="Task 3"/>
    <n v="0"/>
    <d v="2020-02-27T00:00:00"/>
    <s v="McFay"/>
    <n v="8"/>
    <d v="2020-02-18T00:00:00"/>
    <n v="0"/>
    <n v="978000"/>
    <n v="0"/>
  </r>
  <r>
    <m/>
    <s v="Task 4"/>
    <n v="3"/>
    <d v="2020-02-28T00:00:00"/>
    <s v="Wood"/>
    <n v="7"/>
    <d v="2020-02-20T00:00:00"/>
    <n v="0.42857142857142855"/>
    <n v="932000"/>
    <n v="379157"/>
  </r>
  <r>
    <m/>
    <s v="Task 5"/>
    <n v="1"/>
    <d v="2020-02-26T00:00:00"/>
    <s v="Ladd"/>
    <n v="4"/>
    <d v="2020-02-21T00:00:00"/>
    <n v="0.25"/>
    <n v="854000"/>
    <n v="322812"/>
  </r>
  <r>
    <m/>
    <s v="Task 6"/>
    <n v="3"/>
    <d v="2020-02-28T00:00:00"/>
    <s v="Hirsch"/>
    <n v="6"/>
    <d v="2020-02-21T00:00:00"/>
    <n v="0.5"/>
    <n v="81000"/>
    <n v="38461"/>
  </r>
  <r>
    <m/>
    <s v="Task 7"/>
    <n v="5"/>
    <d v="2020-03-02T00:00:00"/>
    <s v="Samora"/>
    <n v="6"/>
    <d v="2020-02-24T00:00:00"/>
    <n v="0.83333333333333337"/>
    <n v="169000"/>
    <n v="136468"/>
  </r>
  <r>
    <m/>
    <s v="Task 8"/>
    <n v="1"/>
    <d v="2020-02-28T00:00:00"/>
    <s v="McFay"/>
    <n v="4"/>
    <d v="2020-02-25T00:00:00"/>
    <n v="0.25"/>
    <n v="61000"/>
    <n v="12078"/>
  </r>
  <r>
    <m/>
    <s v="Task 9"/>
    <n v="3"/>
    <d v="2020-03-06T00:00:00"/>
    <s v="Wood"/>
    <n v="7"/>
    <d v="2020-02-27T00:00:00"/>
    <n v="0.42857142857142855"/>
    <n v="645000"/>
    <n v="273048"/>
  </r>
  <r>
    <s v="Vega"/>
    <s v="Task 1"/>
    <n v="5"/>
    <d v="2020-02-28T00:00:00"/>
    <s v="Hirsch"/>
    <n v="10"/>
    <d v="2020-02-17T00:00:00"/>
    <n v="0.5"/>
    <n v="839000"/>
    <n v="406974"/>
  </r>
  <r>
    <m/>
    <s v="Task 2"/>
    <n v="4"/>
    <d v="2020-02-27T00:00:00"/>
    <s v="Samora"/>
    <n v="5"/>
    <d v="2020-02-21T00:00:00"/>
    <n v="0.8"/>
    <n v="729000"/>
    <n v="487139"/>
  </r>
  <r>
    <m/>
    <s v="Task 3"/>
    <n v="3"/>
    <d v="2020-03-03T00:00:00"/>
    <s v="McFay"/>
    <n v="7"/>
    <d v="2020-02-24T00:00:00"/>
    <n v="0.42857142857142855"/>
    <n v="826000"/>
    <n v="298186"/>
  </r>
  <r>
    <m/>
    <s v="Task 4"/>
    <n v="2"/>
    <d v="2020-03-05T00:00:00"/>
    <s v="Wood"/>
    <n v="7"/>
    <d v="2020-02-26T00:00:00"/>
    <n v="0.2857142857142857"/>
    <n v="895000"/>
    <n v="280583"/>
  </r>
  <r>
    <m/>
    <s v="Task 5"/>
    <n v="2"/>
    <d v="2020-03-03T00:00:00"/>
    <s v="Ladd"/>
    <n v="3"/>
    <d v="2020-02-28T00:00:00"/>
    <n v="0.66666666666666663"/>
    <n v="341000"/>
    <n v="129785"/>
  </r>
  <r>
    <s v="Grand Total"/>
    <m/>
    <m/>
    <m/>
    <m/>
    <m/>
    <m/>
    <m/>
    <n v="19695000"/>
    <n v="834029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D1D1661-A846-44F1-BB6B-5725C3FD7572}" name="PivotTable1" cacheId="42" applyNumberFormats="0" applyBorderFormats="0" applyFontFormats="0" applyPatternFormats="0" applyAlignmentFormats="0" applyWidthHeightFormats="1" dataCaption="Values" updatedVersion="8" minRefreshableVersion="3" itemPrintTitles="1" createdVersion="8" indent="0" compact="0" compactData="0" multipleFieldFilters="0">
  <location ref="A5:J46" firstHeaderRow="0" firstDataRow="1" firstDataCol="8"/>
  <pivotFields count="10">
    <pivotField axis="axisRow" compact="0" outline="0" showAll="0" defaultSubtotal="0">
      <items count="5">
        <item x="4"/>
        <item x="3"/>
        <item x="0"/>
        <item x="1"/>
        <item x="2"/>
      </items>
    </pivotField>
    <pivotField axis="axisRow" compact="0" outline="0" showAll="0" sortType="ascending" defaultSubtotal="0">
      <items count="10">
        <item x="0"/>
        <item x="9"/>
        <item x="1"/>
        <item x="2"/>
        <item x="3"/>
        <item x="4"/>
        <item x="5"/>
        <item x="6"/>
        <item x="7"/>
        <item x="8"/>
      </items>
    </pivotField>
    <pivotField axis="axisRow" compact="0" outline="0" showAll="0" defaultSubtotal="0">
      <items count="5">
        <item x="0"/>
        <item x="4"/>
        <item x="2"/>
        <item x="1"/>
        <item x="3"/>
      </items>
    </pivotField>
    <pivotField axis="axisRow" compact="0" numFmtId="14" outline="0" showAll="0" defaultSubtotal="0">
      <items count="11">
        <item x="0"/>
        <item x="1"/>
        <item x="10"/>
        <item x="3"/>
        <item x="2"/>
        <item x="4"/>
        <item x="5"/>
        <item x="7"/>
        <item x="6"/>
        <item x="8"/>
        <item x="9"/>
      </items>
    </pivotField>
    <pivotField axis="axisRow" compact="0" outline="0" showAll="0" defaultSubtotal="0">
      <items count="8">
        <item x="7"/>
        <item x="4"/>
        <item x="0"/>
        <item x="1"/>
        <item x="5"/>
        <item x="6"/>
        <item x="3"/>
        <item x="2"/>
      </items>
    </pivotField>
    <pivotField axis="axisRow" compact="0" numFmtId="14" outline="0" showAll="0" defaultSubtotal="0">
      <items count="15">
        <item x="10"/>
        <item x="4"/>
        <item x="0"/>
        <item x="1"/>
        <item x="8"/>
        <item x="5"/>
        <item x="6"/>
        <item x="2"/>
        <item x="11"/>
        <item x="3"/>
        <item x="7"/>
        <item x="9"/>
        <item x="14"/>
        <item x="12"/>
        <item x="13"/>
      </items>
    </pivotField>
    <pivotField axis="axisRow" compact="0" numFmtId="3" outline="0" showAll="0" defaultSubtotal="0">
      <items count="8">
        <item x="4"/>
        <item x="3"/>
        <item x="0"/>
        <item x="1"/>
        <item x="2"/>
        <item x="6"/>
        <item x="5"/>
        <item x="7"/>
      </items>
    </pivotField>
    <pivotField axis="axisRow" compact="0" numFmtId="9" outline="0" showAll="0" defaultSubtotal="0">
      <items count="19">
        <item x="4"/>
        <item x="6"/>
        <item x="14"/>
        <item x="3"/>
        <item x="11"/>
        <item x="16"/>
        <item x="2"/>
        <item x="17"/>
        <item x="0"/>
        <item x="5"/>
        <item x="8"/>
        <item x="1"/>
        <item x="18"/>
        <item x="15"/>
        <item x="12"/>
        <item x="10"/>
        <item x="9"/>
        <item x="13"/>
        <item x="7"/>
      </items>
    </pivotField>
    <pivotField dataField="1" compact="0" numFmtId="3" outline="0" showAll="0" defaultSubtotal="0"/>
    <pivotField dataField="1" compact="0" numFmtId="3" outline="0" showAll="0" defaultSubtotal="0"/>
  </pivotFields>
  <rowFields count="8">
    <field x="0"/>
    <field x="1"/>
    <field x="6"/>
    <field x="3"/>
    <field x="5"/>
    <field x="2"/>
    <field x="4"/>
    <field x="7"/>
  </rowFields>
  <rowItems count="41">
    <i>
      <x/>
      <x/>
      <x v="3"/>
      <x v="9"/>
      <x v="12"/>
      <x v="2"/>
      <x v="5"/>
      <x v="7"/>
    </i>
    <i r="1">
      <x v="2"/>
      <x v="4"/>
      <x v="10"/>
      <x v="13"/>
      <x v="4"/>
      <x v="6"/>
      <x v="10"/>
    </i>
    <i r="1">
      <x v="3"/>
      <x v="3"/>
      <x v="3"/>
      <x v="4"/>
      <x v="1"/>
      <x v="2"/>
      <x v="12"/>
    </i>
    <i r="1">
      <x v="4"/>
      <x v="3"/>
      <x v="2"/>
      <x v="2"/>
      <x/>
      <x/>
      <x v="18"/>
    </i>
    <i r="1">
      <x v="5"/>
      <x v="3"/>
      <x v="4"/>
      <x v="7"/>
      <x v="3"/>
      <x v="4"/>
      <x v="9"/>
    </i>
    <i r="1">
      <x v="6"/>
      <x v="2"/>
      <x v="5"/>
      <x v="11"/>
      <x v="2"/>
      <x v="7"/>
      <x v="2"/>
    </i>
    <i r="1">
      <x v="7"/>
      <x v="3"/>
      <x v="5"/>
      <x v="11"/>
      <x v="4"/>
      <x v="7"/>
      <x v="5"/>
    </i>
    <i r="1">
      <x v="8"/>
      <x/>
      <x v="5"/>
      <x v="4"/>
      <x v="1"/>
      <x/>
      <x/>
    </i>
    <i>
      <x v="1"/>
      <x/>
      <x v="7"/>
      <x v="10"/>
      <x v="13"/>
      <x/>
      <x v="6"/>
      <x v="17"/>
    </i>
    <i r="1">
      <x v="2"/>
      <x v="2"/>
      <x v="10"/>
      <x v="14"/>
      <x v="3"/>
      <x v="7"/>
      <x v="2"/>
    </i>
    <i r="1">
      <x v="3"/>
      <x/>
      <x/>
      <x v="1"/>
      <x v="2"/>
      <x v="1"/>
      <x/>
    </i>
    <i r="1">
      <x v="4"/>
      <x v="5"/>
      <x v="2"/>
      <x v="6"/>
      <x v="4"/>
      <x v="5"/>
      <x v="13"/>
    </i>
    <i r="1">
      <x v="5"/>
      <x v="3"/>
      <x v="5"/>
      <x v="11"/>
      <x v="1"/>
      <x v="7"/>
      <x v="5"/>
    </i>
    <i r="1">
      <x v="6"/>
      <x v="3"/>
      <x v="6"/>
      <x v="8"/>
      <x/>
      <x v="3"/>
      <x v="11"/>
    </i>
    <i r="1">
      <x v="7"/>
      <x v="2"/>
      <x v="6"/>
      <x v="6"/>
      <x v="3"/>
      <x v="1"/>
      <x v="11"/>
    </i>
    <i>
      <x v="2"/>
      <x/>
      <x v="2"/>
      <x/>
      <x v="2"/>
      <x/>
      <x v="2"/>
      <x v="8"/>
    </i>
    <i r="1">
      <x v="1"/>
      <x v="3"/>
      <x v="5"/>
      <x v="7"/>
      <x v="1"/>
      <x v="3"/>
      <x v="11"/>
    </i>
    <i r="1">
      <x v="2"/>
      <x v="3"/>
      <x/>
      <x v="3"/>
      <x v="3"/>
      <x v="3"/>
      <x v="11"/>
    </i>
    <i r="1">
      <x v="3"/>
      <x v="4"/>
      <x v="1"/>
      <x v="7"/>
      <x v="2"/>
      <x v="7"/>
      <x v="8"/>
    </i>
    <i r="1">
      <x v="4"/>
      <x v="3"/>
      <x v="4"/>
      <x v="9"/>
      <x v="4"/>
      <x v="6"/>
      <x v="6"/>
    </i>
    <i r="1">
      <x v="5"/>
      <x v="1"/>
      <x/>
      <x v="1"/>
      <x v="1"/>
      <x v="1"/>
      <x v="3"/>
    </i>
    <i r="1">
      <x v="6"/>
      <x/>
      <x v="3"/>
      <x v="5"/>
      <x/>
      <x v="3"/>
      <x/>
    </i>
    <i r="1">
      <x v="7"/>
      <x v="3"/>
      <x v="3"/>
      <x v="6"/>
      <x v="3"/>
      <x v="4"/>
      <x v="9"/>
    </i>
    <i r="1">
      <x v="8"/>
      <x v="2"/>
      <x v="5"/>
      <x v="6"/>
      <x v="2"/>
      <x v="2"/>
      <x v="8"/>
    </i>
    <i r="1">
      <x v="9"/>
      <x v="1"/>
      <x v="5"/>
      <x v="10"/>
      <x v="4"/>
      <x v="6"/>
      <x v="1"/>
    </i>
    <i>
      <x v="3"/>
      <x/>
      <x v="6"/>
      <x v="1"/>
      <x v="4"/>
      <x/>
      <x v="4"/>
      <x v="18"/>
    </i>
    <i r="1">
      <x v="1"/>
      <x v="3"/>
      <x/>
      <x/>
      <x v="1"/>
      <x/>
      <x v="18"/>
    </i>
    <i r="1">
      <x v="2"/>
      <x v="4"/>
      <x/>
      <x v="5"/>
      <x v="3"/>
      <x v="6"/>
      <x v="10"/>
    </i>
    <i r="1">
      <x v="3"/>
      <x/>
      <x v="1"/>
      <x v="5"/>
      <x v="2"/>
      <x v="5"/>
      <x/>
    </i>
    <i r="1">
      <x v="4"/>
      <x v="3"/>
      <x v="3"/>
      <x v="6"/>
      <x v="4"/>
      <x v="4"/>
      <x v="9"/>
    </i>
    <i r="1">
      <x v="5"/>
      <x v="1"/>
      <x v="4"/>
      <x v="4"/>
      <x v="1"/>
      <x v="1"/>
      <x v="3"/>
    </i>
    <i r="1">
      <x v="6"/>
      <x v="3"/>
      <x v="4"/>
      <x v="6"/>
      <x/>
      <x v="3"/>
      <x v="11"/>
    </i>
    <i r="1">
      <x v="7"/>
      <x v="5"/>
      <x v="5"/>
      <x v="7"/>
      <x v="3"/>
      <x v="3"/>
      <x v="16"/>
    </i>
    <i r="1">
      <x v="8"/>
      <x v="1"/>
      <x v="6"/>
      <x v="6"/>
      <x v="2"/>
      <x v="1"/>
      <x v="3"/>
    </i>
    <i r="1">
      <x v="9"/>
      <x v="3"/>
      <x v="8"/>
      <x v="11"/>
      <x v="4"/>
      <x v="4"/>
      <x v="9"/>
    </i>
    <i>
      <x v="4"/>
      <x/>
      <x v="5"/>
      <x/>
      <x v="6"/>
      <x/>
      <x v="7"/>
      <x v="11"/>
    </i>
    <i r="1">
      <x v="2"/>
      <x v="4"/>
      <x v="4"/>
      <x v="5"/>
      <x v="3"/>
      <x v="2"/>
      <x v="15"/>
    </i>
    <i r="1">
      <x v="3"/>
      <x v="3"/>
      <x v="5"/>
      <x v="8"/>
      <x v="2"/>
      <x v="4"/>
      <x v="9"/>
    </i>
    <i r="1">
      <x v="4"/>
      <x v="2"/>
      <x v="7"/>
      <x v="10"/>
      <x v="4"/>
      <x v="4"/>
      <x v="4"/>
    </i>
    <i r="1">
      <x v="5"/>
      <x v="2"/>
      <x v="9"/>
      <x v="8"/>
      <x v="1"/>
      <x/>
      <x v="14"/>
    </i>
    <i t="grand">
      <x/>
    </i>
  </rowItems>
  <colFields count="1">
    <field x="-2"/>
  </colFields>
  <colItems count="2">
    <i>
      <x/>
    </i>
    <i i="1">
      <x v="1"/>
    </i>
  </colItems>
  <dataFields count="2">
    <dataField name="Budget($)" fld="8" baseField="0" baseItem="0" numFmtId="3"/>
    <dataField name="Actual($)" fld="9" baseField="0" baseItem="0" numFmtId="3"/>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6AE3301-C18E-44FE-855D-1593B1FA8EEB}" name="PivotTable11"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L4:M5" firstHeaderRow="0" firstDataRow="1" firstDataCol="0"/>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showAll="0"/>
    <pivotField numFmtId="14" showAll="0"/>
    <pivotField numFmtId="3" showAll="0"/>
    <pivotField numFmtId="9" showAll="0"/>
    <pivotField dataField="1" numFmtId="3" showAll="0"/>
    <pivotField dataField="1" numFmtId="3" showAll="0"/>
  </pivotFields>
  <rowItems count="1">
    <i/>
  </rowItems>
  <colFields count="1">
    <field x="-2"/>
  </colFields>
  <colItems count="2">
    <i>
      <x/>
    </i>
    <i i="1">
      <x v="1"/>
    </i>
  </colItems>
  <dataFields count="2">
    <dataField name=" Actual" fld="9" baseField="0" baseItem="1" numFmtId="166"/>
    <dataField name=" Budget" fld="8" baseField="0" baseItem="1" numFmtId="166"/>
  </dataFields>
  <chartFormats count="2">
    <chartFormat chart="18" format="4" series="1">
      <pivotArea type="data" outline="0" fieldPosition="0">
        <references count="1">
          <reference field="4294967294" count="1" selected="0">
            <x v="0"/>
          </reference>
        </references>
      </pivotArea>
    </chartFormat>
    <chartFormat chart="18"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0B2F2C3-8EE0-4101-943D-940141EF07D5}" name="PivotTable6" cacheId="28"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4:F6" firstHeaderRow="1" firstDataRow="1" firstDataCol="1"/>
  <pivotFields count="10">
    <pivotField showAll="0"/>
    <pivotField showAll="0"/>
    <pivotField dataField="1" showAll="0"/>
    <pivotField showAll="0"/>
    <pivotField showAll="0"/>
    <pivotField dataField="1" showAll="0"/>
    <pivotField showAll="0"/>
    <pivotField showAll="0"/>
    <pivotField numFmtId="3" showAll="0"/>
    <pivotField numFmtId="3" showAll="0"/>
  </pivotFields>
  <rowFields count="1">
    <field x="-2"/>
  </rowFields>
  <rowItems count="2">
    <i>
      <x/>
    </i>
    <i i="1">
      <x v="1"/>
    </i>
  </rowItems>
  <colItems count="1">
    <i/>
  </colItems>
  <dataFields count="2">
    <dataField name="Sum of Days completed" fld="2" baseField="0" baseItem="0"/>
    <dataField name="Sum of Duration"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7C65F9A1-7DA6-4173-9B58-71C45A1542A8}" sourceName="Project">
  <pivotTables>
    <pivotTable tabId="2" name="PivotTable1"/>
    <pivotTable tabId="3" name="PivotTable11"/>
  </pivotTables>
  <data>
    <tabular pivotCacheId="589018323">
      <items count="5">
        <i x="4" s="1"/>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12D9B5A3-314D-4A81-AEE3-41156C4803A3}" sourceName="Manager">
  <pivotTables>
    <pivotTable tabId="2" name="PivotTable1"/>
    <pivotTable tabId="3" name="PivotTable11"/>
  </pivotTables>
  <data>
    <tabular pivotCacheId="589018323">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xr10:uid="{653BCA72-5204-43AA-8F6C-EEDE821196B1}" cache="Slicer_Project" caption="Project" columnCount="5" rowHeight="257588"/>
  <slicer name="Manager" xr10:uid="{4301A100-C7DF-448F-9694-503982EB382D}" cache="Slicer_Manager" caption="Manager" columnCount="5" rowHeight="257588"/>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4C5879D-E0F8-4CDD-98B3-84CD0E155603}" name="Table1" displayName="Table1" ref="A1:J41" totalsRowShown="0">
  <autoFilter ref="A1:J41" xr:uid="{F4C5879D-E0F8-4CDD-98B3-84CD0E155603}"/>
  <tableColumns count="10">
    <tableColumn id="1" xr3:uid="{58AB4480-4B02-4D10-A5C8-149D9B808F09}" name="Project"/>
    <tableColumn id="2" xr3:uid="{5942D584-1280-4CA4-AF06-6145DE9DE772}" name="Task"/>
    <tableColumn id="3" xr3:uid="{82FA373D-A4AB-4B79-819B-BACE310AC969}" name="Manager"/>
    <tableColumn id="4" xr3:uid="{9AD2F2B0-D0E0-4D1B-9BA2-FA79E6F271CF}" name="Start Date" dataDxfId="47"/>
    <tableColumn id="5" xr3:uid="{54469E0A-FA1A-466A-A932-AF0BFBCB48DB}" name="Duration"/>
    <tableColumn id="9" xr3:uid="{A61AC629-A9ED-43E3-876E-C63ABB5504A2}" name="End Date" dataDxfId="46">
      <calculatedColumnFormula>WORKDAY.INTL(Table1[[#This Row],[Start Date]]-1,Table1[[#This Row],[Duration]],1)</calculatedColumnFormula>
    </tableColumn>
    <tableColumn id="10" xr3:uid="{31307593-E3D2-4F32-841E-BB56CE07FA23}" name="Days completed" dataDxfId="45"/>
    <tableColumn id="6" xr3:uid="{0E692545-1A3F-4DE5-B692-02C2B5754B0A}" name="Progress" dataDxfId="44" dataCellStyle="Percent">
      <calculatedColumnFormula>Table1[[#This Row],[Days completed]]/Table1[[#This Row],[Duration]]</calculatedColumnFormula>
    </tableColumn>
    <tableColumn id="7" xr3:uid="{9297635D-0742-4964-B776-C9E1074ADFD9}" name="Budget" dataDxfId="43"/>
    <tableColumn id="8" xr3:uid="{FDCF7D67-18CF-4695-9A4A-7458756A745A}" name="Actual" dataDxfId="42"/>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8442A-24FA-4E13-A5B5-085BD13A3E34}">
  <sheetPr codeName="Sheet2"/>
  <dimension ref="A1:AJ46"/>
  <sheetViews>
    <sheetView showGridLines="0" tabSelected="1" zoomScale="91" zoomScaleNormal="175" workbookViewId="0">
      <selection activeCell="G2" sqref="G2"/>
    </sheetView>
  </sheetViews>
  <sheetFormatPr defaultRowHeight="15.05" x14ac:dyDescent="0.3"/>
  <cols>
    <col min="2" max="2" width="18.44140625" customWidth="1"/>
    <col min="3" max="4" width="14.5546875" customWidth="1"/>
    <col min="5" max="5" width="15.77734375" customWidth="1"/>
    <col min="6" max="6" width="18.21875" customWidth="1"/>
    <col min="7" max="7" width="13.44140625" customWidth="1"/>
    <col min="8" max="8" width="14.109375" customWidth="1"/>
    <col min="9" max="9" width="16.77734375" customWidth="1"/>
    <col min="10" max="10" width="12.44140625" customWidth="1"/>
    <col min="13" max="13" width="15.77734375" customWidth="1"/>
  </cols>
  <sheetData>
    <row r="1" spans="1:36" s="10" customFormat="1" ht="43.85" customHeight="1" x14ac:dyDescent="0.3">
      <c r="E1" s="11" t="str">
        <f>TEXT(MIN(D6:D45),"D-MMM-YY")&amp;" to "&amp;TEXT(MAX(E6:E45),"D-MMM-YY")</f>
        <v>17-Feb-20 to 13-Mar-20</v>
      </c>
    </row>
    <row r="2" spans="1:36" ht="33.85" customHeight="1" x14ac:dyDescent="0.3"/>
    <row r="3" spans="1:36" ht="33.85" customHeight="1" x14ac:dyDescent="0.3"/>
    <row r="5" spans="1:36" x14ac:dyDescent="0.3">
      <c r="A5" s="5" t="s">
        <v>0</v>
      </c>
      <c r="B5" s="5" t="s">
        <v>1</v>
      </c>
      <c r="C5" s="5" t="s">
        <v>6</v>
      </c>
      <c r="D5" s="5" t="s">
        <v>3</v>
      </c>
      <c r="E5" s="5" t="s">
        <v>5</v>
      </c>
      <c r="F5" s="5" t="s">
        <v>2</v>
      </c>
      <c r="G5" s="5" t="s">
        <v>4</v>
      </c>
      <c r="H5" s="5" t="s">
        <v>7</v>
      </c>
      <c r="I5" t="s">
        <v>32</v>
      </c>
      <c r="J5" t="s">
        <v>47</v>
      </c>
      <c r="K5" s="12" cm="1">
        <f t="array" ref="K5:AJ5">_xlfn.SEQUENCE(1,26,MIN(D6:D45)+worksings!A11,1)</f>
        <v>43878</v>
      </c>
      <c r="L5" s="12">
        <v>43879</v>
      </c>
      <c r="M5" s="12">
        <v>43880</v>
      </c>
      <c r="N5" s="12">
        <v>43881</v>
      </c>
      <c r="O5" s="12">
        <v>43882</v>
      </c>
      <c r="P5" s="12">
        <v>43883</v>
      </c>
      <c r="Q5" s="12">
        <v>43884</v>
      </c>
      <c r="R5" s="12">
        <v>43885</v>
      </c>
      <c r="S5" s="12">
        <v>43886</v>
      </c>
      <c r="T5" s="12">
        <v>43887</v>
      </c>
      <c r="U5" s="12">
        <v>43888</v>
      </c>
      <c r="V5" s="12">
        <v>43889</v>
      </c>
      <c r="W5" s="12">
        <v>43890</v>
      </c>
      <c r="X5" s="12">
        <v>43891</v>
      </c>
      <c r="Y5" s="12">
        <v>43892</v>
      </c>
      <c r="Z5" s="12">
        <v>43893</v>
      </c>
      <c r="AA5" s="12">
        <v>43894</v>
      </c>
      <c r="AB5" s="12">
        <v>43895</v>
      </c>
      <c r="AC5" s="12">
        <v>43896</v>
      </c>
      <c r="AD5" s="12">
        <v>43897</v>
      </c>
      <c r="AE5" s="12">
        <v>43898</v>
      </c>
      <c r="AF5" s="12">
        <v>43899</v>
      </c>
      <c r="AG5" s="12">
        <v>43900</v>
      </c>
      <c r="AH5" s="12">
        <v>43901</v>
      </c>
      <c r="AI5" s="12">
        <v>43902</v>
      </c>
      <c r="AJ5" s="12">
        <v>43903</v>
      </c>
    </row>
    <row r="6" spans="1:36" ht="22.55" customHeight="1" x14ac:dyDescent="0.3">
      <c r="A6" t="s">
        <v>29</v>
      </c>
      <c r="B6" t="s">
        <v>11</v>
      </c>
      <c r="C6" s="3">
        <v>3</v>
      </c>
      <c r="D6" s="2">
        <v>43889</v>
      </c>
      <c r="E6" s="2">
        <v>43900</v>
      </c>
      <c r="F6" t="s">
        <v>16</v>
      </c>
      <c r="G6">
        <v>8</v>
      </c>
      <c r="H6" s="8">
        <v>0.375</v>
      </c>
      <c r="I6" s="3">
        <v>96000</v>
      </c>
      <c r="J6" s="3">
        <v>32256</v>
      </c>
    </row>
    <row r="7" spans="1:36" ht="20.7" customHeight="1" x14ac:dyDescent="0.3">
      <c r="B7" t="s">
        <v>13</v>
      </c>
      <c r="C7" s="3">
        <v>4</v>
      </c>
      <c r="D7" s="2">
        <v>43892</v>
      </c>
      <c r="E7" s="2">
        <v>43902</v>
      </c>
      <c r="F7" t="s">
        <v>18</v>
      </c>
      <c r="G7">
        <v>9</v>
      </c>
      <c r="H7" s="8">
        <v>0.44444444444444442</v>
      </c>
      <c r="I7" s="3">
        <v>513000</v>
      </c>
      <c r="J7" s="3">
        <v>226233</v>
      </c>
    </row>
    <row r="8" spans="1:36" ht="20.7" customHeight="1" x14ac:dyDescent="0.3">
      <c r="B8" t="s">
        <v>15</v>
      </c>
      <c r="C8" s="3">
        <v>3</v>
      </c>
      <c r="D8" s="2">
        <v>43881</v>
      </c>
      <c r="E8" s="2">
        <v>43887</v>
      </c>
      <c r="F8" t="s">
        <v>20</v>
      </c>
      <c r="G8">
        <v>5</v>
      </c>
      <c r="H8" s="8">
        <v>0.6</v>
      </c>
      <c r="I8" s="3">
        <v>616000</v>
      </c>
      <c r="J8" s="3">
        <v>401579</v>
      </c>
    </row>
    <row r="9" spans="1:36" x14ac:dyDescent="0.3">
      <c r="B9" t="s">
        <v>17</v>
      </c>
      <c r="C9" s="3">
        <v>3</v>
      </c>
      <c r="D9" s="2">
        <v>43880</v>
      </c>
      <c r="E9" s="2">
        <v>43882</v>
      </c>
      <c r="F9" t="s">
        <v>12</v>
      </c>
      <c r="G9">
        <v>3</v>
      </c>
      <c r="H9" s="8">
        <v>1</v>
      </c>
      <c r="I9" s="3">
        <v>817000</v>
      </c>
      <c r="J9" s="3">
        <v>807069</v>
      </c>
    </row>
    <row r="10" spans="1:36" x14ac:dyDescent="0.3">
      <c r="B10" t="s">
        <v>19</v>
      </c>
      <c r="C10" s="3">
        <v>3</v>
      </c>
      <c r="D10" s="2">
        <v>43882</v>
      </c>
      <c r="E10" s="2">
        <v>43892</v>
      </c>
      <c r="F10" t="s">
        <v>14</v>
      </c>
      <c r="G10">
        <v>7</v>
      </c>
      <c r="H10" s="8">
        <v>0.42857142857142855</v>
      </c>
      <c r="I10" s="3">
        <v>372000</v>
      </c>
      <c r="J10" s="3">
        <v>173166</v>
      </c>
    </row>
    <row r="11" spans="1:36" x14ac:dyDescent="0.3">
      <c r="B11" t="s">
        <v>21</v>
      </c>
      <c r="C11" s="3">
        <v>2</v>
      </c>
      <c r="D11" s="2">
        <v>43885</v>
      </c>
      <c r="E11" s="2">
        <v>43896</v>
      </c>
      <c r="F11" t="s">
        <v>16</v>
      </c>
      <c r="G11">
        <v>10</v>
      </c>
      <c r="H11" s="8">
        <v>0.2</v>
      </c>
      <c r="I11" s="3">
        <v>50000</v>
      </c>
      <c r="J11" s="3">
        <v>8400</v>
      </c>
    </row>
    <row r="12" spans="1:36" x14ac:dyDescent="0.3">
      <c r="B12" t="s">
        <v>22</v>
      </c>
      <c r="C12" s="3">
        <v>3</v>
      </c>
      <c r="D12" s="2">
        <v>43885</v>
      </c>
      <c r="E12" s="2">
        <v>43896</v>
      </c>
      <c r="F12" t="s">
        <v>18</v>
      </c>
      <c r="G12">
        <v>10</v>
      </c>
      <c r="H12" s="8">
        <v>0.3</v>
      </c>
      <c r="I12" s="3">
        <v>807000</v>
      </c>
      <c r="J12" s="3">
        <v>262679</v>
      </c>
    </row>
    <row r="13" spans="1:36" x14ac:dyDescent="0.3">
      <c r="B13" t="s">
        <v>23</v>
      </c>
      <c r="C13" s="3">
        <v>0</v>
      </c>
      <c r="D13" s="2">
        <v>43885</v>
      </c>
      <c r="E13" s="2">
        <v>43887</v>
      </c>
      <c r="F13" t="s">
        <v>20</v>
      </c>
      <c r="G13">
        <v>3</v>
      </c>
      <c r="H13" s="8">
        <v>0</v>
      </c>
      <c r="I13" s="3">
        <v>691000</v>
      </c>
      <c r="J13" s="3">
        <v>0</v>
      </c>
    </row>
    <row r="14" spans="1:36" x14ac:dyDescent="0.3">
      <c r="A14" t="s">
        <v>28</v>
      </c>
      <c r="B14" t="s">
        <v>11</v>
      </c>
      <c r="C14" s="3">
        <v>8</v>
      </c>
      <c r="D14" s="2">
        <v>43892</v>
      </c>
      <c r="E14" s="2">
        <v>43902</v>
      </c>
      <c r="F14" t="s">
        <v>12</v>
      </c>
      <c r="G14">
        <v>9</v>
      </c>
      <c r="H14" s="8">
        <v>0.88888888888888884</v>
      </c>
      <c r="I14" s="3">
        <v>787000</v>
      </c>
      <c r="J14" s="3">
        <v>727188</v>
      </c>
    </row>
    <row r="15" spans="1:36" x14ac:dyDescent="0.3">
      <c r="B15" t="s">
        <v>13</v>
      </c>
      <c r="C15" s="3">
        <v>2</v>
      </c>
      <c r="D15" s="2">
        <v>43892</v>
      </c>
      <c r="E15" s="2">
        <v>43903</v>
      </c>
      <c r="F15" t="s">
        <v>14</v>
      </c>
      <c r="G15">
        <v>10</v>
      </c>
      <c r="H15" s="8">
        <v>0.2</v>
      </c>
      <c r="I15" s="3">
        <v>228000</v>
      </c>
      <c r="J15" s="3">
        <v>47880</v>
      </c>
    </row>
    <row r="16" spans="1:36" x14ac:dyDescent="0.3">
      <c r="B16" t="s">
        <v>15</v>
      </c>
      <c r="C16" s="3">
        <v>0</v>
      </c>
      <c r="D16" s="2">
        <v>43878</v>
      </c>
      <c r="E16" s="2">
        <v>43881</v>
      </c>
      <c r="F16" t="s">
        <v>16</v>
      </c>
      <c r="G16">
        <v>4</v>
      </c>
      <c r="H16" s="8">
        <v>0</v>
      </c>
      <c r="I16" s="3">
        <v>147000</v>
      </c>
      <c r="J16" s="3">
        <v>0</v>
      </c>
    </row>
    <row r="17" spans="1:10" x14ac:dyDescent="0.3">
      <c r="B17" t="s">
        <v>17</v>
      </c>
      <c r="C17" s="3">
        <v>5</v>
      </c>
      <c r="D17" s="2">
        <v>43880</v>
      </c>
      <c r="E17" s="2">
        <v>43889</v>
      </c>
      <c r="F17" t="s">
        <v>18</v>
      </c>
      <c r="G17">
        <v>8</v>
      </c>
      <c r="H17" s="8">
        <v>0.625</v>
      </c>
      <c r="I17" s="3">
        <v>338000</v>
      </c>
      <c r="J17" s="3">
        <v>205123</v>
      </c>
    </row>
    <row r="18" spans="1:10" x14ac:dyDescent="0.3">
      <c r="B18" t="s">
        <v>19</v>
      </c>
      <c r="C18" s="3">
        <v>3</v>
      </c>
      <c r="D18" s="2">
        <v>43885</v>
      </c>
      <c r="E18" s="2">
        <v>43896</v>
      </c>
      <c r="F18" t="s">
        <v>20</v>
      </c>
      <c r="G18">
        <v>10</v>
      </c>
      <c r="H18" s="8">
        <v>0.3</v>
      </c>
      <c r="I18" s="3">
        <v>857000</v>
      </c>
      <c r="J18" s="3">
        <v>305949</v>
      </c>
    </row>
    <row r="19" spans="1:10" x14ac:dyDescent="0.3">
      <c r="B19" t="s">
        <v>21</v>
      </c>
      <c r="C19" s="3">
        <v>3</v>
      </c>
      <c r="D19" s="2">
        <v>43886</v>
      </c>
      <c r="E19" s="2">
        <v>43893</v>
      </c>
      <c r="F19" t="s">
        <v>12</v>
      </c>
      <c r="G19">
        <v>6</v>
      </c>
      <c r="H19" s="8">
        <v>0.5</v>
      </c>
      <c r="I19" s="3">
        <v>602000</v>
      </c>
      <c r="J19" s="3">
        <v>322371</v>
      </c>
    </row>
    <row r="20" spans="1:10" x14ac:dyDescent="0.3">
      <c r="B20" t="s">
        <v>22</v>
      </c>
      <c r="C20" s="3">
        <v>2</v>
      </c>
      <c r="D20" s="2">
        <v>43886</v>
      </c>
      <c r="E20" s="2">
        <v>43889</v>
      </c>
      <c r="F20" t="s">
        <v>14</v>
      </c>
      <c r="G20">
        <v>4</v>
      </c>
      <c r="H20" s="8">
        <v>0.5</v>
      </c>
      <c r="I20" s="3">
        <v>990000</v>
      </c>
      <c r="J20" s="3">
        <v>451440</v>
      </c>
    </row>
    <row r="21" spans="1:10" x14ac:dyDescent="0.3">
      <c r="A21" t="s">
        <v>10</v>
      </c>
      <c r="B21" t="s">
        <v>11</v>
      </c>
      <c r="C21" s="3">
        <v>2</v>
      </c>
      <c r="D21" s="2">
        <v>43878</v>
      </c>
      <c r="E21" s="2">
        <v>43882</v>
      </c>
      <c r="F21" t="s">
        <v>12</v>
      </c>
      <c r="G21">
        <v>5</v>
      </c>
      <c r="H21" s="8">
        <v>0.4</v>
      </c>
      <c r="I21" s="3">
        <v>218000</v>
      </c>
      <c r="J21" s="3">
        <v>97337</v>
      </c>
    </row>
    <row r="22" spans="1:10" x14ac:dyDescent="0.3">
      <c r="B22" t="s">
        <v>25</v>
      </c>
      <c r="C22" s="3">
        <v>3</v>
      </c>
      <c r="D22" s="2">
        <v>43885</v>
      </c>
      <c r="E22" s="2">
        <v>43892</v>
      </c>
      <c r="F22" t="s">
        <v>20</v>
      </c>
      <c r="G22">
        <v>6</v>
      </c>
      <c r="H22" s="8">
        <v>0.5</v>
      </c>
      <c r="I22" s="3">
        <v>416000</v>
      </c>
      <c r="J22" s="3">
        <v>175015</v>
      </c>
    </row>
    <row r="23" spans="1:10" x14ac:dyDescent="0.3">
      <c r="B23" t="s">
        <v>13</v>
      </c>
      <c r="C23" s="3">
        <v>3</v>
      </c>
      <c r="D23" s="2">
        <v>43878</v>
      </c>
      <c r="E23" s="2">
        <v>43885</v>
      </c>
      <c r="F23" t="s">
        <v>14</v>
      </c>
      <c r="G23">
        <v>6</v>
      </c>
      <c r="H23" s="8">
        <v>0.5</v>
      </c>
      <c r="I23" s="3">
        <v>393000</v>
      </c>
      <c r="J23" s="3">
        <v>177440</v>
      </c>
    </row>
    <row r="24" spans="1:10" x14ac:dyDescent="0.3">
      <c r="B24" t="s">
        <v>15</v>
      </c>
      <c r="C24" s="3">
        <v>4</v>
      </c>
      <c r="D24" s="2">
        <v>43879</v>
      </c>
      <c r="E24" s="2">
        <v>43892</v>
      </c>
      <c r="F24" t="s">
        <v>16</v>
      </c>
      <c r="G24">
        <v>10</v>
      </c>
      <c r="H24" s="8">
        <v>0.4</v>
      </c>
      <c r="I24" s="3">
        <v>86000</v>
      </c>
      <c r="J24" s="3">
        <v>31046</v>
      </c>
    </row>
    <row r="25" spans="1:10" x14ac:dyDescent="0.3">
      <c r="B25" t="s">
        <v>17</v>
      </c>
      <c r="C25" s="3">
        <v>3</v>
      </c>
      <c r="D25" s="2">
        <v>43882</v>
      </c>
      <c r="E25" s="2">
        <v>43894</v>
      </c>
      <c r="F25" t="s">
        <v>18</v>
      </c>
      <c r="G25">
        <v>9</v>
      </c>
      <c r="H25" s="8">
        <v>0.33333333333333331</v>
      </c>
      <c r="I25" s="3">
        <v>732000</v>
      </c>
      <c r="J25" s="3">
        <v>261324</v>
      </c>
    </row>
    <row r="26" spans="1:10" x14ac:dyDescent="0.3">
      <c r="B26" t="s">
        <v>19</v>
      </c>
      <c r="C26" s="3">
        <v>1</v>
      </c>
      <c r="D26" s="2">
        <v>43878</v>
      </c>
      <c r="E26" s="2">
        <v>43881</v>
      </c>
      <c r="F26" t="s">
        <v>20</v>
      </c>
      <c r="G26">
        <v>4</v>
      </c>
      <c r="H26" s="8">
        <v>0.25</v>
      </c>
      <c r="I26" s="3">
        <v>492000</v>
      </c>
      <c r="J26" s="3">
        <v>116850</v>
      </c>
    </row>
    <row r="27" spans="1:10" x14ac:dyDescent="0.3">
      <c r="B27" t="s">
        <v>21</v>
      </c>
      <c r="C27" s="3">
        <v>0</v>
      </c>
      <c r="D27" s="2">
        <v>43881</v>
      </c>
      <c r="E27" s="2">
        <v>43888</v>
      </c>
      <c r="F27" t="s">
        <v>12</v>
      </c>
      <c r="G27">
        <v>6</v>
      </c>
      <c r="H27" s="8">
        <v>0</v>
      </c>
      <c r="I27" s="3">
        <v>188000</v>
      </c>
      <c r="J27" s="3">
        <v>0</v>
      </c>
    </row>
    <row r="28" spans="1:10" x14ac:dyDescent="0.3">
      <c r="B28" t="s">
        <v>22</v>
      </c>
      <c r="C28" s="3">
        <v>3</v>
      </c>
      <c r="D28" s="2">
        <v>43881</v>
      </c>
      <c r="E28" s="2">
        <v>43889</v>
      </c>
      <c r="F28" t="s">
        <v>14</v>
      </c>
      <c r="G28">
        <v>7</v>
      </c>
      <c r="H28" s="8">
        <v>0.42857142857142855</v>
      </c>
      <c r="I28" s="3">
        <v>180000</v>
      </c>
      <c r="J28" s="3">
        <v>79380</v>
      </c>
    </row>
    <row r="29" spans="1:10" x14ac:dyDescent="0.3">
      <c r="B29" t="s">
        <v>23</v>
      </c>
      <c r="C29" s="3">
        <v>2</v>
      </c>
      <c r="D29" s="2">
        <v>43885</v>
      </c>
      <c r="E29" s="2">
        <v>43889</v>
      </c>
      <c r="F29" t="s">
        <v>16</v>
      </c>
      <c r="G29">
        <v>5</v>
      </c>
      <c r="H29" s="8">
        <v>0.4</v>
      </c>
      <c r="I29" s="3">
        <v>582000</v>
      </c>
      <c r="J29" s="3">
        <v>195231</v>
      </c>
    </row>
    <row r="30" spans="1:10" x14ac:dyDescent="0.3">
      <c r="B30" t="s">
        <v>24</v>
      </c>
      <c r="C30" s="3">
        <v>1</v>
      </c>
      <c r="D30" s="2">
        <v>43885</v>
      </c>
      <c r="E30" s="2">
        <v>43895</v>
      </c>
      <c r="F30" t="s">
        <v>18</v>
      </c>
      <c r="G30">
        <v>9</v>
      </c>
      <c r="H30" s="8">
        <v>0.1111111111111111</v>
      </c>
      <c r="I30" s="3">
        <v>562000</v>
      </c>
      <c r="J30" s="3">
        <v>74746</v>
      </c>
    </row>
    <row r="31" spans="1:10" x14ac:dyDescent="0.3">
      <c r="A31" t="s">
        <v>26</v>
      </c>
      <c r="B31" t="s">
        <v>11</v>
      </c>
      <c r="C31" s="3">
        <v>7</v>
      </c>
      <c r="D31" s="2">
        <v>43879</v>
      </c>
      <c r="E31" s="2">
        <v>43887</v>
      </c>
      <c r="F31" t="s">
        <v>12</v>
      </c>
      <c r="G31">
        <v>7</v>
      </c>
      <c r="H31" s="8">
        <v>1</v>
      </c>
      <c r="I31" s="3">
        <v>293000</v>
      </c>
      <c r="J31" s="3">
        <v>273001</v>
      </c>
    </row>
    <row r="32" spans="1:10" x14ac:dyDescent="0.3">
      <c r="B32" t="s">
        <v>25</v>
      </c>
      <c r="C32" s="3">
        <v>3</v>
      </c>
      <c r="D32" s="2">
        <v>43878</v>
      </c>
      <c r="E32" s="2">
        <v>43880</v>
      </c>
      <c r="F32" t="s">
        <v>20</v>
      </c>
      <c r="G32">
        <v>3</v>
      </c>
      <c r="H32" s="8">
        <v>1</v>
      </c>
      <c r="I32" s="3">
        <v>68000</v>
      </c>
      <c r="J32" s="3">
        <v>64987</v>
      </c>
    </row>
    <row r="33" spans="1:10" x14ac:dyDescent="0.3">
      <c r="B33" t="s">
        <v>13</v>
      </c>
      <c r="C33" s="3">
        <v>4</v>
      </c>
      <c r="D33" s="2">
        <v>43878</v>
      </c>
      <c r="E33" s="2">
        <v>43888</v>
      </c>
      <c r="F33" t="s">
        <v>14</v>
      </c>
      <c r="G33">
        <v>9</v>
      </c>
      <c r="H33" s="8">
        <v>0.44444444444444442</v>
      </c>
      <c r="I33" s="3">
        <v>224000</v>
      </c>
      <c r="J33" s="3">
        <v>57910</v>
      </c>
    </row>
    <row r="34" spans="1:10" x14ac:dyDescent="0.3">
      <c r="B34" t="s">
        <v>15</v>
      </c>
      <c r="C34" s="3">
        <v>0</v>
      </c>
      <c r="D34" s="2">
        <v>43879</v>
      </c>
      <c r="E34" s="2">
        <v>43888</v>
      </c>
      <c r="F34" t="s">
        <v>16</v>
      </c>
      <c r="G34">
        <v>8</v>
      </c>
      <c r="H34" s="8">
        <v>0</v>
      </c>
      <c r="I34" s="3">
        <v>978000</v>
      </c>
      <c r="J34" s="3">
        <v>0</v>
      </c>
    </row>
    <row r="35" spans="1:10" x14ac:dyDescent="0.3">
      <c r="B35" t="s">
        <v>17</v>
      </c>
      <c r="C35" s="3">
        <v>3</v>
      </c>
      <c r="D35" s="2">
        <v>43881</v>
      </c>
      <c r="E35" s="2">
        <v>43889</v>
      </c>
      <c r="F35" t="s">
        <v>18</v>
      </c>
      <c r="G35">
        <v>7</v>
      </c>
      <c r="H35" s="8">
        <v>0.42857142857142855</v>
      </c>
      <c r="I35" s="3">
        <v>932000</v>
      </c>
      <c r="J35" s="3">
        <v>379157</v>
      </c>
    </row>
    <row r="36" spans="1:10" x14ac:dyDescent="0.3">
      <c r="B36" t="s">
        <v>19</v>
      </c>
      <c r="C36" s="3">
        <v>1</v>
      </c>
      <c r="D36" s="2">
        <v>43882</v>
      </c>
      <c r="E36" s="2">
        <v>43887</v>
      </c>
      <c r="F36" t="s">
        <v>20</v>
      </c>
      <c r="G36">
        <v>4</v>
      </c>
      <c r="H36" s="8">
        <v>0.25</v>
      </c>
      <c r="I36" s="3">
        <v>854000</v>
      </c>
      <c r="J36" s="3">
        <v>322812</v>
      </c>
    </row>
    <row r="37" spans="1:10" x14ac:dyDescent="0.3">
      <c r="B37" t="s">
        <v>21</v>
      </c>
      <c r="C37" s="3">
        <v>3</v>
      </c>
      <c r="D37" s="2">
        <v>43882</v>
      </c>
      <c r="E37" s="2">
        <v>43889</v>
      </c>
      <c r="F37" t="s">
        <v>12</v>
      </c>
      <c r="G37">
        <v>6</v>
      </c>
      <c r="H37" s="8">
        <v>0.5</v>
      </c>
      <c r="I37" s="3">
        <v>81000</v>
      </c>
      <c r="J37" s="3">
        <v>38461</v>
      </c>
    </row>
    <row r="38" spans="1:10" x14ac:dyDescent="0.3">
      <c r="B38" t="s">
        <v>22</v>
      </c>
      <c r="C38" s="3">
        <v>5</v>
      </c>
      <c r="D38" s="2">
        <v>43885</v>
      </c>
      <c r="E38" s="2">
        <v>43892</v>
      </c>
      <c r="F38" t="s">
        <v>14</v>
      </c>
      <c r="G38">
        <v>6</v>
      </c>
      <c r="H38" s="8">
        <v>0.83333333333333337</v>
      </c>
      <c r="I38" s="3">
        <v>169000</v>
      </c>
      <c r="J38" s="3">
        <v>136468</v>
      </c>
    </row>
    <row r="39" spans="1:10" x14ac:dyDescent="0.3">
      <c r="B39" t="s">
        <v>23</v>
      </c>
      <c r="C39" s="3">
        <v>1</v>
      </c>
      <c r="D39" s="2">
        <v>43886</v>
      </c>
      <c r="E39" s="2">
        <v>43889</v>
      </c>
      <c r="F39" t="s">
        <v>16</v>
      </c>
      <c r="G39">
        <v>4</v>
      </c>
      <c r="H39" s="8">
        <v>0.25</v>
      </c>
      <c r="I39" s="3">
        <v>61000</v>
      </c>
      <c r="J39" s="3">
        <v>12078</v>
      </c>
    </row>
    <row r="40" spans="1:10" x14ac:dyDescent="0.3">
      <c r="B40" t="s">
        <v>24</v>
      </c>
      <c r="C40" s="3">
        <v>3</v>
      </c>
      <c r="D40" s="2">
        <v>43888</v>
      </c>
      <c r="E40" s="2">
        <v>43896</v>
      </c>
      <c r="F40" t="s">
        <v>18</v>
      </c>
      <c r="G40">
        <v>7</v>
      </c>
      <c r="H40" s="8">
        <v>0.42857142857142855</v>
      </c>
      <c r="I40" s="3">
        <v>645000</v>
      </c>
      <c r="J40" s="3">
        <v>273048</v>
      </c>
    </row>
    <row r="41" spans="1:10" x14ac:dyDescent="0.3">
      <c r="A41" t="s">
        <v>27</v>
      </c>
      <c r="B41" t="s">
        <v>11</v>
      </c>
      <c r="C41" s="3">
        <v>5</v>
      </c>
      <c r="D41" s="2">
        <v>43878</v>
      </c>
      <c r="E41" s="2">
        <v>43889</v>
      </c>
      <c r="F41" t="s">
        <v>12</v>
      </c>
      <c r="G41">
        <v>10</v>
      </c>
      <c r="H41" s="8">
        <v>0.5</v>
      </c>
      <c r="I41" s="3">
        <v>839000</v>
      </c>
      <c r="J41" s="3">
        <v>406974</v>
      </c>
    </row>
    <row r="42" spans="1:10" x14ac:dyDescent="0.3">
      <c r="B42" t="s">
        <v>13</v>
      </c>
      <c r="C42" s="3">
        <v>4</v>
      </c>
      <c r="D42" s="2">
        <v>43882</v>
      </c>
      <c r="E42" s="2">
        <v>43888</v>
      </c>
      <c r="F42" t="s">
        <v>14</v>
      </c>
      <c r="G42">
        <v>5</v>
      </c>
      <c r="H42" s="8">
        <v>0.8</v>
      </c>
      <c r="I42" s="3">
        <v>729000</v>
      </c>
      <c r="J42" s="3">
        <v>487139</v>
      </c>
    </row>
    <row r="43" spans="1:10" x14ac:dyDescent="0.3">
      <c r="B43" t="s">
        <v>15</v>
      </c>
      <c r="C43" s="3">
        <v>3</v>
      </c>
      <c r="D43" s="2">
        <v>43885</v>
      </c>
      <c r="E43" s="2">
        <v>43893</v>
      </c>
      <c r="F43" t="s">
        <v>16</v>
      </c>
      <c r="G43">
        <v>7</v>
      </c>
      <c r="H43" s="8">
        <v>0.42857142857142855</v>
      </c>
      <c r="I43" s="3">
        <v>826000</v>
      </c>
      <c r="J43" s="3">
        <v>298186</v>
      </c>
    </row>
    <row r="44" spans="1:10" x14ac:dyDescent="0.3">
      <c r="B44" t="s">
        <v>17</v>
      </c>
      <c r="C44" s="3">
        <v>2</v>
      </c>
      <c r="D44" s="2">
        <v>43887</v>
      </c>
      <c r="E44" s="2">
        <v>43895</v>
      </c>
      <c r="F44" t="s">
        <v>18</v>
      </c>
      <c r="G44">
        <v>7</v>
      </c>
      <c r="H44" s="8">
        <v>0.2857142857142857</v>
      </c>
      <c r="I44" s="3">
        <v>895000</v>
      </c>
      <c r="J44" s="3">
        <v>280583</v>
      </c>
    </row>
    <row r="45" spans="1:10" x14ac:dyDescent="0.3">
      <c r="B45" t="s">
        <v>19</v>
      </c>
      <c r="C45" s="3">
        <v>2</v>
      </c>
      <c r="D45" s="2">
        <v>43889</v>
      </c>
      <c r="E45" s="2">
        <v>43893</v>
      </c>
      <c r="F45" t="s">
        <v>20</v>
      </c>
      <c r="G45">
        <v>3</v>
      </c>
      <c r="H45" s="8">
        <v>0.66666666666666663</v>
      </c>
      <c r="I45" s="3">
        <v>341000</v>
      </c>
      <c r="J45" s="3">
        <v>129785</v>
      </c>
    </row>
    <row r="46" spans="1:10" x14ac:dyDescent="0.3">
      <c r="A46" t="s">
        <v>30</v>
      </c>
      <c r="I46" s="3">
        <v>19695000</v>
      </c>
      <c r="J46" s="3">
        <v>8340291</v>
      </c>
    </row>
  </sheetData>
  <conditionalFormatting sqref="H6:H45">
    <cfRule type="dataBar" priority="12">
      <dataBar>
        <cfvo type="min"/>
        <cfvo type="max"/>
        <color rgb="FF638EC6"/>
      </dataBar>
      <extLst>
        <ext xmlns:x14="http://schemas.microsoft.com/office/spreadsheetml/2009/9/main" uri="{B025F937-C7B1-47D3-B67F-A62EFF666E3E}">
          <x14:id>{3410B419-9D51-44FE-89C5-4889345D8F3C}</x14:id>
        </ext>
      </extLst>
    </cfRule>
  </conditionalFormatting>
  <conditionalFormatting sqref="K5:AJ5">
    <cfRule type="expression" dxfId="11" priority="11" stopIfTrue="1">
      <formula>$K$5&lt;&gt;""</formula>
    </cfRule>
  </conditionalFormatting>
  <conditionalFormatting sqref="K6:AJ45">
    <cfRule type="expression" dxfId="10" priority="5">
      <formula>AND(K$5&gt;=$D6, K$5&lt;=WORKDAY.INTL($D6,$C6,1)-1)</formula>
    </cfRule>
    <cfRule type="expression" dxfId="9" priority="2" stopIfTrue="1">
      <formula>AND(WEEKDAY(K$5,2)&gt;5, $B6&lt;&gt;"")</formula>
    </cfRule>
    <cfRule type="expression" dxfId="8" priority="4">
      <formula>AND(K$5&gt;=WORKDAY.INTL($D6,$C6,1), $H6&lt;&gt;1, K$5&lt;=$E6)</formula>
    </cfRule>
    <cfRule type="expression" dxfId="7" priority="3" stopIfTrue="1">
      <formula>AND(K$5&gt;=WORKDAY.INTL($D6,$C6,1), $H6=0, K$5&lt;=$E6)</formula>
    </cfRule>
  </conditionalFormatting>
  <conditionalFormatting sqref="K6:AJ46">
    <cfRule type="expression" dxfId="6" priority="1">
      <formula>$A6="Grand Total"</formula>
    </cfRule>
  </conditionalFormatting>
  <pageMargins left="0.7" right="0.7" top="0.75" bottom="0.75" header="0.3" footer="0.3"/>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2050" r:id="rId5" name="Scroll Bar 2">
              <controlPr defaultSize="0" autoPict="0">
                <anchor moveWithCells="1">
                  <from>
                    <xdr:col>5</xdr:col>
                    <xdr:colOff>811033</xdr:colOff>
                    <xdr:row>0</xdr:row>
                    <xdr:rowOff>159026</xdr:rowOff>
                  </from>
                  <to>
                    <xdr:col>6</xdr:col>
                    <xdr:colOff>834887</xdr:colOff>
                    <xdr:row>0</xdr:row>
                    <xdr:rowOff>437322</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3410B419-9D51-44FE-89C5-4889345D8F3C}">
            <x14:dataBar minLength="0" maxLength="100" gradient="0">
              <x14:cfvo type="autoMin"/>
              <x14:cfvo type="autoMax"/>
              <x14:negativeFillColor rgb="FFFF0000"/>
              <x14:axisColor rgb="FF000000"/>
            </x14:dataBar>
          </x14:cfRule>
          <xm:sqref>H6:H45</xm:sqref>
        </x14:conditionalFormatting>
      </x14:conditionalFormattings>
    </ex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E9D5D-3504-4320-A65E-1095DC9E9E92}">
  <sheetPr codeName="Sheet1"/>
  <dimension ref="A1:J41"/>
  <sheetViews>
    <sheetView workbookViewId="0"/>
  </sheetViews>
  <sheetFormatPr defaultRowHeight="15.05" x14ac:dyDescent="0.3"/>
  <cols>
    <col min="4" max="4" width="17.77734375" customWidth="1"/>
    <col min="5" max="5" width="22.6640625" customWidth="1"/>
    <col min="6" max="6" width="29.33203125" customWidth="1"/>
    <col min="10" max="10" width="13.44140625" customWidth="1"/>
  </cols>
  <sheetData>
    <row r="1" spans="1:10" x14ac:dyDescent="0.3">
      <c r="A1" t="s">
        <v>0</v>
      </c>
      <c r="B1" t="s">
        <v>1</v>
      </c>
      <c r="C1" t="s">
        <v>2</v>
      </c>
      <c r="D1" s="1" t="s">
        <v>3</v>
      </c>
      <c r="E1" t="s">
        <v>4</v>
      </c>
      <c r="F1" s="2" t="s">
        <v>5</v>
      </c>
      <c r="G1" s="3" t="s">
        <v>6</v>
      </c>
      <c r="H1" t="s">
        <v>7</v>
      </c>
      <c r="I1" t="s">
        <v>8</v>
      </c>
      <c r="J1" t="s">
        <v>9</v>
      </c>
    </row>
    <row r="2" spans="1:10" x14ac:dyDescent="0.3">
      <c r="A2" t="s">
        <v>10</v>
      </c>
      <c r="B2" t="s">
        <v>11</v>
      </c>
      <c r="C2" t="s">
        <v>12</v>
      </c>
      <c r="D2" s="2">
        <v>43878</v>
      </c>
      <c r="E2">
        <v>5</v>
      </c>
      <c r="F2" s="2">
        <f>WORKDAY.INTL(Table1[[#This Row],[Start Date]]-1,Table1[[#This Row],[Duration]],1)</f>
        <v>43882</v>
      </c>
      <c r="G2" s="3">
        <v>2</v>
      </c>
      <c r="H2" s="4">
        <f>Table1[[#This Row],[Days completed]]/Table1[[#This Row],[Duration]]</f>
        <v>0.4</v>
      </c>
      <c r="I2" s="3">
        <v>218000</v>
      </c>
      <c r="J2" s="3">
        <v>97337</v>
      </c>
    </row>
    <row r="3" spans="1:10" x14ac:dyDescent="0.3">
      <c r="A3" t="s">
        <v>10</v>
      </c>
      <c r="B3" t="s">
        <v>13</v>
      </c>
      <c r="C3" t="s">
        <v>14</v>
      </c>
      <c r="D3" s="2">
        <v>43878</v>
      </c>
      <c r="E3">
        <v>6</v>
      </c>
      <c r="F3" s="2">
        <f>WORKDAY.INTL(Table1[[#This Row],[Start Date]]-1,Table1[[#This Row],[Duration]],1)</f>
        <v>43885</v>
      </c>
      <c r="G3" s="3">
        <v>3</v>
      </c>
      <c r="H3" s="4">
        <f>Table1[[#This Row],[Days completed]]/Table1[[#This Row],[Duration]]</f>
        <v>0.5</v>
      </c>
      <c r="I3" s="3">
        <v>393000</v>
      </c>
      <c r="J3" s="3">
        <v>177440</v>
      </c>
    </row>
    <row r="4" spans="1:10" x14ac:dyDescent="0.3">
      <c r="A4" t="s">
        <v>10</v>
      </c>
      <c r="B4" t="s">
        <v>15</v>
      </c>
      <c r="C4" t="s">
        <v>16</v>
      </c>
      <c r="D4" s="2">
        <v>43879</v>
      </c>
      <c r="E4">
        <v>10</v>
      </c>
      <c r="F4" s="2">
        <f>WORKDAY.INTL(Table1[[#This Row],[Start Date]]-1,Table1[[#This Row],[Duration]],1)</f>
        <v>43892</v>
      </c>
      <c r="G4" s="3">
        <v>4</v>
      </c>
      <c r="H4" s="4">
        <f>Table1[[#This Row],[Days completed]]/Table1[[#This Row],[Duration]]</f>
        <v>0.4</v>
      </c>
      <c r="I4" s="3">
        <v>86000</v>
      </c>
      <c r="J4" s="3">
        <v>31046</v>
      </c>
    </row>
    <row r="5" spans="1:10" x14ac:dyDescent="0.3">
      <c r="A5" t="s">
        <v>10</v>
      </c>
      <c r="B5" t="s">
        <v>17</v>
      </c>
      <c r="C5" t="s">
        <v>18</v>
      </c>
      <c r="D5" s="2">
        <v>43882</v>
      </c>
      <c r="E5">
        <v>9</v>
      </c>
      <c r="F5" s="2">
        <f>WORKDAY.INTL(Table1[[#This Row],[Start Date]]-1,Table1[[#This Row],[Duration]],1)</f>
        <v>43894</v>
      </c>
      <c r="G5" s="3">
        <v>3</v>
      </c>
      <c r="H5" s="4">
        <f>Table1[[#This Row],[Days completed]]/Table1[[#This Row],[Duration]]</f>
        <v>0.33333333333333331</v>
      </c>
      <c r="I5" s="3">
        <v>732000</v>
      </c>
      <c r="J5" s="3">
        <v>261324</v>
      </c>
    </row>
    <row r="6" spans="1:10" x14ac:dyDescent="0.3">
      <c r="A6" t="s">
        <v>10</v>
      </c>
      <c r="B6" t="s">
        <v>19</v>
      </c>
      <c r="C6" t="s">
        <v>20</v>
      </c>
      <c r="D6" s="2">
        <v>43878</v>
      </c>
      <c r="E6">
        <v>4</v>
      </c>
      <c r="F6" s="2">
        <f>WORKDAY.INTL(Table1[[#This Row],[Start Date]]-1,Table1[[#This Row],[Duration]],1)</f>
        <v>43881</v>
      </c>
      <c r="G6" s="3">
        <v>1</v>
      </c>
      <c r="H6" s="4">
        <f>Table1[[#This Row],[Days completed]]/Table1[[#This Row],[Duration]]</f>
        <v>0.25</v>
      </c>
      <c r="I6" s="3">
        <v>492000</v>
      </c>
      <c r="J6" s="3">
        <v>116850</v>
      </c>
    </row>
    <row r="7" spans="1:10" x14ac:dyDescent="0.3">
      <c r="A7" t="s">
        <v>10</v>
      </c>
      <c r="B7" t="s">
        <v>21</v>
      </c>
      <c r="C7" t="s">
        <v>12</v>
      </c>
      <c r="D7" s="2">
        <v>43881</v>
      </c>
      <c r="E7">
        <v>6</v>
      </c>
      <c r="F7" s="2">
        <f>WORKDAY.INTL(Table1[[#This Row],[Start Date]]-1,Table1[[#This Row],[Duration]],1)</f>
        <v>43888</v>
      </c>
      <c r="G7" s="3">
        <v>0</v>
      </c>
      <c r="H7" s="4">
        <f>Table1[[#This Row],[Days completed]]/Table1[[#This Row],[Duration]]</f>
        <v>0</v>
      </c>
      <c r="I7" s="3">
        <v>188000</v>
      </c>
      <c r="J7" s="3">
        <v>0</v>
      </c>
    </row>
    <row r="8" spans="1:10" x14ac:dyDescent="0.3">
      <c r="A8" t="s">
        <v>10</v>
      </c>
      <c r="B8" t="s">
        <v>22</v>
      </c>
      <c r="C8" t="s">
        <v>14</v>
      </c>
      <c r="D8" s="2">
        <v>43881</v>
      </c>
      <c r="E8">
        <v>7</v>
      </c>
      <c r="F8" s="2">
        <f>WORKDAY.INTL(Table1[[#This Row],[Start Date]]-1,Table1[[#This Row],[Duration]],1)</f>
        <v>43889</v>
      </c>
      <c r="G8" s="3">
        <v>3</v>
      </c>
      <c r="H8" s="4">
        <f>Table1[[#This Row],[Days completed]]/Table1[[#This Row],[Duration]]</f>
        <v>0.42857142857142855</v>
      </c>
      <c r="I8" s="3">
        <v>180000</v>
      </c>
      <c r="J8" s="3">
        <v>79380</v>
      </c>
    </row>
    <row r="9" spans="1:10" x14ac:dyDescent="0.3">
      <c r="A9" t="s">
        <v>10</v>
      </c>
      <c r="B9" t="s">
        <v>23</v>
      </c>
      <c r="C9" t="s">
        <v>16</v>
      </c>
      <c r="D9" s="2">
        <v>43885</v>
      </c>
      <c r="E9">
        <v>5</v>
      </c>
      <c r="F9" s="2">
        <f>WORKDAY.INTL(Table1[[#This Row],[Start Date]]-1,Table1[[#This Row],[Duration]],1)</f>
        <v>43889</v>
      </c>
      <c r="G9" s="3">
        <v>2</v>
      </c>
      <c r="H9" s="4">
        <f>Table1[[#This Row],[Days completed]]/Table1[[#This Row],[Duration]]</f>
        <v>0.4</v>
      </c>
      <c r="I9" s="3">
        <v>582000</v>
      </c>
      <c r="J9" s="3">
        <v>195231</v>
      </c>
    </row>
    <row r="10" spans="1:10" x14ac:dyDescent="0.3">
      <c r="A10" t="s">
        <v>10</v>
      </c>
      <c r="B10" t="s">
        <v>24</v>
      </c>
      <c r="C10" t="s">
        <v>18</v>
      </c>
      <c r="D10" s="2">
        <v>43885</v>
      </c>
      <c r="E10">
        <v>9</v>
      </c>
      <c r="F10" s="2">
        <f>WORKDAY.INTL(Table1[[#This Row],[Start Date]]-1,Table1[[#This Row],[Duration]],1)</f>
        <v>43895</v>
      </c>
      <c r="G10" s="3">
        <v>1</v>
      </c>
      <c r="H10" s="4">
        <f>Table1[[#This Row],[Days completed]]/Table1[[#This Row],[Duration]]</f>
        <v>0.1111111111111111</v>
      </c>
      <c r="I10" s="3">
        <v>562000</v>
      </c>
      <c r="J10" s="3">
        <v>74746</v>
      </c>
    </row>
    <row r="11" spans="1:10" x14ac:dyDescent="0.3">
      <c r="A11" t="s">
        <v>10</v>
      </c>
      <c r="B11" t="s">
        <v>25</v>
      </c>
      <c r="C11" t="s">
        <v>20</v>
      </c>
      <c r="D11" s="2">
        <v>43885</v>
      </c>
      <c r="E11">
        <v>6</v>
      </c>
      <c r="F11" s="2">
        <f>WORKDAY.INTL(Table1[[#This Row],[Start Date]]-1,Table1[[#This Row],[Duration]],1)</f>
        <v>43892</v>
      </c>
      <c r="G11" s="3">
        <v>3</v>
      </c>
      <c r="H11" s="4">
        <f>Table1[[#This Row],[Days completed]]/Table1[[#This Row],[Duration]]</f>
        <v>0.5</v>
      </c>
      <c r="I11" s="3">
        <v>416000</v>
      </c>
      <c r="J11" s="3">
        <v>175015</v>
      </c>
    </row>
    <row r="12" spans="1:10" x14ac:dyDescent="0.3">
      <c r="A12" t="s">
        <v>26</v>
      </c>
      <c r="B12" t="s">
        <v>11</v>
      </c>
      <c r="C12" t="s">
        <v>12</v>
      </c>
      <c r="D12" s="2">
        <v>43879</v>
      </c>
      <c r="E12">
        <v>7</v>
      </c>
      <c r="F12" s="2">
        <f>WORKDAY.INTL(Table1[[#This Row],[Start Date]]-1,Table1[[#This Row],[Duration]],1)</f>
        <v>43887</v>
      </c>
      <c r="G12" s="3">
        <v>7</v>
      </c>
      <c r="H12" s="4">
        <f>Table1[[#This Row],[Days completed]]/Table1[[#This Row],[Duration]]</f>
        <v>1</v>
      </c>
      <c r="I12" s="3">
        <v>293000</v>
      </c>
      <c r="J12" s="3">
        <v>273001</v>
      </c>
    </row>
    <row r="13" spans="1:10" x14ac:dyDescent="0.3">
      <c r="A13" t="s">
        <v>26</v>
      </c>
      <c r="B13" t="s">
        <v>13</v>
      </c>
      <c r="C13" t="s">
        <v>14</v>
      </c>
      <c r="D13" s="2">
        <v>43878</v>
      </c>
      <c r="E13">
        <v>9</v>
      </c>
      <c r="F13" s="2">
        <f>WORKDAY.INTL(Table1[[#This Row],[Start Date]]-1,Table1[[#This Row],[Duration]],1)</f>
        <v>43888</v>
      </c>
      <c r="G13" s="3">
        <v>4</v>
      </c>
      <c r="H13" s="4">
        <f>Table1[[#This Row],[Days completed]]/Table1[[#This Row],[Duration]]</f>
        <v>0.44444444444444442</v>
      </c>
      <c r="I13" s="3">
        <v>224000</v>
      </c>
      <c r="J13" s="3">
        <v>57910</v>
      </c>
    </row>
    <row r="14" spans="1:10" x14ac:dyDescent="0.3">
      <c r="A14" t="s">
        <v>26</v>
      </c>
      <c r="B14" t="s">
        <v>15</v>
      </c>
      <c r="C14" t="s">
        <v>16</v>
      </c>
      <c r="D14" s="2">
        <v>43879</v>
      </c>
      <c r="E14">
        <v>8</v>
      </c>
      <c r="F14" s="2">
        <f>WORKDAY.INTL(Table1[[#This Row],[Start Date]]-1,Table1[[#This Row],[Duration]],1)</f>
        <v>43888</v>
      </c>
      <c r="G14" s="3">
        <v>0</v>
      </c>
      <c r="H14" s="4">
        <f>Table1[[#This Row],[Days completed]]/Table1[[#This Row],[Duration]]</f>
        <v>0</v>
      </c>
      <c r="I14" s="3">
        <v>978000</v>
      </c>
      <c r="J14" s="3">
        <v>0</v>
      </c>
    </row>
    <row r="15" spans="1:10" x14ac:dyDescent="0.3">
      <c r="A15" t="s">
        <v>26</v>
      </c>
      <c r="B15" t="s">
        <v>17</v>
      </c>
      <c r="C15" t="s">
        <v>18</v>
      </c>
      <c r="D15" s="2">
        <v>43881</v>
      </c>
      <c r="E15">
        <v>7</v>
      </c>
      <c r="F15" s="2">
        <f>WORKDAY.INTL(Table1[[#This Row],[Start Date]]-1,Table1[[#This Row],[Duration]],1)</f>
        <v>43889</v>
      </c>
      <c r="G15" s="3">
        <v>3</v>
      </c>
      <c r="H15" s="4">
        <f>Table1[[#This Row],[Days completed]]/Table1[[#This Row],[Duration]]</f>
        <v>0.42857142857142855</v>
      </c>
      <c r="I15" s="3">
        <v>932000</v>
      </c>
      <c r="J15" s="3">
        <v>379157</v>
      </c>
    </row>
    <row r="16" spans="1:10" x14ac:dyDescent="0.3">
      <c r="A16" t="s">
        <v>26</v>
      </c>
      <c r="B16" t="s">
        <v>19</v>
      </c>
      <c r="C16" t="s">
        <v>20</v>
      </c>
      <c r="D16" s="2">
        <v>43882</v>
      </c>
      <c r="E16">
        <v>4</v>
      </c>
      <c r="F16" s="2">
        <f>WORKDAY.INTL(Table1[[#This Row],[Start Date]]-1,Table1[[#This Row],[Duration]],1)</f>
        <v>43887</v>
      </c>
      <c r="G16" s="3">
        <v>1</v>
      </c>
      <c r="H16" s="4">
        <f>Table1[[#This Row],[Days completed]]/Table1[[#This Row],[Duration]]</f>
        <v>0.25</v>
      </c>
      <c r="I16" s="3">
        <v>854000</v>
      </c>
      <c r="J16" s="3">
        <v>322812</v>
      </c>
    </row>
    <row r="17" spans="1:10" x14ac:dyDescent="0.3">
      <c r="A17" t="s">
        <v>26</v>
      </c>
      <c r="B17" t="s">
        <v>21</v>
      </c>
      <c r="C17" t="s">
        <v>12</v>
      </c>
      <c r="D17" s="2">
        <v>43882</v>
      </c>
      <c r="E17">
        <v>6</v>
      </c>
      <c r="F17" s="2">
        <f>WORKDAY.INTL(Table1[[#This Row],[Start Date]]-1,Table1[[#This Row],[Duration]],1)</f>
        <v>43889</v>
      </c>
      <c r="G17" s="3">
        <v>3</v>
      </c>
      <c r="H17" s="4">
        <f>Table1[[#This Row],[Days completed]]/Table1[[#This Row],[Duration]]</f>
        <v>0.5</v>
      </c>
      <c r="I17" s="3">
        <v>81000</v>
      </c>
      <c r="J17" s="3">
        <v>38461</v>
      </c>
    </row>
    <row r="18" spans="1:10" x14ac:dyDescent="0.3">
      <c r="A18" t="s">
        <v>26</v>
      </c>
      <c r="B18" t="s">
        <v>22</v>
      </c>
      <c r="C18" t="s">
        <v>14</v>
      </c>
      <c r="D18" s="2">
        <v>43885</v>
      </c>
      <c r="E18">
        <v>6</v>
      </c>
      <c r="F18" s="2">
        <f>WORKDAY.INTL(Table1[[#This Row],[Start Date]]-1,Table1[[#This Row],[Duration]],1)</f>
        <v>43892</v>
      </c>
      <c r="G18" s="3">
        <v>5</v>
      </c>
      <c r="H18" s="4">
        <f>Table1[[#This Row],[Days completed]]/Table1[[#This Row],[Duration]]</f>
        <v>0.83333333333333337</v>
      </c>
      <c r="I18" s="3">
        <v>169000</v>
      </c>
      <c r="J18" s="3">
        <v>136468</v>
      </c>
    </row>
    <row r="19" spans="1:10" x14ac:dyDescent="0.3">
      <c r="A19" t="s">
        <v>26</v>
      </c>
      <c r="B19" t="s">
        <v>23</v>
      </c>
      <c r="C19" t="s">
        <v>16</v>
      </c>
      <c r="D19" s="2">
        <v>43886</v>
      </c>
      <c r="E19">
        <v>4</v>
      </c>
      <c r="F19" s="2">
        <f>WORKDAY.INTL(Table1[[#This Row],[Start Date]]-1,Table1[[#This Row],[Duration]],1)</f>
        <v>43889</v>
      </c>
      <c r="G19" s="3">
        <v>1</v>
      </c>
      <c r="H19" s="4">
        <f>Table1[[#This Row],[Days completed]]/Table1[[#This Row],[Duration]]</f>
        <v>0.25</v>
      </c>
      <c r="I19" s="3">
        <v>61000</v>
      </c>
      <c r="J19" s="3">
        <v>12078</v>
      </c>
    </row>
    <row r="20" spans="1:10" x14ac:dyDescent="0.3">
      <c r="A20" t="s">
        <v>26</v>
      </c>
      <c r="B20" t="s">
        <v>24</v>
      </c>
      <c r="C20" t="s">
        <v>18</v>
      </c>
      <c r="D20" s="2">
        <v>43888</v>
      </c>
      <c r="E20">
        <v>7</v>
      </c>
      <c r="F20" s="2">
        <f>WORKDAY.INTL(Table1[[#This Row],[Start Date]]-1,Table1[[#This Row],[Duration]],1)</f>
        <v>43896</v>
      </c>
      <c r="G20" s="3">
        <v>3</v>
      </c>
      <c r="H20" s="4">
        <f>Table1[[#This Row],[Days completed]]/Table1[[#This Row],[Duration]]</f>
        <v>0.42857142857142855</v>
      </c>
      <c r="I20" s="3">
        <v>645000</v>
      </c>
      <c r="J20" s="3">
        <v>273048</v>
      </c>
    </row>
    <row r="21" spans="1:10" x14ac:dyDescent="0.3">
      <c r="A21" t="s">
        <v>26</v>
      </c>
      <c r="B21" t="s">
        <v>25</v>
      </c>
      <c r="C21" t="s">
        <v>20</v>
      </c>
      <c r="D21" s="2">
        <v>43878</v>
      </c>
      <c r="E21">
        <v>3</v>
      </c>
      <c r="F21" s="2">
        <f>WORKDAY.INTL(Table1[[#This Row],[Start Date]]-1,Table1[[#This Row],[Duration]],1)</f>
        <v>43880</v>
      </c>
      <c r="G21" s="3">
        <v>3</v>
      </c>
      <c r="H21" s="4">
        <f>Table1[[#This Row],[Days completed]]/Table1[[#This Row],[Duration]]</f>
        <v>1</v>
      </c>
      <c r="I21" s="3">
        <v>68000</v>
      </c>
      <c r="J21" s="3">
        <v>64987</v>
      </c>
    </row>
    <row r="22" spans="1:10" x14ac:dyDescent="0.3">
      <c r="A22" t="s">
        <v>27</v>
      </c>
      <c r="B22" t="s">
        <v>11</v>
      </c>
      <c r="C22" t="s">
        <v>12</v>
      </c>
      <c r="D22" s="2">
        <v>43878</v>
      </c>
      <c r="E22">
        <v>10</v>
      </c>
      <c r="F22" s="2">
        <f>WORKDAY.INTL(Table1[[#This Row],[Start Date]]-1,Table1[[#This Row],[Duration]],1)</f>
        <v>43889</v>
      </c>
      <c r="G22" s="3">
        <v>5</v>
      </c>
      <c r="H22" s="4">
        <f>Table1[[#This Row],[Days completed]]/Table1[[#This Row],[Duration]]</f>
        <v>0.5</v>
      </c>
      <c r="I22" s="3">
        <v>839000</v>
      </c>
      <c r="J22" s="3">
        <v>406974</v>
      </c>
    </row>
    <row r="23" spans="1:10" x14ac:dyDescent="0.3">
      <c r="A23" t="s">
        <v>27</v>
      </c>
      <c r="B23" t="s">
        <v>13</v>
      </c>
      <c r="C23" t="s">
        <v>14</v>
      </c>
      <c r="D23" s="2">
        <v>43882</v>
      </c>
      <c r="E23">
        <v>5</v>
      </c>
      <c r="F23" s="2">
        <f>WORKDAY.INTL(Table1[[#This Row],[Start Date]]-1,Table1[[#This Row],[Duration]],1)</f>
        <v>43888</v>
      </c>
      <c r="G23" s="3">
        <v>4</v>
      </c>
      <c r="H23" s="4">
        <f>Table1[[#This Row],[Days completed]]/Table1[[#This Row],[Duration]]</f>
        <v>0.8</v>
      </c>
      <c r="I23" s="3">
        <v>729000</v>
      </c>
      <c r="J23" s="3">
        <v>487139</v>
      </c>
    </row>
    <row r="24" spans="1:10" x14ac:dyDescent="0.3">
      <c r="A24" t="s">
        <v>27</v>
      </c>
      <c r="B24" t="s">
        <v>15</v>
      </c>
      <c r="C24" t="s">
        <v>16</v>
      </c>
      <c r="D24" s="2">
        <v>43885</v>
      </c>
      <c r="E24">
        <v>7</v>
      </c>
      <c r="F24" s="2">
        <f>WORKDAY.INTL(Table1[[#This Row],[Start Date]]-1,Table1[[#This Row],[Duration]],1)</f>
        <v>43893</v>
      </c>
      <c r="G24" s="3">
        <v>3</v>
      </c>
      <c r="H24" s="4">
        <f>Table1[[#This Row],[Days completed]]/Table1[[#This Row],[Duration]]</f>
        <v>0.42857142857142855</v>
      </c>
      <c r="I24" s="3">
        <v>826000</v>
      </c>
      <c r="J24" s="3">
        <v>298186</v>
      </c>
    </row>
    <row r="25" spans="1:10" x14ac:dyDescent="0.3">
      <c r="A25" t="s">
        <v>27</v>
      </c>
      <c r="B25" t="s">
        <v>17</v>
      </c>
      <c r="C25" t="s">
        <v>18</v>
      </c>
      <c r="D25" s="2">
        <v>43887</v>
      </c>
      <c r="E25">
        <v>7</v>
      </c>
      <c r="F25" s="2">
        <f>WORKDAY.INTL(Table1[[#This Row],[Start Date]]-1,Table1[[#This Row],[Duration]],1)</f>
        <v>43895</v>
      </c>
      <c r="G25" s="3">
        <v>2</v>
      </c>
      <c r="H25" s="4">
        <f>Table1[[#This Row],[Days completed]]/Table1[[#This Row],[Duration]]</f>
        <v>0.2857142857142857</v>
      </c>
      <c r="I25" s="3">
        <v>895000</v>
      </c>
      <c r="J25" s="3">
        <v>280583</v>
      </c>
    </row>
    <row r="26" spans="1:10" x14ac:dyDescent="0.3">
      <c r="A26" t="s">
        <v>27</v>
      </c>
      <c r="B26" t="s">
        <v>19</v>
      </c>
      <c r="C26" t="s">
        <v>20</v>
      </c>
      <c r="D26" s="2">
        <v>43889</v>
      </c>
      <c r="E26">
        <v>3</v>
      </c>
      <c r="F26" s="2">
        <f>WORKDAY.INTL(Table1[[#This Row],[Start Date]]-1,Table1[[#This Row],[Duration]],1)</f>
        <v>43893</v>
      </c>
      <c r="G26" s="3">
        <v>2</v>
      </c>
      <c r="H26" s="4">
        <f>Table1[[#This Row],[Days completed]]/Table1[[#This Row],[Duration]]</f>
        <v>0.66666666666666663</v>
      </c>
      <c r="I26" s="3">
        <v>341000</v>
      </c>
      <c r="J26" s="3">
        <v>129785</v>
      </c>
    </row>
    <row r="27" spans="1:10" x14ac:dyDescent="0.3">
      <c r="A27" t="s">
        <v>28</v>
      </c>
      <c r="B27" t="s">
        <v>11</v>
      </c>
      <c r="C27" t="s">
        <v>12</v>
      </c>
      <c r="D27" s="2">
        <v>43892</v>
      </c>
      <c r="E27">
        <v>9</v>
      </c>
      <c r="F27" s="2">
        <f>WORKDAY.INTL(Table1[[#This Row],[Start Date]]-1,Table1[[#This Row],[Duration]],1)</f>
        <v>43902</v>
      </c>
      <c r="G27" s="3">
        <v>8</v>
      </c>
      <c r="H27" s="4">
        <f>Table1[[#This Row],[Days completed]]/Table1[[#This Row],[Duration]]</f>
        <v>0.88888888888888884</v>
      </c>
      <c r="I27" s="3">
        <v>787000</v>
      </c>
      <c r="J27" s="3">
        <v>727188</v>
      </c>
    </row>
    <row r="28" spans="1:10" x14ac:dyDescent="0.3">
      <c r="A28" t="s">
        <v>28</v>
      </c>
      <c r="B28" t="s">
        <v>13</v>
      </c>
      <c r="C28" t="s">
        <v>14</v>
      </c>
      <c r="D28" s="2">
        <v>43892</v>
      </c>
      <c r="E28">
        <v>10</v>
      </c>
      <c r="F28" s="2">
        <f>WORKDAY.INTL(Table1[[#This Row],[Start Date]]-1,Table1[[#This Row],[Duration]],1)</f>
        <v>43903</v>
      </c>
      <c r="G28" s="3">
        <v>2</v>
      </c>
      <c r="H28" s="4">
        <f>Table1[[#This Row],[Days completed]]/Table1[[#This Row],[Duration]]</f>
        <v>0.2</v>
      </c>
      <c r="I28" s="3">
        <v>228000</v>
      </c>
      <c r="J28" s="3">
        <v>47880</v>
      </c>
    </row>
    <row r="29" spans="1:10" x14ac:dyDescent="0.3">
      <c r="A29" t="s">
        <v>28</v>
      </c>
      <c r="B29" t="s">
        <v>15</v>
      </c>
      <c r="C29" t="s">
        <v>16</v>
      </c>
      <c r="D29" s="2">
        <v>43878</v>
      </c>
      <c r="E29">
        <v>4</v>
      </c>
      <c r="F29" s="2">
        <f>WORKDAY.INTL(Table1[[#This Row],[Start Date]]-1,Table1[[#This Row],[Duration]],1)</f>
        <v>43881</v>
      </c>
      <c r="G29" s="3">
        <v>0</v>
      </c>
      <c r="H29" s="4">
        <f>Table1[[#This Row],[Days completed]]/Table1[[#This Row],[Duration]]</f>
        <v>0</v>
      </c>
      <c r="I29" s="3">
        <v>147000</v>
      </c>
      <c r="J29" s="3">
        <v>0</v>
      </c>
    </row>
    <row r="30" spans="1:10" x14ac:dyDescent="0.3">
      <c r="A30" t="s">
        <v>28</v>
      </c>
      <c r="B30" t="s">
        <v>17</v>
      </c>
      <c r="C30" t="s">
        <v>18</v>
      </c>
      <c r="D30" s="2">
        <v>43880</v>
      </c>
      <c r="E30">
        <v>8</v>
      </c>
      <c r="F30" s="2">
        <f>WORKDAY.INTL(Table1[[#This Row],[Start Date]]-1,Table1[[#This Row],[Duration]],1)</f>
        <v>43889</v>
      </c>
      <c r="G30" s="3">
        <v>5</v>
      </c>
      <c r="H30" s="4">
        <f>Table1[[#This Row],[Days completed]]/Table1[[#This Row],[Duration]]</f>
        <v>0.625</v>
      </c>
      <c r="I30" s="3">
        <v>338000</v>
      </c>
      <c r="J30" s="3">
        <v>205123</v>
      </c>
    </row>
    <row r="31" spans="1:10" x14ac:dyDescent="0.3">
      <c r="A31" t="s">
        <v>28</v>
      </c>
      <c r="B31" t="s">
        <v>19</v>
      </c>
      <c r="C31" t="s">
        <v>20</v>
      </c>
      <c r="D31" s="2">
        <v>43885</v>
      </c>
      <c r="E31">
        <v>10</v>
      </c>
      <c r="F31" s="2">
        <f>WORKDAY.INTL(Table1[[#This Row],[Start Date]]-1,Table1[[#This Row],[Duration]],1)</f>
        <v>43896</v>
      </c>
      <c r="G31" s="3">
        <v>3</v>
      </c>
      <c r="H31" s="4">
        <f>Table1[[#This Row],[Days completed]]/Table1[[#This Row],[Duration]]</f>
        <v>0.3</v>
      </c>
      <c r="I31" s="3">
        <v>857000</v>
      </c>
      <c r="J31" s="3">
        <v>305949</v>
      </c>
    </row>
    <row r="32" spans="1:10" x14ac:dyDescent="0.3">
      <c r="A32" t="s">
        <v>28</v>
      </c>
      <c r="B32" t="s">
        <v>21</v>
      </c>
      <c r="C32" t="s">
        <v>12</v>
      </c>
      <c r="D32" s="2">
        <v>43886</v>
      </c>
      <c r="E32">
        <v>6</v>
      </c>
      <c r="F32" s="2">
        <f>WORKDAY.INTL(Table1[[#This Row],[Start Date]]-1,Table1[[#This Row],[Duration]],1)</f>
        <v>43893</v>
      </c>
      <c r="G32" s="3">
        <v>3</v>
      </c>
      <c r="H32" s="4">
        <f>Table1[[#This Row],[Days completed]]/Table1[[#This Row],[Duration]]</f>
        <v>0.5</v>
      </c>
      <c r="I32" s="3">
        <v>602000</v>
      </c>
      <c r="J32" s="3">
        <v>322371</v>
      </c>
    </row>
    <row r="33" spans="1:10" x14ac:dyDescent="0.3">
      <c r="A33" t="s">
        <v>28</v>
      </c>
      <c r="B33" t="s">
        <v>22</v>
      </c>
      <c r="C33" t="s">
        <v>14</v>
      </c>
      <c r="D33" s="2">
        <v>43886</v>
      </c>
      <c r="E33">
        <v>4</v>
      </c>
      <c r="F33" s="2">
        <f>WORKDAY.INTL(Table1[[#This Row],[Start Date]]-1,Table1[[#This Row],[Duration]],1)</f>
        <v>43889</v>
      </c>
      <c r="G33" s="3">
        <v>2</v>
      </c>
      <c r="H33" s="4">
        <f>Table1[[#This Row],[Days completed]]/Table1[[#This Row],[Duration]]</f>
        <v>0.5</v>
      </c>
      <c r="I33" s="3">
        <v>990000</v>
      </c>
      <c r="J33" s="3">
        <v>451440</v>
      </c>
    </row>
    <row r="34" spans="1:10" x14ac:dyDescent="0.3">
      <c r="A34" t="s">
        <v>29</v>
      </c>
      <c r="B34" t="s">
        <v>11</v>
      </c>
      <c r="C34" t="s">
        <v>16</v>
      </c>
      <c r="D34" s="2">
        <v>43889</v>
      </c>
      <c r="E34">
        <v>8</v>
      </c>
      <c r="F34" s="2">
        <f>WORKDAY.INTL(Table1[[#This Row],[Start Date]]-1,Table1[[#This Row],[Duration]],1)</f>
        <v>43900</v>
      </c>
      <c r="G34" s="3">
        <v>3</v>
      </c>
      <c r="H34" s="4">
        <f>Table1[[#This Row],[Days completed]]/Table1[[#This Row],[Duration]]</f>
        <v>0.375</v>
      </c>
      <c r="I34" s="3">
        <v>96000</v>
      </c>
      <c r="J34" s="3">
        <v>32256</v>
      </c>
    </row>
    <row r="35" spans="1:10" x14ac:dyDescent="0.3">
      <c r="A35" t="s">
        <v>29</v>
      </c>
      <c r="B35" t="s">
        <v>13</v>
      </c>
      <c r="C35" t="s">
        <v>18</v>
      </c>
      <c r="D35" s="2">
        <v>43892</v>
      </c>
      <c r="E35">
        <v>9</v>
      </c>
      <c r="F35" s="2">
        <f>WORKDAY.INTL(Table1[[#This Row],[Start Date]]-1,Table1[[#This Row],[Duration]],1)</f>
        <v>43902</v>
      </c>
      <c r="G35" s="3">
        <v>4</v>
      </c>
      <c r="H35" s="4">
        <f>Table1[[#This Row],[Days completed]]/Table1[[#This Row],[Duration]]</f>
        <v>0.44444444444444442</v>
      </c>
      <c r="I35" s="3">
        <v>513000</v>
      </c>
      <c r="J35" s="3">
        <v>226233</v>
      </c>
    </row>
    <row r="36" spans="1:10" x14ac:dyDescent="0.3">
      <c r="A36" t="s">
        <v>29</v>
      </c>
      <c r="B36" t="s">
        <v>15</v>
      </c>
      <c r="C36" t="s">
        <v>20</v>
      </c>
      <c r="D36" s="2">
        <v>43881</v>
      </c>
      <c r="E36">
        <v>5</v>
      </c>
      <c r="F36" s="2">
        <f>WORKDAY.INTL(Table1[[#This Row],[Start Date]]-1,Table1[[#This Row],[Duration]],1)</f>
        <v>43887</v>
      </c>
      <c r="G36" s="3">
        <v>3</v>
      </c>
      <c r="H36" s="4">
        <f>Table1[[#This Row],[Days completed]]/Table1[[#This Row],[Duration]]</f>
        <v>0.6</v>
      </c>
      <c r="I36" s="3">
        <v>616000</v>
      </c>
      <c r="J36" s="3">
        <v>401579</v>
      </c>
    </row>
    <row r="37" spans="1:10" x14ac:dyDescent="0.3">
      <c r="A37" t="s">
        <v>29</v>
      </c>
      <c r="B37" t="s">
        <v>17</v>
      </c>
      <c r="C37" t="s">
        <v>12</v>
      </c>
      <c r="D37" s="2">
        <v>43880</v>
      </c>
      <c r="E37">
        <v>3</v>
      </c>
      <c r="F37" s="2">
        <f>WORKDAY.INTL(Table1[[#This Row],[Start Date]]-1,Table1[[#This Row],[Duration]],1)</f>
        <v>43882</v>
      </c>
      <c r="G37" s="3">
        <v>3</v>
      </c>
      <c r="H37" s="4">
        <f>Table1[[#This Row],[Days completed]]/Table1[[#This Row],[Duration]]</f>
        <v>1</v>
      </c>
      <c r="I37" s="3">
        <v>817000</v>
      </c>
      <c r="J37" s="3">
        <v>807069</v>
      </c>
    </row>
    <row r="38" spans="1:10" x14ac:dyDescent="0.3">
      <c r="A38" t="s">
        <v>29</v>
      </c>
      <c r="B38" t="s">
        <v>19</v>
      </c>
      <c r="C38" t="s">
        <v>14</v>
      </c>
      <c r="D38" s="2">
        <v>43882</v>
      </c>
      <c r="E38">
        <v>7</v>
      </c>
      <c r="F38" s="2">
        <f>WORKDAY.INTL(Table1[[#This Row],[Start Date]]-1,Table1[[#This Row],[Duration]],1)</f>
        <v>43892</v>
      </c>
      <c r="G38" s="3">
        <v>3</v>
      </c>
      <c r="H38" s="4">
        <f>Table1[[#This Row],[Days completed]]/Table1[[#This Row],[Duration]]</f>
        <v>0.42857142857142855</v>
      </c>
      <c r="I38" s="3">
        <v>372000</v>
      </c>
      <c r="J38" s="3">
        <v>173166</v>
      </c>
    </row>
    <row r="39" spans="1:10" x14ac:dyDescent="0.3">
      <c r="A39" t="s">
        <v>29</v>
      </c>
      <c r="B39" t="s">
        <v>21</v>
      </c>
      <c r="C39" t="s">
        <v>16</v>
      </c>
      <c r="D39" s="2">
        <v>43885</v>
      </c>
      <c r="E39">
        <v>10</v>
      </c>
      <c r="F39" s="2">
        <f>WORKDAY.INTL(Table1[[#This Row],[Start Date]]-1,Table1[[#This Row],[Duration]],1)</f>
        <v>43896</v>
      </c>
      <c r="G39" s="3">
        <v>2</v>
      </c>
      <c r="H39" s="4">
        <f>Table1[[#This Row],[Days completed]]/Table1[[#This Row],[Duration]]</f>
        <v>0.2</v>
      </c>
      <c r="I39" s="3">
        <v>50000</v>
      </c>
      <c r="J39" s="3">
        <v>8400</v>
      </c>
    </row>
    <row r="40" spans="1:10" x14ac:dyDescent="0.3">
      <c r="A40" t="s">
        <v>29</v>
      </c>
      <c r="B40" t="s">
        <v>22</v>
      </c>
      <c r="C40" t="s">
        <v>18</v>
      </c>
      <c r="D40" s="2">
        <v>43885</v>
      </c>
      <c r="E40">
        <v>10</v>
      </c>
      <c r="F40" s="2">
        <f>WORKDAY.INTL(Table1[[#This Row],[Start Date]]-1,Table1[[#This Row],[Duration]],1)</f>
        <v>43896</v>
      </c>
      <c r="G40" s="3">
        <v>3</v>
      </c>
      <c r="H40" s="4">
        <f>Table1[[#This Row],[Days completed]]/Table1[[#This Row],[Duration]]</f>
        <v>0.3</v>
      </c>
      <c r="I40" s="3">
        <v>807000</v>
      </c>
      <c r="J40" s="3">
        <v>262679</v>
      </c>
    </row>
    <row r="41" spans="1:10" x14ac:dyDescent="0.3">
      <c r="A41" t="s">
        <v>29</v>
      </c>
      <c r="B41" t="s">
        <v>23</v>
      </c>
      <c r="C41" t="s">
        <v>20</v>
      </c>
      <c r="D41" s="2">
        <v>43885</v>
      </c>
      <c r="E41">
        <v>3</v>
      </c>
      <c r="F41" s="2">
        <f>WORKDAY.INTL(Table1[[#This Row],[Start Date]]-1,Table1[[#This Row],[Duration]],1)</f>
        <v>43887</v>
      </c>
      <c r="G41" s="3">
        <v>0</v>
      </c>
      <c r="H41" s="4">
        <f>Table1[[#This Row],[Days completed]]/Table1[[#This Row],[Duration]]</f>
        <v>0</v>
      </c>
      <c r="I41" s="3">
        <v>691000</v>
      </c>
      <c r="J41" s="3">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C09D4-4BA8-42D2-8497-73B5B7E120F6}">
  <sheetPr codeName="Sheet3"/>
  <dimension ref="A4:M11"/>
  <sheetViews>
    <sheetView topLeftCell="A4" zoomScale="175" zoomScaleNormal="175" workbookViewId="0">
      <selection activeCell="A11" sqref="A11"/>
    </sheetView>
  </sheetViews>
  <sheetFormatPr defaultRowHeight="15.05" x14ac:dyDescent="0.3"/>
  <cols>
    <col min="1" max="1" width="17" customWidth="1"/>
    <col min="5" max="5" width="19.77734375" bestFit="1" customWidth="1"/>
    <col min="6" max="6" width="4" bestFit="1" customWidth="1"/>
    <col min="8" max="8" width="14.6640625" customWidth="1"/>
    <col min="11" max="11" width="12.109375" customWidth="1"/>
    <col min="12" max="12" width="6.6640625" bestFit="1" customWidth="1"/>
    <col min="13" max="13" width="7.109375" bestFit="1" customWidth="1"/>
  </cols>
  <sheetData>
    <row r="4" spans="1:13" x14ac:dyDescent="0.3">
      <c r="A4" t="s">
        <v>33</v>
      </c>
      <c r="B4">
        <f>COUNTIF(Dashboard!H6:H45,"="&amp;0)</f>
        <v>4</v>
      </c>
      <c r="E4" s="5" t="s">
        <v>39</v>
      </c>
      <c r="L4" t="s">
        <v>42</v>
      </c>
      <c r="M4" t="s">
        <v>43</v>
      </c>
    </row>
    <row r="5" spans="1:13" x14ac:dyDescent="0.3">
      <c r="A5" t="s">
        <v>34</v>
      </c>
      <c r="B5">
        <f>COUNTIFS(Dashboard!H6:H46,"&lt;&gt;"&amp;0,Dashboard!H6:H46,"&lt;"&amp;1)</f>
        <v>33</v>
      </c>
      <c r="E5" s="6" t="s">
        <v>38</v>
      </c>
      <c r="F5" s="7">
        <v>112</v>
      </c>
      <c r="H5" t="s">
        <v>40</v>
      </c>
      <c r="I5" s="4">
        <f>GETPIVOTDATA("Sum of Days completed",$E$4)/GETPIVOTDATA("Sum of Duration",$E$4)</f>
        <v>0.42105263157894735</v>
      </c>
      <c r="J5" s="4"/>
      <c r="K5" t="s">
        <v>44</v>
      </c>
      <c r="L5" s="9">
        <v>8340291</v>
      </c>
      <c r="M5" s="9">
        <v>19695000</v>
      </c>
    </row>
    <row r="6" spans="1:13" x14ac:dyDescent="0.3">
      <c r="A6" t="s">
        <v>35</v>
      </c>
      <c r="B6">
        <f>COUNTIF(Dashboard!H6:H45,"="&amp;1)</f>
        <v>3</v>
      </c>
      <c r="E6" s="6" t="s">
        <v>31</v>
      </c>
      <c r="F6" s="7">
        <v>266</v>
      </c>
      <c r="H6" t="s">
        <v>41</v>
      </c>
      <c r="I6" s="8">
        <f>1-I5</f>
        <v>0.57894736842105265</v>
      </c>
      <c r="J6" s="8"/>
      <c r="K6" t="s">
        <v>45</v>
      </c>
      <c r="L6" s="4">
        <f>GETPIVOTDATA(" Actual",$L$4)/GETPIVOTDATA(" Budget",$L$4)</f>
        <v>0.42347250571210965</v>
      </c>
      <c r="M6" s="8">
        <f>1-L6</f>
        <v>0.57652749428789041</v>
      </c>
    </row>
    <row r="7" spans="1:13" x14ac:dyDescent="0.3">
      <c r="A7" t="s">
        <v>36</v>
      </c>
      <c r="B7">
        <f>SUM(B4,B5)</f>
        <v>37</v>
      </c>
    </row>
    <row r="8" spans="1:13" x14ac:dyDescent="0.3">
      <c r="A8" t="s">
        <v>37</v>
      </c>
      <c r="B8">
        <f>SUM(B6,B5,B4)</f>
        <v>40</v>
      </c>
    </row>
    <row r="10" spans="1:13" x14ac:dyDescent="0.3">
      <c r="A10" t="s">
        <v>46</v>
      </c>
    </row>
    <row r="11" spans="1:13" x14ac:dyDescent="0.3">
      <c r="A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Data</vt:lpstr>
      <vt:lpstr>worksings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Jatin Kumar</dc:creator>
  <cp:lastModifiedBy>Jatin Kumar</cp:lastModifiedBy>
  <cp:lastPrinted>2025-08-31T18:28:23Z</cp:lastPrinted>
  <dcterms:created xsi:type="dcterms:W3CDTF">2025-08-31T13:45:06Z</dcterms:created>
  <dcterms:modified xsi:type="dcterms:W3CDTF">2025-08-31T20:36:30Z</dcterms:modified>
</cp:coreProperties>
</file>