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ld wide Finance Amazon\loop\screen share\"/>
    </mc:Choice>
  </mc:AlternateContent>
  <xr:revisionPtr revIDLastSave="0" documentId="13_ncr:1_{7741D82B-52B5-440E-89DC-9E81B1C93077}" xr6:coauthVersionLast="44" xr6:coauthVersionMax="44" xr10:uidLastSave="{00000000-0000-0000-0000-000000000000}"/>
  <bookViews>
    <workbookView xWindow="-108" yWindow="-108" windowWidth="23256" windowHeight="12576" xr2:uid="{4D0836D3-D4DB-425B-B19B-A5B863C7F30E}"/>
  </bookViews>
  <sheets>
    <sheet name="Instructions" sheetId="3" r:id="rId1"/>
    <sheet name="Model" sheetId="1" r:id="rId2"/>
    <sheet name="Backend" sheetId="2" r:id="rId3"/>
  </sheets>
  <definedNames>
    <definedName name="_xlchart.v1.0" hidden="1">Model!$C$18:$N$18</definedName>
    <definedName name="_xlchart.v1.1" hidden="1">Model!$C$6:$N$6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3" i="1" l="1"/>
  <c r="N29" i="1" l="1"/>
  <c r="M29" i="1"/>
  <c r="L29" i="1"/>
  <c r="K29" i="1"/>
  <c r="J29" i="1"/>
  <c r="I29" i="1"/>
  <c r="H29" i="1"/>
  <c r="G29" i="1"/>
  <c r="F29" i="1"/>
  <c r="E29" i="1"/>
  <c r="D29" i="1"/>
  <c r="C29" i="1"/>
  <c r="N28" i="1"/>
  <c r="M28" i="1"/>
  <c r="L28" i="1"/>
  <c r="K28" i="1"/>
  <c r="J28" i="1"/>
  <c r="I28" i="1"/>
  <c r="H28" i="1"/>
  <c r="G28" i="1"/>
  <c r="F28" i="1"/>
  <c r="E28" i="1"/>
  <c r="D28" i="1"/>
  <c r="C28" i="1"/>
  <c r="N27" i="1"/>
  <c r="M27" i="1"/>
  <c r="L27" i="1"/>
  <c r="K27" i="1"/>
  <c r="J27" i="1"/>
  <c r="I27" i="1"/>
  <c r="H27" i="1"/>
  <c r="G27" i="1"/>
  <c r="F27" i="1"/>
  <c r="E27" i="1"/>
  <c r="D27" i="1"/>
  <c r="C27" i="1"/>
  <c r="N26" i="1"/>
  <c r="M26" i="1"/>
  <c r="L26" i="1"/>
  <c r="K26" i="1"/>
  <c r="J26" i="1"/>
  <c r="I26" i="1"/>
  <c r="H26" i="1"/>
  <c r="G26" i="1"/>
  <c r="F26" i="1"/>
  <c r="E26" i="1"/>
  <c r="D26" i="1"/>
  <c r="C26" i="1"/>
  <c r="N25" i="1"/>
  <c r="M25" i="1"/>
  <c r="L25" i="1"/>
  <c r="K25" i="1"/>
  <c r="J25" i="1"/>
  <c r="I25" i="1"/>
  <c r="H25" i="1"/>
  <c r="G25" i="1"/>
  <c r="F25" i="1"/>
  <c r="E25" i="1"/>
  <c r="D25" i="1"/>
  <c r="C25" i="1"/>
  <c r="N24" i="1"/>
  <c r="M24" i="1"/>
  <c r="L24" i="1"/>
  <c r="K24" i="1"/>
  <c r="J24" i="1"/>
  <c r="I24" i="1"/>
  <c r="H24" i="1"/>
  <c r="G24" i="1"/>
  <c r="F24" i="1"/>
  <c r="E24" i="1"/>
  <c r="D24" i="1"/>
  <c r="C24" i="1"/>
  <c r="N23" i="1"/>
  <c r="M23" i="1"/>
  <c r="L23" i="1"/>
  <c r="K23" i="1"/>
  <c r="J23" i="1"/>
  <c r="I23" i="1"/>
  <c r="H23" i="1"/>
  <c r="G23" i="1"/>
  <c r="F23" i="1"/>
  <c r="E23" i="1"/>
  <c r="D23" i="1"/>
  <c r="C23" i="1"/>
  <c r="N22" i="1"/>
  <c r="M22" i="1"/>
  <c r="L22" i="1"/>
  <c r="K22" i="1"/>
  <c r="J22" i="1"/>
  <c r="I22" i="1"/>
  <c r="H22" i="1"/>
  <c r="G22" i="1"/>
  <c r="F22" i="1"/>
  <c r="E22" i="1"/>
  <c r="D22" i="1"/>
  <c r="C22" i="1"/>
  <c r="N21" i="1"/>
  <c r="M21" i="1"/>
  <c r="L21" i="1"/>
  <c r="K21" i="1"/>
  <c r="J21" i="1"/>
  <c r="I21" i="1"/>
  <c r="H21" i="1"/>
  <c r="G21" i="1"/>
  <c r="F21" i="1"/>
  <c r="E21" i="1"/>
  <c r="D21" i="1"/>
  <c r="C21" i="1"/>
  <c r="AB69" i="2"/>
  <c r="AA69" i="2"/>
  <c r="Z69" i="2"/>
  <c r="Y69" i="2"/>
  <c r="X69" i="2"/>
  <c r="W69" i="2"/>
  <c r="V69" i="2"/>
  <c r="U69" i="2"/>
  <c r="T69" i="2"/>
  <c r="S69" i="2"/>
  <c r="R69" i="2"/>
  <c r="Q69" i="2"/>
  <c r="AB56" i="2"/>
  <c r="AA56" i="2"/>
  <c r="Z56" i="2"/>
  <c r="Y56" i="2"/>
  <c r="X56" i="2"/>
  <c r="V56" i="2"/>
  <c r="U56" i="2"/>
  <c r="T56" i="2"/>
  <c r="R56" i="2"/>
  <c r="Q56" i="2"/>
  <c r="AB43" i="2"/>
  <c r="AA43" i="2"/>
  <c r="Z43" i="2"/>
  <c r="Y43" i="2"/>
  <c r="X43" i="2"/>
  <c r="W43" i="2"/>
  <c r="V43" i="2"/>
  <c r="U43" i="2"/>
  <c r="T43" i="2"/>
  <c r="S43" i="2"/>
  <c r="R43" i="2"/>
  <c r="Q43" i="2"/>
  <c r="AB30" i="2"/>
  <c r="AA30" i="2"/>
  <c r="Z30" i="2"/>
  <c r="Y30" i="2"/>
  <c r="X30" i="2"/>
  <c r="W30" i="2"/>
  <c r="V30" i="2"/>
  <c r="U30" i="2"/>
  <c r="T30" i="2"/>
  <c r="S30" i="2"/>
  <c r="R30" i="2"/>
  <c r="Q30" i="2"/>
  <c r="O22" i="1" l="1"/>
  <c r="O24" i="1"/>
  <c r="O26" i="1"/>
  <c r="O28" i="1"/>
  <c r="O23" i="1"/>
  <c r="O25" i="1"/>
  <c r="O27" i="1"/>
  <c r="O29" i="1"/>
  <c r="O21" i="1"/>
  <c r="I30" i="1"/>
  <c r="I37" i="1" s="1"/>
  <c r="F30" i="1"/>
  <c r="F34" i="1" s="1"/>
  <c r="N30" i="1"/>
  <c r="N39" i="1" s="1"/>
  <c r="G30" i="1"/>
  <c r="G39" i="1" s="1"/>
  <c r="H30" i="1"/>
  <c r="H38" i="1" s="1"/>
  <c r="L30" i="1"/>
  <c r="L34" i="1" s="1"/>
  <c r="E30" i="1"/>
  <c r="E39" i="1" s="1"/>
  <c r="K30" i="1"/>
  <c r="K34" i="1" s="1"/>
  <c r="D30" i="1"/>
  <c r="D33" i="1" s="1"/>
  <c r="J30" i="1"/>
  <c r="J39" i="1" s="1"/>
  <c r="M30" i="1"/>
  <c r="M33" i="1" s="1"/>
  <c r="C30" i="1"/>
  <c r="C38" i="1" s="1"/>
  <c r="D4" i="1"/>
  <c r="X8" i="2"/>
  <c r="J12" i="1" s="1"/>
  <c r="W8" i="2"/>
  <c r="I12" i="1" s="1"/>
  <c r="V8" i="2"/>
  <c r="H12" i="1" s="1"/>
  <c r="U8" i="2"/>
  <c r="G12" i="1" s="1"/>
  <c r="S8" i="2"/>
  <c r="E12" i="1" s="1"/>
  <c r="R8" i="2"/>
  <c r="D12" i="1" s="1"/>
  <c r="Q8" i="2"/>
  <c r="C12" i="1" s="1"/>
  <c r="Y7" i="2"/>
  <c r="K11" i="1" s="1"/>
  <c r="AB4" i="2"/>
  <c r="N8" i="1" s="1"/>
  <c r="AA4" i="2"/>
  <c r="M8" i="1" s="1"/>
  <c r="Z4" i="2"/>
  <c r="L8" i="1" s="1"/>
  <c r="Y4" i="2"/>
  <c r="K8" i="1" s="1"/>
  <c r="X4" i="2"/>
  <c r="J8" i="1" s="1"/>
  <c r="W4" i="2"/>
  <c r="I8" i="1" s="1"/>
  <c r="V4" i="2"/>
  <c r="H8" i="1" s="1"/>
  <c r="U4" i="2"/>
  <c r="G8" i="1" s="1"/>
  <c r="S4" i="2"/>
  <c r="E8" i="1" s="1"/>
  <c r="R4" i="2"/>
  <c r="D8" i="1" s="1"/>
  <c r="Q4" i="2"/>
  <c r="C8" i="1" s="1"/>
  <c r="AB3" i="2"/>
  <c r="N7" i="1" s="1"/>
  <c r="AA3" i="2"/>
  <c r="M7" i="1" s="1"/>
  <c r="Z3" i="2"/>
  <c r="L7" i="1" s="1"/>
  <c r="Y3" i="2"/>
  <c r="K7" i="1" s="1"/>
  <c r="X3" i="2"/>
  <c r="J7" i="1" s="1"/>
  <c r="W3" i="2"/>
  <c r="I7" i="1" s="1"/>
  <c r="V3" i="2"/>
  <c r="H7" i="1" s="1"/>
  <c r="U3" i="2"/>
  <c r="G7" i="1" s="1"/>
  <c r="T3" i="2"/>
  <c r="F7" i="1" s="1"/>
  <c r="S3" i="2"/>
  <c r="E7" i="1" s="1"/>
  <c r="R3" i="2"/>
  <c r="D7" i="1" s="1"/>
  <c r="Q3" i="2"/>
  <c r="C7" i="1" s="1"/>
  <c r="E36" i="1" l="1"/>
  <c r="I32" i="1"/>
  <c r="L31" i="1"/>
  <c r="L38" i="1"/>
  <c r="I38" i="1"/>
  <c r="H34" i="1"/>
  <c r="E33" i="1"/>
  <c r="H32" i="1"/>
  <c r="H39" i="1"/>
  <c r="L39" i="1"/>
  <c r="K37" i="1"/>
  <c r="L36" i="1"/>
  <c r="L37" i="1"/>
  <c r="N38" i="1"/>
  <c r="D34" i="1"/>
  <c r="N37" i="1"/>
  <c r="D37" i="1"/>
  <c r="F38" i="1"/>
  <c r="H33" i="1"/>
  <c r="F37" i="1"/>
  <c r="H36" i="1"/>
  <c r="J33" i="1"/>
  <c r="L32" i="1"/>
  <c r="J32" i="1"/>
  <c r="L35" i="1"/>
  <c r="M36" i="1"/>
  <c r="H31" i="1"/>
  <c r="N31" i="1"/>
  <c r="N32" i="1"/>
  <c r="J36" i="1"/>
  <c r="E37" i="1"/>
  <c r="M31" i="1"/>
  <c r="D31" i="1"/>
  <c r="C37" i="1"/>
  <c r="K31" i="1"/>
  <c r="J37" i="1"/>
  <c r="I31" i="1"/>
  <c r="I35" i="1"/>
  <c r="D38" i="1"/>
  <c r="G38" i="1"/>
  <c r="M37" i="1"/>
  <c r="G32" i="1"/>
  <c r="F31" i="1"/>
  <c r="N35" i="1"/>
  <c r="E31" i="1"/>
  <c r="I36" i="1"/>
  <c r="G37" i="1"/>
  <c r="F32" i="1"/>
  <c r="G36" i="1"/>
  <c r="C31" i="1"/>
  <c r="N36" i="1"/>
  <c r="C34" i="1"/>
  <c r="M34" i="1"/>
  <c r="H37" i="1"/>
  <c r="D32" i="1"/>
  <c r="F35" i="1"/>
  <c r="C36" i="1"/>
  <c r="M35" i="1"/>
  <c r="K32" i="1"/>
  <c r="D35" i="1"/>
  <c r="M32" i="1"/>
  <c r="K35" i="1"/>
  <c r="J31" i="1"/>
  <c r="F36" i="1"/>
  <c r="I39" i="1"/>
  <c r="E34" i="1"/>
  <c r="J34" i="1"/>
  <c r="G35" i="1"/>
  <c r="K36" i="1"/>
  <c r="D36" i="1"/>
  <c r="F39" i="1"/>
  <c r="N33" i="1"/>
  <c r="M39" i="1"/>
  <c r="I34" i="1"/>
  <c r="D39" i="1"/>
  <c r="L33" i="1"/>
  <c r="K39" i="1"/>
  <c r="G34" i="1"/>
  <c r="C32" i="1"/>
  <c r="N34" i="1"/>
  <c r="E38" i="1"/>
  <c r="E32" i="1"/>
  <c r="H35" i="1"/>
  <c r="K38" i="1"/>
  <c r="C33" i="1"/>
  <c r="G33" i="1"/>
  <c r="G31" i="1"/>
  <c r="E35" i="1"/>
  <c r="C35" i="1"/>
  <c r="J35" i="1"/>
  <c r="M38" i="1"/>
  <c r="I33" i="1"/>
  <c r="J38" i="1"/>
  <c r="F33" i="1"/>
  <c r="C39" i="1"/>
  <c r="K33" i="1"/>
  <c r="O7" i="1"/>
  <c r="N20" i="2"/>
  <c r="K20" i="2"/>
  <c r="D9" i="2"/>
  <c r="R9" i="2" s="1"/>
  <c r="D13" i="1" s="1"/>
  <c r="D14" i="1" s="1"/>
  <c r="C37" i="2" s="1"/>
  <c r="N5" i="2"/>
  <c r="M5" i="2"/>
  <c r="AA5" i="2" s="1"/>
  <c r="M9" i="1" s="1"/>
  <c r="M10" i="1" s="1"/>
  <c r="L36" i="2" s="1"/>
  <c r="L5" i="2"/>
  <c r="Z5" i="2" s="1"/>
  <c r="L9" i="1" s="1"/>
  <c r="L10" i="1" s="1"/>
  <c r="K36" i="2" s="1"/>
  <c r="K5" i="2"/>
  <c r="Y5" i="2" s="1"/>
  <c r="K9" i="1" s="1"/>
  <c r="K10" i="1" s="1"/>
  <c r="J36" i="2" s="1"/>
  <c r="J5" i="2"/>
  <c r="I5" i="2"/>
  <c r="W5" i="2" s="1"/>
  <c r="I9" i="1" s="1"/>
  <c r="I10" i="1" s="1"/>
  <c r="H36" i="2" s="1"/>
  <c r="H5" i="2"/>
  <c r="G5" i="2"/>
  <c r="U5" i="2" s="1"/>
  <c r="G9" i="1" s="1"/>
  <c r="G10" i="1" s="1"/>
  <c r="F36" i="2" s="1"/>
  <c r="F5" i="2"/>
  <c r="E5" i="2"/>
  <c r="S5" i="2" s="1"/>
  <c r="E9" i="1" s="1"/>
  <c r="E10" i="1" s="1"/>
  <c r="D36" i="2" s="1"/>
  <c r="D5" i="2"/>
  <c r="R5" i="2" s="1"/>
  <c r="D9" i="1" s="1"/>
  <c r="D10" i="1" s="1"/>
  <c r="C36" i="2" s="1"/>
  <c r="C5" i="2"/>
  <c r="J12" i="2"/>
  <c r="X12" i="2" s="1"/>
  <c r="J16" i="1" s="1"/>
  <c r="I12" i="2"/>
  <c r="W12" i="2" s="1"/>
  <c r="I16" i="1" s="1"/>
  <c r="H12" i="2"/>
  <c r="V12" i="2" s="1"/>
  <c r="H16" i="1" s="1"/>
  <c r="G12" i="2"/>
  <c r="U12" i="2" s="1"/>
  <c r="G16" i="1" s="1"/>
  <c r="F12" i="2"/>
  <c r="E12" i="2"/>
  <c r="D12" i="2"/>
  <c r="C12" i="2"/>
  <c r="K11" i="2"/>
  <c r="Y11" i="2" s="1"/>
  <c r="K15" i="1" s="1"/>
  <c r="I23" i="2"/>
  <c r="N22" i="2"/>
  <c r="N26" i="2" s="1"/>
  <c r="N27" i="2"/>
  <c r="K22" i="2"/>
  <c r="K26" i="2" s="1"/>
  <c r="I22" i="2"/>
  <c r="I26" i="2" s="1"/>
  <c r="E22" i="2"/>
  <c r="E26" i="2" s="1"/>
  <c r="C26" i="2"/>
  <c r="I19" i="2"/>
  <c r="I20" i="2" s="1"/>
  <c r="G19" i="2"/>
  <c r="G20" i="2" s="1"/>
  <c r="D19" i="2"/>
  <c r="D20" i="2" s="1"/>
  <c r="J27" i="2"/>
  <c r="H27" i="2"/>
  <c r="F19" i="2"/>
  <c r="E19" i="2"/>
  <c r="E20" i="2" s="1"/>
  <c r="C20" i="2"/>
  <c r="N8" i="2"/>
  <c r="AB8" i="2" s="1"/>
  <c r="N12" i="1" s="1"/>
  <c r="K8" i="2"/>
  <c r="N7" i="2"/>
  <c r="M7" i="2"/>
  <c r="M22" i="2" s="1"/>
  <c r="M26" i="2" s="1"/>
  <c r="L7" i="2"/>
  <c r="J7" i="2"/>
  <c r="I7" i="2"/>
  <c r="H7" i="2"/>
  <c r="G7" i="2"/>
  <c r="F7" i="2"/>
  <c r="E7" i="2"/>
  <c r="D7" i="2"/>
  <c r="C7" i="2"/>
  <c r="K32" i="2" l="1"/>
  <c r="D32" i="2"/>
  <c r="H32" i="2"/>
  <c r="E32" i="2"/>
  <c r="F32" i="2"/>
  <c r="M32" i="2"/>
  <c r="L32" i="2"/>
  <c r="J32" i="2"/>
  <c r="G32" i="2"/>
  <c r="B32" i="2"/>
  <c r="I32" i="2"/>
  <c r="C32" i="2"/>
  <c r="O36" i="1"/>
  <c r="O33" i="1"/>
  <c r="O38" i="1"/>
  <c r="O37" i="1"/>
  <c r="O39" i="1"/>
  <c r="O31" i="1"/>
  <c r="O35" i="1"/>
  <c r="O34" i="1"/>
  <c r="O32" i="1"/>
  <c r="Q5" i="2"/>
  <c r="C9" i="1" s="1"/>
  <c r="C10" i="1" s="1"/>
  <c r="B36" i="2" s="1"/>
  <c r="F20" i="2"/>
  <c r="T5" i="2" s="1"/>
  <c r="F9" i="1" s="1"/>
  <c r="T4" i="2"/>
  <c r="F8" i="1" s="1"/>
  <c r="O8" i="1" s="1"/>
  <c r="AB5" i="2"/>
  <c r="N9" i="1" s="1"/>
  <c r="N10" i="1" s="1"/>
  <c r="M36" i="2" s="1"/>
  <c r="I27" i="2"/>
  <c r="I28" i="2" s="1"/>
  <c r="I29" i="2" s="1"/>
  <c r="G23" i="2"/>
  <c r="G27" i="2" s="1"/>
  <c r="V5" i="2"/>
  <c r="H9" i="1" s="1"/>
  <c r="H10" i="1" s="1"/>
  <c r="G36" i="2" s="1"/>
  <c r="I9" i="2"/>
  <c r="W9" i="2" s="1"/>
  <c r="I13" i="1" s="1"/>
  <c r="I14" i="1" s="1"/>
  <c r="H37" i="2" s="1"/>
  <c r="W7" i="2"/>
  <c r="I11" i="1" s="1"/>
  <c r="K9" i="2"/>
  <c r="Y8" i="2"/>
  <c r="K12" i="1" s="1"/>
  <c r="H9" i="2"/>
  <c r="H26" i="2"/>
  <c r="V7" i="2"/>
  <c r="H11" i="1" s="1"/>
  <c r="F9" i="2"/>
  <c r="T7" i="2"/>
  <c r="F11" i="1" s="1"/>
  <c r="G22" i="2"/>
  <c r="G26" i="2" s="1"/>
  <c r="U7" i="2"/>
  <c r="G11" i="1" s="1"/>
  <c r="J11" i="2"/>
  <c r="X7" i="2"/>
  <c r="J11" i="1" s="1"/>
  <c r="C11" i="2"/>
  <c r="Q7" i="2"/>
  <c r="C11" i="1" s="1"/>
  <c r="L11" i="2"/>
  <c r="Z11" i="2" s="1"/>
  <c r="L15" i="1" s="1"/>
  <c r="Z7" i="2"/>
  <c r="L11" i="1" s="1"/>
  <c r="D11" i="2"/>
  <c r="R11" i="2" s="1"/>
  <c r="D15" i="1" s="1"/>
  <c r="R7" i="2"/>
  <c r="D11" i="1" s="1"/>
  <c r="M11" i="2"/>
  <c r="AA11" i="2" s="1"/>
  <c r="M15" i="1" s="1"/>
  <c r="AA7" i="2"/>
  <c r="M11" i="1" s="1"/>
  <c r="D13" i="2"/>
  <c r="R13" i="2" s="1"/>
  <c r="D17" i="1" s="1"/>
  <c r="R12" i="2"/>
  <c r="D16" i="1" s="1"/>
  <c r="E11" i="2"/>
  <c r="S11" i="2" s="1"/>
  <c r="E15" i="1" s="1"/>
  <c r="S7" i="2"/>
  <c r="E11" i="1" s="1"/>
  <c r="N11" i="2"/>
  <c r="AB11" i="2" s="1"/>
  <c r="N15" i="1" s="1"/>
  <c r="AB7" i="2"/>
  <c r="N11" i="1" s="1"/>
  <c r="H28" i="2"/>
  <c r="H29" i="2" s="1"/>
  <c r="N28" i="2"/>
  <c r="N29" i="2" s="1"/>
  <c r="E24" i="2"/>
  <c r="M24" i="2"/>
  <c r="E27" i="2"/>
  <c r="E28" i="2" s="1"/>
  <c r="E29" i="2" s="1"/>
  <c r="L22" i="2"/>
  <c r="L26" i="2" s="1"/>
  <c r="C9" i="2"/>
  <c r="G24" i="2"/>
  <c r="F23" i="2"/>
  <c r="T8" i="2" s="1"/>
  <c r="F12" i="1" s="1"/>
  <c r="J9" i="2"/>
  <c r="I24" i="2"/>
  <c r="H24" i="2"/>
  <c r="D22" i="2"/>
  <c r="D26" i="2" s="1"/>
  <c r="J14" i="2"/>
  <c r="J26" i="2"/>
  <c r="J28" i="2" s="1"/>
  <c r="J29" i="2" s="1"/>
  <c r="N24" i="2"/>
  <c r="E14" i="2"/>
  <c r="L8" i="2"/>
  <c r="Z8" i="2" s="1"/>
  <c r="L12" i="1" s="1"/>
  <c r="D23" i="2"/>
  <c r="G11" i="2"/>
  <c r="K12" i="2"/>
  <c r="M8" i="2"/>
  <c r="AA8" i="2" s="1"/>
  <c r="M12" i="1" s="1"/>
  <c r="H11" i="2"/>
  <c r="V11" i="2" s="1"/>
  <c r="H15" i="1" s="1"/>
  <c r="E9" i="2"/>
  <c r="S9" i="2" s="1"/>
  <c r="E13" i="1" s="1"/>
  <c r="E14" i="1" s="1"/>
  <c r="D37" i="2" s="1"/>
  <c r="H20" i="2"/>
  <c r="F22" i="2"/>
  <c r="F26" i="2" s="1"/>
  <c r="F11" i="2"/>
  <c r="N9" i="2"/>
  <c r="AB9" i="2" s="1"/>
  <c r="N13" i="1" s="1"/>
  <c r="N14" i="1" s="1"/>
  <c r="M37" i="2" s="1"/>
  <c r="I11" i="2"/>
  <c r="W11" i="2" s="1"/>
  <c r="I15" i="1" s="1"/>
  <c r="G9" i="2"/>
  <c r="U9" i="2" s="1"/>
  <c r="G13" i="1" s="1"/>
  <c r="G14" i="1" s="1"/>
  <c r="F37" i="2" s="1"/>
  <c r="J20" i="2"/>
  <c r="X5" i="2" s="1"/>
  <c r="J9" i="1" s="1"/>
  <c r="J10" i="1" s="1"/>
  <c r="I36" i="2" s="1"/>
  <c r="N12" i="2"/>
  <c r="AB12" i="2" s="1"/>
  <c r="N16" i="1" s="1"/>
  <c r="D18" i="1" l="1"/>
  <c r="F10" i="1"/>
  <c r="E36" i="2" s="1"/>
  <c r="O11" i="1"/>
  <c r="O12" i="1"/>
  <c r="Y9" i="2"/>
  <c r="K13" i="1" s="1"/>
  <c r="K14" i="1" s="1"/>
  <c r="J37" i="2" s="1"/>
  <c r="T9" i="2"/>
  <c r="F13" i="1" s="1"/>
  <c r="F14" i="1" s="1"/>
  <c r="E37" i="2" s="1"/>
  <c r="X14" i="2"/>
  <c r="S14" i="2"/>
  <c r="S12" i="2"/>
  <c r="E16" i="1" s="1"/>
  <c r="V9" i="2"/>
  <c r="H13" i="1" s="1"/>
  <c r="H14" i="1" s="1"/>
  <c r="G37" i="2" s="1"/>
  <c r="C14" i="2"/>
  <c r="Q11" i="2"/>
  <c r="C15" i="1" s="1"/>
  <c r="C13" i="2"/>
  <c r="J24" i="2"/>
  <c r="X9" i="2" s="1"/>
  <c r="J13" i="1" s="1"/>
  <c r="J14" i="1" s="1"/>
  <c r="I37" i="2" s="1"/>
  <c r="G28" i="2"/>
  <c r="G29" i="2" s="1"/>
  <c r="F14" i="2"/>
  <c r="T11" i="2"/>
  <c r="F15" i="1" s="1"/>
  <c r="J13" i="2"/>
  <c r="X13" i="2" s="1"/>
  <c r="J17" i="1" s="1"/>
  <c r="J18" i="1" s="1"/>
  <c r="X11" i="2"/>
  <c r="J15" i="1" s="1"/>
  <c r="E13" i="2"/>
  <c r="S13" i="2" s="1"/>
  <c r="E17" i="1" s="1"/>
  <c r="G14" i="2"/>
  <c r="U14" i="2" s="1"/>
  <c r="U11" i="2"/>
  <c r="G15" i="1" s="1"/>
  <c r="D14" i="2"/>
  <c r="R14" i="2" s="1"/>
  <c r="K27" i="2"/>
  <c r="K28" i="2" s="1"/>
  <c r="K29" i="2" s="1"/>
  <c r="K24" i="2"/>
  <c r="F27" i="2"/>
  <c r="F24" i="2"/>
  <c r="H14" i="2"/>
  <c r="V14" i="2" s="1"/>
  <c r="H13" i="2"/>
  <c r="V13" i="2" s="1"/>
  <c r="H17" i="1" s="1"/>
  <c r="H18" i="1" s="1"/>
  <c r="I14" i="2"/>
  <c r="W14" i="2" s="1"/>
  <c r="I13" i="2"/>
  <c r="W13" i="2" s="1"/>
  <c r="I17" i="1" s="1"/>
  <c r="I18" i="1" s="1"/>
  <c r="C24" i="2"/>
  <c r="Q9" i="2" s="1"/>
  <c r="C13" i="1" s="1"/>
  <c r="C14" i="1" s="1"/>
  <c r="B37" i="2" s="1"/>
  <c r="C27" i="2"/>
  <c r="N14" i="2"/>
  <c r="AB14" i="2" s="1"/>
  <c r="N13" i="2"/>
  <c r="AB13" i="2" s="1"/>
  <c r="N17" i="1" s="1"/>
  <c r="N18" i="1" s="1"/>
  <c r="F13" i="2"/>
  <c r="D27" i="2"/>
  <c r="D28" i="2" s="1"/>
  <c r="D29" i="2" s="1"/>
  <c r="D24" i="2"/>
  <c r="K14" i="2"/>
  <c r="K13" i="2"/>
  <c r="G13" i="2"/>
  <c r="U13" i="2" s="1"/>
  <c r="G17" i="1" s="1"/>
  <c r="G18" i="1" s="1"/>
  <c r="M12" i="2"/>
  <c r="M19" i="2"/>
  <c r="M9" i="2"/>
  <c r="AA9" i="2" s="1"/>
  <c r="M13" i="1" s="1"/>
  <c r="M14" i="1" s="1"/>
  <c r="L37" i="2" s="1"/>
  <c r="L19" i="2"/>
  <c r="L12" i="2"/>
  <c r="L9" i="2"/>
  <c r="E18" i="1" l="1"/>
  <c r="E19" i="1" s="1"/>
  <c r="J19" i="1"/>
  <c r="I19" i="1"/>
  <c r="H19" i="1"/>
  <c r="O15" i="1"/>
  <c r="AA12" i="2"/>
  <c r="M16" i="1" s="1"/>
  <c r="Y13" i="2"/>
  <c r="K17" i="1" s="1"/>
  <c r="Y14" i="2"/>
  <c r="Y12" i="2"/>
  <c r="K16" i="1" s="1"/>
  <c r="C28" i="2"/>
  <c r="C29" i="2" s="1"/>
  <c r="Q14" i="2" s="1"/>
  <c r="Q12" i="2"/>
  <c r="C16" i="1" s="1"/>
  <c r="F28" i="2"/>
  <c r="F29" i="2" s="1"/>
  <c r="T14" i="2" s="1"/>
  <c r="T12" i="2"/>
  <c r="F16" i="1" s="1"/>
  <c r="L14" i="2"/>
  <c r="L13" i="2"/>
  <c r="M20" i="2"/>
  <c r="M27" i="2"/>
  <c r="M28" i="2" s="1"/>
  <c r="M29" i="2" s="1"/>
  <c r="M14" i="2"/>
  <c r="AA14" i="2" s="1"/>
  <c r="M13" i="2"/>
  <c r="AA13" i="2" s="1"/>
  <c r="M17" i="1" s="1"/>
  <c r="L20" i="2"/>
  <c r="M18" i="1" l="1"/>
  <c r="N19" i="1" s="1"/>
  <c r="K18" i="1"/>
  <c r="K19" i="1" s="1"/>
  <c r="Q13" i="2"/>
  <c r="C17" i="1" s="1"/>
  <c r="C18" i="1" s="1"/>
  <c r="C19" i="1" s="1"/>
  <c r="T13" i="2"/>
  <c r="F17" i="1" s="1"/>
  <c r="F18" i="1" s="1"/>
  <c r="G19" i="1" s="1"/>
  <c r="L24" i="2"/>
  <c r="Z9" i="2" s="1"/>
  <c r="L13" i="1" s="1"/>
  <c r="L14" i="1" s="1"/>
  <c r="K37" i="2" s="1"/>
  <c r="L27" i="2"/>
  <c r="F19" i="1" l="1"/>
  <c r="D19" i="1"/>
  <c r="L28" i="2"/>
  <c r="Z12" i="2"/>
  <c r="L16" i="1" s="1"/>
  <c r="O16" i="1" s="1"/>
  <c r="L29" i="2" l="1"/>
  <c r="Z14" i="2" s="1"/>
  <c r="Z13" i="2"/>
  <c r="L17" i="1" s="1"/>
  <c r="L18" i="1" s="1"/>
  <c r="M3" i="1" l="1"/>
  <c r="L19" i="1"/>
  <c r="M19" i="1"/>
</calcChain>
</file>

<file path=xl/sharedStrings.xml><?xml version="1.0" encoding="utf-8"?>
<sst xmlns="http://schemas.openxmlformats.org/spreadsheetml/2006/main" count="216" uniqueCount="57">
  <si>
    <t>MARGIN TOOL</t>
  </si>
  <si>
    <t>Month</t>
  </si>
  <si>
    <t>Jun'18</t>
  </si>
  <si>
    <t>Jul'18</t>
  </si>
  <si>
    <t>Aug'18</t>
  </si>
  <si>
    <t>Sep'18</t>
  </si>
  <si>
    <t>Oct'18</t>
  </si>
  <si>
    <t>Nov'18</t>
  </si>
  <si>
    <t>Dec'18</t>
  </si>
  <si>
    <t>Jan'19</t>
  </si>
  <si>
    <t>Feb'19</t>
  </si>
  <si>
    <t>Mar'19</t>
  </si>
  <si>
    <t>Apr'19</t>
  </si>
  <si>
    <t>May'19</t>
  </si>
  <si>
    <t>Cost</t>
  </si>
  <si>
    <t>Reveneu</t>
  </si>
  <si>
    <t>Margin</t>
  </si>
  <si>
    <t>Fulfillment</t>
  </si>
  <si>
    <t>Storage</t>
  </si>
  <si>
    <t>Total</t>
  </si>
  <si>
    <t>Supplier Name</t>
  </si>
  <si>
    <t>P/L</t>
  </si>
  <si>
    <t>Revenue</t>
  </si>
  <si>
    <t>ABC</t>
  </si>
  <si>
    <t>XYZ</t>
  </si>
  <si>
    <t>Pricing Bucket 1</t>
  </si>
  <si>
    <t>Pricing Bucket 2</t>
  </si>
  <si>
    <t>Pricing Bucket 3</t>
  </si>
  <si>
    <t>Pricing Bucket 4</t>
  </si>
  <si>
    <t>Pricing Bucket 5</t>
  </si>
  <si>
    <t>Pricing Bucket 6</t>
  </si>
  <si>
    <t>Pricing Bucket 7</t>
  </si>
  <si>
    <t>Pricing Bucket 8</t>
  </si>
  <si>
    <t>Pricing Bucket 9</t>
  </si>
  <si>
    <t>Total Cost</t>
  </si>
  <si>
    <t>Total Revenue</t>
  </si>
  <si>
    <t>by pricing bucket</t>
  </si>
  <si>
    <t xml:space="preserve">TOTAL </t>
  </si>
  <si>
    <t>MARGIN</t>
  </si>
  <si>
    <t>Fulfillment vs Storage Margin</t>
  </si>
  <si>
    <t>Total Margin by month</t>
  </si>
  <si>
    <t>Difference over month</t>
  </si>
  <si>
    <t>Differnce in margin over month</t>
  </si>
  <si>
    <t>(In the model I built at Wayfiar, toggling the 'Supplier ID' uses power query to run the embeded sql script in the background and pulls the financial data of the supplier from the SQL database)</t>
  </si>
  <si>
    <t>Supplier ID</t>
  </si>
  <si>
    <t>Change the supplier id by toggling the 'Supplier ID' function on the top left corner of the 'Summary' tab. This pulls the financial data of that particular supplier (Cell D3)</t>
  </si>
  <si>
    <t>Change the values displayed between 'Total Cost' and 'Total Revenue' by toggling the cell 'C20'</t>
  </si>
  <si>
    <t>in each month and which product profile is incurring high/low cost in each month for each supplier</t>
  </si>
  <si>
    <t>The same information is displayed in percentage at the bottom of the deck</t>
  </si>
  <si>
    <t>INSTRUCTIONS</t>
  </si>
  <si>
    <t>EXPLANATION</t>
  </si>
  <si>
    <t>MODEL</t>
  </si>
  <si>
    <t>The top half of the deck, displays the cost, revenue and P/L associated with the particular supplier over 12 months</t>
  </si>
  <si>
    <t>The middle half of the deck, displays the same cost and revenue split over the 9 product profiles, hence giving the account managers clarity on which product profile is generating high/low revenues</t>
  </si>
  <si>
    <t>The cell 'M3' displays the total margin generated for each supplier</t>
  </si>
  <si>
    <t>This is a prototype of the margin tool built by me for my project at Wayfair. This model was built to track the margin, profit/loss generated for fulfillment and storage for each supplier</t>
  </si>
  <si>
    <t xml:space="preserve">This prototype model considers 2 suppliers 'ABC' and 'XYZ'. It displays the financial data(dummy data) of each supplier split over months and split over the 9 product profiles (pricing buckets)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</si>
</sst>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sz val="8"/>
      <name val="Calibri"/>
      <family val="2"/>
      <scheme val="minor"/>
    </font>
    <font>
      <sz val="20"/>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66FFFF"/>
        <bgColor indexed="64"/>
      </patternFill>
    </fill>
    <fill>
      <patternFill patternType="solid">
        <fgColor rgb="FFFFFF00"/>
        <bgColor indexed="64"/>
      </patternFill>
    </fill>
    <fill>
      <patternFill patternType="solid">
        <fgColor theme="8" tint="0.79998168889431442"/>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9">
    <xf numFmtId="0" fontId="0" fillId="0" borderId="0" xfId="0"/>
    <xf numFmtId="0" fontId="0" fillId="2" borderId="0" xfId="0" applyFill="1"/>
    <xf numFmtId="0" fontId="3" fillId="2" borderId="0" xfId="0" applyFont="1" applyFill="1" applyAlignment="1">
      <alignment horizontal="center" vertical="center"/>
    </xf>
    <xf numFmtId="0" fontId="0" fillId="2" borderId="1" xfId="0" applyFill="1" applyBorder="1"/>
    <xf numFmtId="0" fontId="0" fillId="2" borderId="2" xfId="0" applyFill="1" applyBorder="1"/>
    <xf numFmtId="0" fontId="0" fillId="2" borderId="3" xfId="0" applyFill="1" applyBorder="1"/>
    <xf numFmtId="44" fontId="0" fillId="2" borderId="0" xfId="1" applyFont="1" applyFill="1"/>
    <xf numFmtId="44" fontId="0" fillId="2" borderId="0" xfId="1" applyNumberFormat="1" applyFont="1" applyFill="1"/>
    <xf numFmtId="0" fontId="0" fillId="2" borderId="4" xfId="0" applyFill="1" applyBorder="1"/>
    <xf numFmtId="1" fontId="0" fillId="2" borderId="0" xfId="1" applyNumberFormat="1" applyFont="1" applyFill="1"/>
    <xf numFmtId="0" fontId="0" fillId="2" borderId="8" xfId="0" applyFill="1" applyBorder="1" applyAlignment="1">
      <alignment horizontal="center"/>
    </xf>
    <xf numFmtId="44" fontId="0" fillId="2" borderId="5" xfId="1" applyFont="1" applyFill="1" applyBorder="1"/>
    <xf numFmtId="44" fontId="0" fillId="2" borderId="9" xfId="1" applyFont="1" applyFill="1" applyBorder="1"/>
    <xf numFmtId="44" fontId="0" fillId="2" borderId="6" xfId="1" applyFont="1" applyFill="1" applyBorder="1"/>
    <xf numFmtId="44" fontId="0" fillId="2" borderId="4" xfId="1" applyFont="1" applyFill="1" applyBorder="1"/>
    <xf numFmtId="44" fontId="0" fillId="2" borderId="0" xfId="1" applyFont="1" applyFill="1" applyBorder="1"/>
    <xf numFmtId="44" fontId="0" fillId="2" borderId="10" xfId="1" applyFont="1" applyFill="1" applyBorder="1"/>
    <xf numFmtId="44" fontId="0" fillId="2" borderId="7" xfId="1" applyFont="1" applyFill="1" applyBorder="1"/>
    <xf numFmtId="44" fontId="0" fillId="2" borderId="11" xfId="1" applyFont="1" applyFill="1" applyBorder="1"/>
    <xf numFmtId="44" fontId="0" fillId="2" borderId="8" xfId="1" applyFont="1" applyFill="1" applyBorder="1"/>
    <xf numFmtId="44" fontId="0" fillId="2" borderId="0" xfId="0" applyNumberFormat="1" applyFill="1"/>
    <xf numFmtId="2" fontId="0" fillId="2" borderId="0" xfId="0" applyNumberFormat="1" applyFill="1"/>
    <xf numFmtId="0" fontId="3" fillId="2" borderId="0" xfId="0" applyFont="1" applyFill="1" applyAlignment="1">
      <alignment vertic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xf numFmtId="0" fontId="2" fillId="2" borderId="1" xfId="0" applyFont="1" applyFill="1" applyBorder="1"/>
    <xf numFmtId="0" fontId="2" fillId="2" borderId="2" xfId="0" applyFont="1" applyFill="1" applyBorder="1"/>
    <xf numFmtId="0" fontId="2" fillId="2" borderId="3" xfId="0" applyFont="1" applyFill="1" applyBorder="1"/>
    <xf numFmtId="0" fontId="2" fillId="2" borderId="0" xfId="0" applyFont="1" applyFill="1"/>
    <xf numFmtId="9" fontId="2" fillId="4" borderId="12" xfId="2" applyFont="1" applyFill="1" applyBorder="1"/>
    <xf numFmtId="9" fontId="2" fillId="4" borderId="13" xfId="2" applyFont="1" applyFill="1" applyBorder="1"/>
    <xf numFmtId="0" fontId="0" fillId="2" borderId="15" xfId="0" applyFill="1" applyBorder="1" applyAlignment="1">
      <alignment horizontal="center"/>
    </xf>
    <xf numFmtId="44" fontId="0" fillId="2" borderId="1" xfId="0" applyNumberFormat="1" applyFill="1" applyBorder="1"/>
    <xf numFmtId="44" fontId="0" fillId="2" borderId="3" xfId="0" applyNumberFormat="1" applyFill="1" applyBorder="1"/>
    <xf numFmtId="44" fontId="0" fillId="2" borderId="2" xfId="0" applyNumberFormat="1" applyFill="1" applyBorder="1"/>
    <xf numFmtId="9" fontId="0" fillId="2" borderId="9" xfId="2" applyFont="1" applyFill="1" applyBorder="1"/>
    <xf numFmtId="9" fontId="0" fillId="4" borderId="12" xfId="2" applyFont="1" applyFill="1" applyBorder="1"/>
    <xf numFmtId="9" fontId="0" fillId="4" borderId="13" xfId="2" applyFont="1" applyFill="1" applyBorder="1"/>
    <xf numFmtId="9" fontId="0" fillId="4" borderId="14" xfId="2" applyFont="1" applyFill="1" applyBorder="1"/>
    <xf numFmtId="0" fontId="0" fillId="2" borderId="0" xfId="0" applyFill="1" applyBorder="1"/>
    <xf numFmtId="0" fontId="2" fillId="2" borderId="0" xfId="0" applyFont="1" applyFill="1" applyBorder="1"/>
    <xf numFmtId="44" fontId="0" fillId="2" borderId="0" xfId="0" applyNumberFormat="1" applyFill="1" applyBorder="1"/>
    <xf numFmtId="9" fontId="2" fillId="2" borderId="0" xfId="0" applyNumberFormat="1" applyFont="1" applyFill="1" applyBorder="1"/>
    <xf numFmtId="0" fontId="0" fillId="5" borderId="0" xfId="0" applyFill="1"/>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5" xfId="0" applyFont="1" applyFill="1" applyBorder="1"/>
    <xf numFmtId="0" fontId="2" fillId="2" borderId="4" xfId="0" applyFont="1" applyFill="1" applyBorder="1"/>
    <xf numFmtId="0" fontId="2" fillId="2" borderId="7" xfId="0" applyFont="1" applyFill="1" applyBorder="1"/>
    <xf numFmtId="9" fontId="0" fillId="2" borderId="6" xfId="0" applyNumberFormat="1" applyFill="1" applyBorder="1"/>
    <xf numFmtId="9" fontId="0" fillId="2" borderId="10" xfId="0" applyNumberFormat="1" applyFill="1" applyBorder="1"/>
    <xf numFmtId="9" fontId="0" fillId="2" borderId="8" xfId="0" applyNumberFormat="1" applyFill="1" applyBorder="1"/>
    <xf numFmtId="44" fontId="0" fillId="2" borderId="5" xfId="0" applyNumberFormat="1" applyFill="1" applyBorder="1"/>
    <xf numFmtId="44" fontId="0" fillId="2" borderId="9" xfId="0" applyNumberFormat="1" applyFill="1" applyBorder="1"/>
    <xf numFmtId="44" fontId="0" fillId="2" borderId="6" xfId="0" applyNumberFormat="1" applyFill="1" applyBorder="1"/>
    <xf numFmtId="9" fontId="0" fillId="2" borderId="0" xfId="2" applyFont="1" applyFill="1" applyBorder="1"/>
    <xf numFmtId="9" fontId="0" fillId="2" borderId="0" xfId="0" applyNumberFormat="1" applyFill="1" applyBorder="1"/>
    <xf numFmtId="9" fontId="0" fillId="2" borderId="5" xfId="2" applyFont="1" applyFill="1" applyBorder="1"/>
    <xf numFmtId="9" fontId="0" fillId="2" borderId="6" xfId="2" applyFont="1" applyFill="1" applyBorder="1"/>
    <xf numFmtId="9" fontId="0" fillId="2" borderId="4" xfId="2" applyFont="1" applyFill="1" applyBorder="1"/>
    <xf numFmtId="9" fontId="0" fillId="2" borderId="10" xfId="2" applyFont="1" applyFill="1" applyBorder="1"/>
    <xf numFmtId="9" fontId="0" fillId="2" borderId="7" xfId="2" applyFont="1" applyFill="1" applyBorder="1"/>
    <xf numFmtId="9" fontId="0" fillId="2" borderId="11" xfId="2" applyFont="1" applyFill="1" applyBorder="1"/>
    <xf numFmtId="9" fontId="0" fillId="2" borderId="8" xfId="2" applyFont="1" applyFill="1" applyBorder="1"/>
    <xf numFmtId="6" fontId="0" fillId="2" borderId="5" xfId="1" applyNumberFormat="1" applyFont="1" applyFill="1" applyBorder="1"/>
    <xf numFmtId="6" fontId="0" fillId="2" borderId="9" xfId="1" applyNumberFormat="1" applyFont="1" applyFill="1" applyBorder="1"/>
    <xf numFmtId="6" fontId="0" fillId="2" borderId="6" xfId="1" applyNumberFormat="1" applyFont="1" applyFill="1" applyBorder="1"/>
    <xf numFmtId="6" fontId="0" fillId="2" borderId="4" xfId="1" applyNumberFormat="1" applyFont="1" applyFill="1" applyBorder="1"/>
    <xf numFmtId="6" fontId="0" fillId="2" borderId="0" xfId="1" applyNumberFormat="1" applyFont="1" applyFill="1" applyBorder="1"/>
    <xf numFmtId="6" fontId="0" fillId="2" borderId="10" xfId="1" applyNumberFormat="1" applyFont="1" applyFill="1" applyBorder="1"/>
    <xf numFmtId="6" fontId="0" fillId="2" borderId="7" xfId="1" applyNumberFormat="1" applyFont="1" applyFill="1" applyBorder="1"/>
    <xf numFmtId="6" fontId="0" fillId="2" borderId="11" xfId="1" applyNumberFormat="1" applyFont="1" applyFill="1" applyBorder="1"/>
    <xf numFmtId="6" fontId="0" fillId="2" borderId="8" xfId="1" applyNumberFormat="1" applyFont="1" applyFill="1" applyBorder="1"/>
    <xf numFmtId="0" fontId="6" fillId="2" borderId="0" xfId="0" applyFont="1" applyFill="1" applyAlignment="1">
      <alignment horizontal="center"/>
    </xf>
    <xf numFmtId="0" fontId="2" fillId="4" borderId="1" xfId="0" applyFont="1" applyFill="1" applyBorder="1" applyAlignment="1">
      <alignment horizontal="center" vertical="center" textRotation="90"/>
    </xf>
    <xf numFmtId="0" fontId="2" fillId="4" borderId="2" xfId="0" applyFont="1" applyFill="1" applyBorder="1" applyAlignment="1">
      <alignment horizontal="center" vertical="center" textRotation="90"/>
    </xf>
    <xf numFmtId="0" fontId="2" fillId="4" borderId="3" xfId="0" applyFont="1" applyFill="1" applyBorder="1" applyAlignment="1">
      <alignment horizontal="center" vertical="center" textRotation="90"/>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3" fillId="3" borderId="5"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8" xfId="0" applyFont="1" applyFill="1" applyBorder="1" applyAlignment="1">
      <alignment horizontal="center" vertical="center"/>
    </xf>
    <xf numFmtId="9" fontId="5" fillId="4" borderId="6" xfId="0" applyNumberFormat="1" applyFont="1" applyFill="1" applyBorder="1" applyAlignment="1">
      <alignment horizontal="center" vertical="center"/>
    </xf>
    <xf numFmtId="9" fontId="5" fillId="4" borderId="8" xfId="0" applyNumberFormat="1"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2" fillId="2" borderId="1" xfId="0" applyFont="1" applyFill="1" applyBorder="1" applyAlignment="1">
      <alignment horizontal="center" textRotation="90"/>
    </xf>
    <xf numFmtId="0" fontId="2" fillId="2" borderId="2" xfId="0" applyFont="1" applyFill="1" applyBorder="1" applyAlignment="1">
      <alignment horizontal="center" textRotation="90"/>
    </xf>
    <xf numFmtId="0" fontId="2" fillId="2" borderId="3" xfId="0" applyFont="1" applyFill="1" applyBorder="1" applyAlignment="1">
      <alignment horizontal="center" textRotation="90"/>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0" fillId="2" borderId="5" xfId="0" applyFill="1" applyBorder="1"/>
    <xf numFmtId="0" fontId="0" fillId="2" borderId="9" xfId="0" applyFill="1" applyBorder="1"/>
    <xf numFmtId="0" fontId="0" fillId="2" borderId="6" xfId="0" applyFill="1" applyBorder="1"/>
    <xf numFmtId="0" fontId="0" fillId="2" borderId="10" xfId="0" applyFill="1" applyBorder="1"/>
    <xf numFmtId="0" fontId="0" fillId="2" borderId="7" xfId="0" applyFill="1" applyBorder="1"/>
    <xf numFmtId="0" fontId="0" fillId="2" borderId="11" xfId="0" applyFill="1" applyBorder="1"/>
    <xf numFmtId="0" fontId="0" fillId="2" borderId="8" xfId="0" applyFill="1" applyBorder="1"/>
    <xf numFmtId="0" fontId="8" fillId="2" borderId="0" xfId="0" applyFont="1" applyFill="1" applyBorder="1" applyAlignment="1">
      <alignment vertical="center"/>
    </xf>
    <xf numFmtId="0" fontId="8" fillId="6" borderId="5" xfId="0" applyFont="1" applyFill="1" applyBorder="1" applyAlignment="1">
      <alignment horizontal="center" vertical="center"/>
    </xf>
    <xf numFmtId="0" fontId="8" fillId="6" borderId="9"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0"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11" xfId="0" applyFont="1" applyFill="1" applyBorder="1" applyAlignment="1">
      <alignment horizontal="center" vertical="center"/>
    </xf>
    <xf numFmtId="0" fontId="8" fillId="6" borderId="8" xfId="0" applyFont="1" applyFill="1" applyBorder="1" applyAlignment="1">
      <alignment horizontal="center" vertical="center"/>
    </xf>
    <xf numFmtId="0" fontId="0" fillId="2" borderId="15" xfId="0" applyFill="1" applyBorder="1"/>
    <xf numFmtId="0" fontId="0" fillId="2" borderId="12" xfId="0" applyFill="1" applyBorder="1"/>
    <xf numFmtId="0" fontId="0" fillId="2" borderId="13" xfId="0" applyFill="1" applyBorder="1"/>
    <xf numFmtId="0" fontId="0" fillId="2" borderId="14" xfId="0" applyFill="1" applyBorder="1"/>
    <xf numFmtId="44" fontId="0" fillId="2" borderId="0" xfId="1" applyNumberFormat="1" applyFont="1" applyFill="1" applyBorder="1"/>
    <xf numFmtId="44" fontId="0" fillId="2" borderId="10" xfId="1" applyNumberFormat="1" applyFont="1" applyFill="1" applyBorder="1"/>
    <xf numFmtId="0" fontId="2" fillId="2" borderId="5" xfId="0" applyFont="1" applyFill="1" applyBorder="1" applyAlignment="1">
      <alignment horizontal="center" textRotation="90"/>
    </xf>
    <xf numFmtId="0" fontId="2" fillId="2" borderId="4" xfId="0" applyFont="1" applyFill="1" applyBorder="1" applyAlignment="1">
      <alignment horizontal="center" textRotation="90"/>
    </xf>
    <xf numFmtId="0" fontId="2" fillId="2" borderId="7" xfId="0" applyFont="1" applyFill="1" applyBorder="1" applyAlignment="1">
      <alignment horizontal="center" textRotation="90"/>
    </xf>
    <xf numFmtId="44" fontId="1" fillId="2" borderId="0" xfId="1" applyFont="1" applyFill="1" applyBorder="1"/>
    <xf numFmtId="9" fontId="2" fillId="2" borderId="10" xfId="0" applyNumberFormat="1" applyFont="1" applyFill="1" applyBorder="1"/>
    <xf numFmtId="9" fontId="2" fillId="2" borderId="11" xfId="0" applyNumberFormat="1" applyFont="1" applyFill="1" applyBorder="1"/>
    <xf numFmtId="9" fontId="2" fillId="2" borderId="8" xfId="0" applyNumberFormat="1" applyFont="1" applyFill="1" applyBorder="1"/>
  </cellXfs>
  <cellStyles count="3">
    <cellStyle name="Currency" xfId="1" builtinId="4"/>
    <cellStyle name="Normal" xfId="0" builtinId="0"/>
    <cellStyle name="Percent" xfId="2" builtinId="5"/>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4"/>
            </a:solidFill>
            <a:ln>
              <a:noFill/>
            </a:ln>
            <a:effectLst/>
          </c:spPr>
          <c:invertIfNegative val="0"/>
          <c:cat>
            <c:strRef>
              <c:f>Model!$B$21:$B$29</c:f>
              <c:strCache>
                <c:ptCount val="9"/>
                <c:pt idx="0">
                  <c:v>Pricing Bucket 1</c:v>
                </c:pt>
                <c:pt idx="1">
                  <c:v>Pricing Bucket 2</c:v>
                </c:pt>
                <c:pt idx="2">
                  <c:v>Pricing Bucket 3</c:v>
                </c:pt>
                <c:pt idx="3">
                  <c:v>Pricing Bucket 4</c:v>
                </c:pt>
                <c:pt idx="4">
                  <c:v>Pricing Bucket 5</c:v>
                </c:pt>
                <c:pt idx="5">
                  <c:v>Pricing Bucket 6</c:v>
                </c:pt>
                <c:pt idx="6">
                  <c:v>Pricing Bucket 7</c:v>
                </c:pt>
                <c:pt idx="7">
                  <c:v>Pricing Bucket 8</c:v>
                </c:pt>
                <c:pt idx="8">
                  <c:v>Pricing Bucket 9</c:v>
                </c:pt>
              </c:strCache>
            </c:strRef>
          </c:cat>
          <c:val>
            <c:numRef>
              <c:f>Model!$O$21:$O$29</c:f>
              <c:numCache>
                <c:formatCode>_("$"* #,##0.00_);_("$"* \(#,##0.00\);_("$"* "-"??_);_(@_)</c:formatCode>
                <c:ptCount val="9"/>
                <c:pt idx="0">
                  <c:v>70732</c:v>
                </c:pt>
                <c:pt idx="1">
                  <c:v>62200</c:v>
                </c:pt>
                <c:pt idx="2">
                  <c:v>64056</c:v>
                </c:pt>
                <c:pt idx="3">
                  <c:v>77520</c:v>
                </c:pt>
                <c:pt idx="4">
                  <c:v>131168</c:v>
                </c:pt>
                <c:pt idx="5">
                  <c:v>109456</c:v>
                </c:pt>
                <c:pt idx="6">
                  <c:v>76648</c:v>
                </c:pt>
                <c:pt idx="7">
                  <c:v>104630</c:v>
                </c:pt>
                <c:pt idx="8">
                  <c:v>82508</c:v>
                </c:pt>
              </c:numCache>
            </c:numRef>
          </c:val>
          <c:extLst>
            <c:ext xmlns:c16="http://schemas.microsoft.com/office/drawing/2014/chart" uri="{C3380CC4-5D6E-409C-BE32-E72D297353CC}">
              <c16:uniqueId val="{00000000-27AF-43B1-9BD7-EC9C041562F5}"/>
            </c:ext>
          </c:extLst>
        </c:ser>
        <c:dLbls>
          <c:showLegendKey val="0"/>
          <c:showVal val="0"/>
          <c:showCatName val="0"/>
          <c:showSerName val="0"/>
          <c:showPercent val="0"/>
          <c:showBubbleSize val="0"/>
        </c:dLbls>
        <c:gapWidth val="219"/>
        <c:overlap val="-27"/>
        <c:axId val="594235936"/>
        <c:axId val="552216240"/>
      </c:barChart>
      <c:catAx>
        <c:axId val="59423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16240"/>
        <c:crosses val="autoZero"/>
        <c:auto val="1"/>
        <c:lblAlgn val="ctr"/>
        <c:lblOffset val="100"/>
        <c:noMultiLvlLbl val="0"/>
      </c:catAx>
      <c:valAx>
        <c:axId val="5522162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23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Backend!$A$36</c:f>
              <c:strCache>
                <c:ptCount val="1"/>
                <c:pt idx="0">
                  <c:v>Fulfillment</c:v>
                </c:pt>
              </c:strCache>
            </c:strRef>
          </c:tx>
          <c:spPr>
            <a:ln w="28575" cap="rnd">
              <a:solidFill>
                <a:schemeClr val="accent1"/>
              </a:solidFill>
              <a:round/>
            </a:ln>
            <a:effectLst/>
          </c:spPr>
          <c:marker>
            <c:symbol val="none"/>
          </c:marker>
          <c:cat>
            <c:strRef>
              <c:f>Backend!$B$35:$M$35</c:f>
              <c:strCache>
                <c:ptCount val="12"/>
                <c:pt idx="0">
                  <c:v>Jun'18</c:v>
                </c:pt>
                <c:pt idx="1">
                  <c:v>Jul'18</c:v>
                </c:pt>
                <c:pt idx="2">
                  <c:v>Aug'18</c:v>
                </c:pt>
                <c:pt idx="3">
                  <c:v>Sep'18</c:v>
                </c:pt>
                <c:pt idx="4">
                  <c:v>Oct'18</c:v>
                </c:pt>
                <c:pt idx="5">
                  <c:v>Nov'18</c:v>
                </c:pt>
                <c:pt idx="6">
                  <c:v>Dec'18</c:v>
                </c:pt>
                <c:pt idx="7">
                  <c:v>Jan'19</c:v>
                </c:pt>
                <c:pt idx="8">
                  <c:v>Feb'19</c:v>
                </c:pt>
                <c:pt idx="9">
                  <c:v>Mar'19</c:v>
                </c:pt>
                <c:pt idx="10">
                  <c:v>Apr'19</c:v>
                </c:pt>
                <c:pt idx="11">
                  <c:v>May'19</c:v>
                </c:pt>
              </c:strCache>
            </c:strRef>
          </c:cat>
          <c:val>
            <c:numRef>
              <c:f>Backend!$B$36:$M$36</c:f>
              <c:numCache>
                <c:formatCode>0%</c:formatCode>
                <c:ptCount val="12"/>
                <c:pt idx="0">
                  <c:v>0.37142857142857144</c:v>
                </c:pt>
                <c:pt idx="1">
                  <c:v>0.94713656387665202</c:v>
                </c:pt>
                <c:pt idx="2">
                  <c:v>0.97316805865235634</c:v>
                </c:pt>
                <c:pt idx="3">
                  <c:v>2.8242537812876455E-2</c:v>
                </c:pt>
                <c:pt idx="4">
                  <c:v>0.26381909547738691</c:v>
                </c:pt>
                <c:pt idx="5">
                  <c:v>-0.91957234843882885</c:v>
                </c:pt>
                <c:pt idx="6">
                  <c:v>-1.0038167938931297</c:v>
                </c:pt>
                <c:pt idx="7">
                  <c:v>0.80433903786551675</c:v>
                </c:pt>
                <c:pt idx="8">
                  <c:v>-0.3837638376383764</c:v>
                </c:pt>
                <c:pt idx="9">
                  <c:v>0.68305647840531558</c:v>
                </c:pt>
                <c:pt idx="10">
                  <c:v>0.96188118811881185</c:v>
                </c:pt>
                <c:pt idx="11">
                  <c:v>0.45833333333333331</c:v>
                </c:pt>
              </c:numCache>
            </c:numRef>
          </c:val>
          <c:smooth val="0"/>
          <c:extLst>
            <c:ext xmlns:c16="http://schemas.microsoft.com/office/drawing/2014/chart" uri="{C3380CC4-5D6E-409C-BE32-E72D297353CC}">
              <c16:uniqueId val="{00000000-C51C-4A1C-9F65-5AAE4D91D798}"/>
            </c:ext>
          </c:extLst>
        </c:ser>
        <c:ser>
          <c:idx val="1"/>
          <c:order val="1"/>
          <c:tx>
            <c:strRef>
              <c:f>Backend!$A$37</c:f>
              <c:strCache>
                <c:ptCount val="1"/>
                <c:pt idx="0">
                  <c:v>Storage</c:v>
                </c:pt>
              </c:strCache>
            </c:strRef>
          </c:tx>
          <c:spPr>
            <a:ln w="28575" cap="rnd">
              <a:solidFill>
                <a:schemeClr val="accent2"/>
              </a:solidFill>
              <a:round/>
            </a:ln>
            <a:effectLst/>
          </c:spPr>
          <c:marker>
            <c:symbol val="none"/>
          </c:marker>
          <c:cat>
            <c:strRef>
              <c:f>Backend!$B$35:$M$35</c:f>
              <c:strCache>
                <c:ptCount val="12"/>
                <c:pt idx="0">
                  <c:v>Jun'18</c:v>
                </c:pt>
                <c:pt idx="1">
                  <c:v>Jul'18</c:v>
                </c:pt>
                <c:pt idx="2">
                  <c:v>Aug'18</c:v>
                </c:pt>
                <c:pt idx="3">
                  <c:v>Sep'18</c:v>
                </c:pt>
                <c:pt idx="4">
                  <c:v>Oct'18</c:v>
                </c:pt>
                <c:pt idx="5">
                  <c:v>Nov'18</c:v>
                </c:pt>
                <c:pt idx="6">
                  <c:v>Dec'18</c:v>
                </c:pt>
                <c:pt idx="7">
                  <c:v>Jan'19</c:v>
                </c:pt>
                <c:pt idx="8">
                  <c:v>Feb'19</c:v>
                </c:pt>
                <c:pt idx="9">
                  <c:v>Mar'19</c:v>
                </c:pt>
                <c:pt idx="10">
                  <c:v>Apr'19</c:v>
                </c:pt>
                <c:pt idx="11">
                  <c:v>May'19</c:v>
                </c:pt>
              </c:strCache>
            </c:strRef>
          </c:cat>
          <c:val>
            <c:numRef>
              <c:f>Backend!$B$37:$M$37</c:f>
              <c:numCache>
                <c:formatCode>0%</c:formatCode>
                <c:ptCount val="12"/>
                <c:pt idx="0">
                  <c:v>0.42779291553133514</c:v>
                </c:pt>
                <c:pt idx="1">
                  <c:v>-0.28424657534246578</c:v>
                </c:pt>
                <c:pt idx="2">
                  <c:v>-0.41666666666666669</c:v>
                </c:pt>
                <c:pt idx="3">
                  <c:v>-0.78621397257718495</c:v>
                </c:pt>
                <c:pt idx="4">
                  <c:v>-0.52173913043478259</c:v>
                </c:pt>
                <c:pt idx="5">
                  <c:v>0.53941120607787274</c:v>
                </c:pt>
                <c:pt idx="6">
                  <c:v>-0.39333333333333331</c:v>
                </c:pt>
                <c:pt idx="7">
                  <c:v>0.67039800995024879</c:v>
                </c:pt>
                <c:pt idx="8">
                  <c:v>0.72843450479233229</c:v>
                </c:pt>
                <c:pt idx="9">
                  <c:v>0.64099216710182771</c:v>
                </c:pt>
                <c:pt idx="10">
                  <c:v>-2.2663043478260869</c:v>
                </c:pt>
                <c:pt idx="11">
                  <c:v>-0.04</c:v>
                </c:pt>
              </c:numCache>
            </c:numRef>
          </c:val>
          <c:smooth val="0"/>
          <c:extLst>
            <c:ext xmlns:c16="http://schemas.microsoft.com/office/drawing/2014/chart" uri="{C3380CC4-5D6E-409C-BE32-E72D297353CC}">
              <c16:uniqueId val="{00000001-C51C-4A1C-9F65-5AAE4D91D798}"/>
            </c:ext>
          </c:extLst>
        </c:ser>
        <c:dLbls>
          <c:showLegendKey val="0"/>
          <c:showVal val="0"/>
          <c:showCatName val="0"/>
          <c:showSerName val="0"/>
          <c:showPercent val="0"/>
          <c:showBubbleSize val="0"/>
        </c:dLbls>
        <c:smooth val="0"/>
        <c:axId val="1382356800"/>
        <c:axId val="1387330224"/>
      </c:lineChart>
      <c:catAx>
        <c:axId val="138235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330224"/>
        <c:crosses val="autoZero"/>
        <c:auto val="1"/>
        <c:lblAlgn val="ctr"/>
        <c:lblOffset val="100"/>
        <c:noMultiLvlLbl val="0"/>
      </c:catAx>
      <c:valAx>
        <c:axId val="1387330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56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Model!$B$19</c:f>
              <c:strCache>
                <c:ptCount val="1"/>
                <c:pt idx="0">
                  <c:v>Difference over month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Model!$C$6:$N$6</c:f>
              <c:strCache>
                <c:ptCount val="12"/>
                <c:pt idx="0">
                  <c:v>Jun'18</c:v>
                </c:pt>
                <c:pt idx="1">
                  <c:v>Jul'18</c:v>
                </c:pt>
                <c:pt idx="2">
                  <c:v>Aug'18</c:v>
                </c:pt>
                <c:pt idx="3">
                  <c:v>Sep'18</c:v>
                </c:pt>
                <c:pt idx="4">
                  <c:v>Oct'18</c:v>
                </c:pt>
                <c:pt idx="5">
                  <c:v>Nov'18</c:v>
                </c:pt>
                <c:pt idx="6">
                  <c:v>Dec'18</c:v>
                </c:pt>
                <c:pt idx="7">
                  <c:v>Jan'19</c:v>
                </c:pt>
                <c:pt idx="8">
                  <c:v>Feb'19</c:v>
                </c:pt>
                <c:pt idx="9">
                  <c:v>Mar'19</c:v>
                </c:pt>
                <c:pt idx="10">
                  <c:v>Apr'19</c:v>
                </c:pt>
                <c:pt idx="11">
                  <c:v>May'19</c:v>
                </c:pt>
              </c:strCache>
            </c:strRef>
          </c:cat>
          <c:val>
            <c:numRef>
              <c:f>Model!$C$19:$N$19</c:f>
              <c:numCache>
                <c:formatCode>0%</c:formatCode>
                <c:ptCount val="12"/>
                <c:pt idx="0">
                  <c:v>0.40522875816993464</c:v>
                </c:pt>
                <c:pt idx="1">
                  <c:v>-0.15089349805432772</c:v>
                </c:pt>
                <c:pt idx="2">
                  <c:v>1.6909198461673713E-2</c:v>
                </c:pt>
                <c:pt idx="3">
                  <c:v>-0.72298148584201238</c:v>
                </c:pt>
                <c:pt idx="4">
                  <c:v>0.33816000376603722</c:v>
                </c:pt>
                <c:pt idx="5">
                  <c:v>0.24300244427640783</c:v>
                </c:pt>
                <c:pt idx="6">
                  <c:v>-0.82341038318372828</c:v>
                </c:pt>
                <c:pt idx="7">
                  <c:v>1.4512614242537556</c:v>
                </c:pt>
                <c:pt idx="8">
                  <c:v>-0.11746464179481497</c:v>
                </c:pt>
                <c:pt idx="9">
                  <c:v>1.3046661671535564E-2</c:v>
                </c:pt>
                <c:pt idx="10">
                  <c:v>-0.70115780145235229</c:v>
                </c:pt>
                <c:pt idx="11">
                  <c:v>0.25238095238095237</c:v>
                </c:pt>
              </c:numCache>
            </c:numRef>
          </c:val>
          <c:smooth val="0"/>
          <c:extLst>
            <c:ext xmlns:c16="http://schemas.microsoft.com/office/drawing/2014/chart" uri="{C3380CC4-5D6E-409C-BE32-E72D297353CC}">
              <c16:uniqueId val="{00000000-0B14-444F-8663-C8D4E69A5B47}"/>
            </c:ext>
          </c:extLst>
        </c:ser>
        <c:dLbls>
          <c:dLblPos val="t"/>
          <c:showLegendKey val="0"/>
          <c:showVal val="1"/>
          <c:showCatName val="0"/>
          <c:showSerName val="0"/>
          <c:showPercent val="0"/>
          <c:showBubbleSize val="0"/>
        </c:dLbls>
        <c:smooth val="0"/>
        <c:axId val="1100881120"/>
        <c:axId val="1103075280"/>
      </c:lineChart>
      <c:catAx>
        <c:axId val="110088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075280"/>
        <c:crosses val="autoZero"/>
        <c:auto val="1"/>
        <c:lblAlgn val="ctr"/>
        <c:lblOffset val="100"/>
        <c:noMultiLvlLbl val="0"/>
      </c:catAx>
      <c:valAx>
        <c:axId val="11030752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881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cx:f>
      </cx:strDim>
      <cx:numDim type="size">
        <cx:f dir="row">_xlchart.v1.0</cx:f>
      </cx:numDim>
    </cx:data>
  </cx:chartData>
  <cx:chart>
    <cx:plotArea>
      <cx:plotAreaRegion>
        <cx:series layoutId="sunburst" uniqueId="{050328E1-685D-4FE0-8B7E-BC80905A7B3A}">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15</xdr:col>
      <xdr:colOff>134710</xdr:colOff>
      <xdr:row>13</xdr:row>
      <xdr:rowOff>65314</xdr:rowOff>
    </xdr:from>
    <xdr:to>
      <xdr:col>20</xdr:col>
      <xdr:colOff>555171</xdr:colOff>
      <xdr:row>25</xdr:row>
      <xdr:rowOff>130628</xdr:rowOff>
    </xdr:to>
    <xdr:graphicFrame macro="">
      <xdr:nvGraphicFramePr>
        <xdr:cNvPr id="4" name="Chart 3">
          <a:extLst>
            <a:ext uri="{FF2B5EF4-FFF2-40B4-BE49-F238E27FC236}">
              <a16:creationId xmlns:a16="http://schemas.microsoft.com/office/drawing/2014/main" id="{1AC3ACFF-1D5E-4C7C-817E-CC4E4DA3E8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195943</xdr:colOff>
      <xdr:row>27</xdr:row>
      <xdr:rowOff>43542</xdr:rowOff>
    </xdr:from>
    <xdr:to>
      <xdr:col>26</xdr:col>
      <xdr:colOff>87086</xdr:colOff>
      <xdr:row>38</xdr:row>
      <xdr:rowOff>174171</xdr:rowOff>
    </xdr:to>
    <xdr:graphicFrame macro="">
      <xdr:nvGraphicFramePr>
        <xdr:cNvPr id="10" name="Chart 9">
          <a:extLst>
            <a:ext uri="{FF2B5EF4-FFF2-40B4-BE49-F238E27FC236}">
              <a16:creationId xmlns:a16="http://schemas.microsoft.com/office/drawing/2014/main" id="{7115B180-2CA2-442B-9E64-EF17CA711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989</xdr:colOff>
      <xdr:row>13</xdr:row>
      <xdr:rowOff>61357</xdr:rowOff>
    </xdr:from>
    <xdr:to>
      <xdr:col>26</xdr:col>
      <xdr:colOff>21771</xdr:colOff>
      <xdr:row>25</xdr:row>
      <xdr:rowOff>75211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7BE642F-6F45-460D-B10D-EF5FE3B8A7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351729" y="2675017"/>
              <a:ext cx="3068782" cy="22541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141512</xdr:colOff>
      <xdr:row>2</xdr:row>
      <xdr:rowOff>32657</xdr:rowOff>
    </xdr:from>
    <xdr:to>
      <xdr:col>25</xdr:col>
      <xdr:colOff>555171</xdr:colOff>
      <xdr:row>11</xdr:row>
      <xdr:rowOff>152400</xdr:rowOff>
    </xdr:to>
    <xdr:graphicFrame macro="">
      <xdr:nvGraphicFramePr>
        <xdr:cNvPr id="6" name="Chart 5">
          <a:extLst>
            <a:ext uri="{FF2B5EF4-FFF2-40B4-BE49-F238E27FC236}">
              <a16:creationId xmlns:a16="http://schemas.microsoft.com/office/drawing/2014/main" id="{13548E41-A467-47E7-88DE-AEB9A6B825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F093-0213-477A-8072-FBD8DB663120}">
  <dimension ref="D2:V26"/>
  <sheetViews>
    <sheetView tabSelected="1" workbookViewId="0">
      <selection activeCell="J3" sqref="J3:O5"/>
    </sheetView>
  </sheetViews>
  <sheetFormatPr defaultRowHeight="14.4" x14ac:dyDescent="0.3"/>
  <cols>
    <col min="1" max="3" width="8.88671875" style="1"/>
    <col min="4" max="4" width="3.33203125" style="1" customWidth="1"/>
    <col min="5" max="16384" width="8.88671875" style="1"/>
  </cols>
  <sheetData>
    <row r="2" spans="4:22" ht="15" thickBot="1" x14ac:dyDescent="0.35"/>
    <row r="3" spans="4:22" ht="14.4" customHeight="1" x14ac:dyDescent="0.3">
      <c r="H3" s="106"/>
      <c r="I3" s="106"/>
      <c r="J3" s="107" t="s">
        <v>0</v>
      </c>
      <c r="K3" s="108"/>
      <c r="L3" s="108"/>
      <c r="M3" s="108"/>
      <c r="N3" s="108"/>
      <c r="O3" s="109"/>
    </row>
    <row r="4" spans="4:22" ht="14.4" customHeight="1" x14ac:dyDescent="0.3">
      <c r="H4" s="106"/>
      <c r="I4" s="106"/>
      <c r="J4" s="110"/>
      <c r="K4" s="111"/>
      <c r="L4" s="111"/>
      <c r="M4" s="111"/>
      <c r="N4" s="111"/>
      <c r="O4" s="112"/>
    </row>
    <row r="5" spans="4:22" ht="15" customHeight="1" thickBot="1" x14ac:dyDescent="0.35">
      <c r="H5" s="106"/>
      <c r="I5" s="106"/>
      <c r="J5" s="113"/>
      <c r="K5" s="114"/>
      <c r="L5" s="114"/>
      <c r="M5" s="114"/>
      <c r="N5" s="114"/>
      <c r="O5" s="115"/>
    </row>
    <row r="7" spans="4:22" ht="15" thickBot="1" x14ac:dyDescent="0.35"/>
    <row r="8" spans="4:22" x14ac:dyDescent="0.3">
      <c r="D8" s="99"/>
      <c r="E8" s="100"/>
      <c r="F8" s="100"/>
      <c r="G8" s="100"/>
      <c r="H8" s="100"/>
      <c r="I8" s="100"/>
      <c r="J8" s="100"/>
      <c r="K8" s="100"/>
      <c r="L8" s="100"/>
      <c r="M8" s="100"/>
      <c r="N8" s="100"/>
      <c r="O8" s="100"/>
      <c r="P8" s="100"/>
      <c r="Q8" s="100"/>
      <c r="R8" s="100"/>
      <c r="S8" s="100"/>
      <c r="T8" s="100"/>
      <c r="U8" s="100"/>
      <c r="V8" s="101"/>
    </row>
    <row r="9" spans="4:22" x14ac:dyDescent="0.3">
      <c r="D9" s="8"/>
      <c r="E9" s="41" t="s">
        <v>51</v>
      </c>
      <c r="F9" s="40"/>
      <c r="G9" s="40"/>
      <c r="H9" s="40"/>
      <c r="I9" s="40"/>
      <c r="J9" s="40"/>
      <c r="K9" s="40"/>
      <c r="L9" s="40"/>
      <c r="M9" s="40"/>
      <c r="N9" s="40"/>
      <c r="O9" s="40"/>
      <c r="P9" s="40"/>
      <c r="Q9" s="40"/>
      <c r="R9" s="40"/>
      <c r="S9" s="40"/>
      <c r="T9" s="40"/>
      <c r="U9" s="40"/>
      <c r="V9" s="102"/>
    </row>
    <row r="10" spans="4:22" x14ac:dyDescent="0.3">
      <c r="D10" s="8"/>
      <c r="E10" s="40" t="s">
        <v>55</v>
      </c>
      <c r="F10" s="40"/>
      <c r="G10" s="40"/>
      <c r="H10" s="40"/>
      <c r="I10" s="40"/>
      <c r="J10" s="40"/>
      <c r="K10" s="40"/>
      <c r="L10" s="40"/>
      <c r="M10" s="40"/>
      <c r="N10" s="40"/>
      <c r="O10" s="40"/>
      <c r="P10" s="40"/>
      <c r="Q10" s="40"/>
      <c r="R10" s="40"/>
      <c r="S10" s="40"/>
      <c r="T10" s="40"/>
      <c r="U10" s="40"/>
      <c r="V10" s="102"/>
    </row>
    <row r="11" spans="4:22" x14ac:dyDescent="0.3">
      <c r="D11" s="8"/>
      <c r="E11" s="40" t="s">
        <v>56</v>
      </c>
      <c r="F11" s="40"/>
      <c r="G11" s="40"/>
      <c r="H11" s="40"/>
      <c r="I11" s="40"/>
      <c r="J11" s="40"/>
      <c r="K11" s="40"/>
      <c r="L11" s="40"/>
      <c r="M11" s="40"/>
      <c r="N11" s="40"/>
      <c r="O11" s="40"/>
      <c r="P11" s="40"/>
      <c r="Q11" s="40"/>
      <c r="R11" s="40"/>
      <c r="S11" s="40"/>
      <c r="T11" s="40"/>
      <c r="U11" s="40"/>
      <c r="V11" s="102"/>
    </row>
    <row r="12" spans="4:22" ht="15" thickBot="1" x14ac:dyDescent="0.35">
      <c r="D12" s="8"/>
      <c r="E12" s="40"/>
      <c r="F12" s="40"/>
      <c r="G12" s="40"/>
      <c r="H12" s="40"/>
      <c r="I12" s="40"/>
      <c r="J12" s="40"/>
      <c r="K12" s="40"/>
      <c r="L12" s="40"/>
      <c r="M12" s="40"/>
      <c r="N12" s="40"/>
      <c r="O12" s="40"/>
      <c r="P12" s="40"/>
      <c r="Q12" s="40"/>
      <c r="R12" s="40"/>
      <c r="S12" s="40"/>
      <c r="T12" s="40"/>
      <c r="U12" s="40"/>
      <c r="V12" s="102"/>
    </row>
    <row r="13" spans="4:22" x14ac:dyDescent="0.3">
      <c r="D13" s="99"/>
      <c r="E13" s="100"/>
      <c r="F13" s="100"/>
      <c r="G13" s="100"/>
      <c r="H13" s="100"/>
      <c r="I13" s="100"/>
      <c r="J13" s="100"/>
      <c r="K13" s="100"/>
      <c r="L13" s="100"/>
      <c r="M13" s="100"/>
      <c r="N13" s="100"/>
      <c r="O13" s="100"/>
      <c r="P13" s="100"/>
      <c r="Q13" s="100"/>
      <c r="R13" s="100"/>
      <c r="S13" s="100"/>
      <c r="T13" s="100"/>
      <c r="U13" s="100"/>
      <c r="V13" s="101"/>
    </row>
    <row r="14" spans="4:22" x14ac:dyDescent="0.3">
      <c r="D14" s="8"/>
      <c r="E14" s="41" t="s">
        <v>49</v>
      </c>
      <c r="F14" s="40"/>
      <c r="G14" s="40"/>
      <c r="H14" s="40"/>
      <c r="I14" s="40"/>
      <c r="J14" s="40"/>
      <c r="K14" s="40"/>
      <c r="L14" s="40"/>
      <c r="M14" s="40"/>
      <c r="N14" s="40"/>
      <c r="O14" s="40"/>
      <c r="P14" s="40"/>
      <c r="Q14" s="40"/>
      <c r="R14" s="40"/>
      <c r="S14" s="40"/>
      <c r="T14" s="40"/>
      <c r="U14" s="40"/>
      <c r="V14" s="102"/>
    </row>
    <row r="15" spans="4:22" x14ac:dyDescent="0.3">
      <c r="D15" s="8">
        <v>1</v>
      </c>
      <c r="E15" s="40" t="s">
        <v>45</v>
      </c>
      <c r="F15" s="40"/>
      <c r="G15" s="40"/>
      <c r="H15" s="40"/>
      <c r="I15" s="40"/>
      <c r="J15" s="40"/>
      <c r="K15" s="40"/>
      <c r="L15" s="40"/>
      <c r="M15" s="40"/>
      <c r="N15" s="40"/>
      <c r="O15" s="40"/>
      <c r="P15" s="40"/>
      <c r="Q15" s="40"/>
      <c r="R15" s="40"/>
      <c r="S15" s="40"/>
      <c r="T15" s="40"/>
      <c r="U15" s="40"/>
      <c r="V15" s="102"/>
    </row>
    <row r="16" spans="4:22" x14ac:dyDescent="0.3">
      <c r="D16" s="8"/>
      <c r="E16" s="40" t="s">
        <v>43</v>
      </c>
      <c r="F16" s="40"/>
      <c r="G16" s="40"/>
      <c r="H16" s="40"/>
      <c r="I16" s="40"/>
      <c r="J16" s="40"/>
      <c r="K16" s="40"/>
      <c r="L16" s="40"/>
      <c r="M16" s="40"/>
      <c r="N16" s="40"/>
      <c r="O16" s="40"/>
      <c r="P16" s="40"/>
      <c r="Q16" s="40"/>
      <c r="R16" s="40"/>
      <c r="S16" s="40"/>
      <c r="T16" s="40"/>
      <c r="U16" s="40"/>
      <c r="V16" s="102"/>
    </row>
    <row r="17" spans="4:22" x14ac:dyDescent="0.3">
      <c r="D17" s="8">
        <v>2</v>
      </c>
      <c r="E17" s="40" t="s">
        <v>46</v>
      </c>
      <c r="F17" s="40"/>
      <c r="G17" s="40"/>
      <c r="H17" s="40"/>
      <c r="I17" s="40"/>
      <c r="J17" s="40"/>
      <c r="K17" s="40"/>
      <c r="L17" s="40"/>
      <c r="M17" s="40"/>
      <c r="N17" s="40"/>
      <c r="O17" s="40"/>
      <c r="P17" s="40"/>
      <c r="Q17" s="40"/>
      <c r="R17" s="40"/>
      <c r="S17" s="40"/>
      <c r="T17" s="40"/>
      <c r="U17" s="40"/>
      <c r="V17" s="102"/>
    </row>
    <row r="18" spans="4:22" ht="15" thickBot="1" x14ac:dyDescent="0.35">
      <c r="D18" s="103"/>
      <c r="E18" s="104"/>
      <c r="F18" s="104"/>
      <c r="G18" s="104"/>
      <c r="H18" s="104"/>
      <c r="I18" s="104"/>
      <c r="J18" s="104"/>
      <c r="K18" s="104"/>
      <c r="L18" s="104"/>
      <c r="M18" s="104"/>
      <c r="N18" s="104"/>
      <c r="O18" s="104"/>
      <c r="P18" s="104"/>
      <c r="Q18" s="104"/>
      <c r="R18" s="104"/>
      <c r="S18" s="104"/>
      <c r="T18" s="104"/>
      <c r="U18" s="104"/>
      <c r="V18" s="105"/>
    </row>
    <row r="19" spans="4:22" x14ac:dyDescent="0.3">
      <c r="D19" s="8"/>
      <c r="E19" s="40"/>
      <c r="F19" s="40"/>
      <c r="G19" s="40"/>
      <c r="H19" s="40"/>
      <c r="I19" s="40"/>
      <c r="J19" s="40"/>
      <c r="K19" s="40"/>
      <c r="L19" s="40"/>
      <c r="M19" s="40"/>
      <c r="N19" s="40"/>
      <c r="O19" s="40"/>
      <c r="P19" s="40"/>
      <c r="Q19" s="40"/>
      <c r="R19" s="40"/>
      <c r="S19" s="40"/>
      <c r="T19" s="40"/>
      <c r="U19" s="40"/>
      <c r="V19" s="102"/>
    </row>
    <row r="20" spans="4:22" x14ac:dyDescent="0.3">
      <c r="D20" s="8"/>
      <c r="E20" s="41" t="s">
        <v>50</v>
      </c>
      <c r="F20" s="40"/>
      <c r="G20" s="40"/>
      <c r="H20" s="40"/>
      <c r="I20" s="40"/>
      <c r="J20" s="40"/>
      <c r="K20" s="40"/>
      <c r="L20" s="40"/>
      <c r="M20" s="40"/>
      <c r="N20" s="40"/>
      <c r="O20" s="40"/>
      <c r="P20" s="40"/>
      <c r="Q20" s="40"/>
      <c r="R20" s="40"/>
      <c r="S20" s="40"/>
      <c r="T20" s="40"/>
      <c r="U20" s="40"/>
      <c r="V20" s="102"/>
    </row>
    <row r="21" spans="4:22" x14ac:dyDescent="0.3">
      <c r="D21" s="8">
        <v>1</v>
      </c>
      <c r="E21" s="40" t="s">
        <v>52</v>
      </c>
      <c r="F21" s="40"/>
      <c r="G21" s="40"/>
      <c r="H21" s="40"/>
      <c r="I21" s="40"/>
      <c r="J21" s="40"/>
      <c r="K21" s="40"/>
      <c r="L21" s="40"/>
      <c r="M21" s="40"/>
      <c r="N21" s="40"/>
      <c r="O21" s="40"/>
      <c r="P21" s="40"/>
      <c r="Q21" s="40"/>
      <c r="R21" s="40"/>
      <c r="S21" s="40"/>
      <c r="T21" s="40"/>
      <c r="U21" s="40"/>
      <c r="V21" s="102"/>
    </row>
    <row r="22" spans="4:22" x14ac:dyDescent="0.3">
      <c r="D22" s="8">
        <v>2</v>
      </c>
      <c r="E22" s="40" t="s">
        <v>53</v>
      </c>
      <c r="F22" s="40"/>
      <c r="G22" s="40"/>
      <c r="H22" s="40"/>
      <c r="I22" s="40"/>
      <c r="J22" s="40"/>
      <c r="K22" s="40"/>
      <c r="L22" s="40"/>
      <c r="M22" s="40"/>
      <c r="N22" s="40"/>
      <c r="O22" s="40"/>
      <c r="P22" s="40"/>
      <c r="Q22" s="40"/>
      <c r="R22" s="40"/>
      <c r="S22" s="40"/>
      <c r="T22" s="40"/>
      <c r="U22" s="40"/>
      <c r="V22" s="102"/>
    </row>
    <row r="23" spans="4:22" x14ac:dyDescent="0.3">
      <c r="D23" s="8"/>
      <c r="E23" s="40" t="s">
        <v>47</v>
      </c>
      <c r="F23" s="40"/>
      <c r="G23" s="40"/>
      <c r="H23" s="40"/>
      <c r="I23" s="40"/>
      <c r="J23" s="40"/>
      <c r="K23" s="40"/>
      <c r="L23" s="40"/>
      <c r="M23" s="40"/>
      <c r="N23" s="40"/>
      <c r="O23" s="40"/>
      <c r="P23" s="40"/>
      <c r="Q23" s="40"/>
      <c r="R23" s="40"/>
      <c r="S23" s="40"/>
      <c r="T23" s="40"/>
      <c r="U23" s="40"/>
      <c r="V23" s="102"/>
    </row>
    <row r="24" spans="4:22" x14ac:dyDescent="0.3">
      <c r="D24" s="8">
        <v>3</v>
      </c>
      <c r="E24" s="40" t="s">
        <v>48</v>
      </c>
      <c r="F24" s="40"/>
      <c r="G24" s="40"/>
      <c r="H24" s="40"/>
      <c r="I24" s="40"/>
      <c r="J24" s="40"/>
      <c r="K24" s="40"/>
      <c r="L24" s="40"/>
      <c r="M24" s="40"/>
      <c r="N24" s="40"/>
      <c r="O24" s="40"/>
      <c r="P24" s="40"/>
      <c r="Q24" s="40"/>
      <c r="R24" s="40"/>
      <c r="S24" s="40"/>
      <c r="T24" s="40"/>
      <c r="U24" s="40"/>
      <c r="V24" s="102"/>
    </row>
    <row r="25" spans="4:22" x14ac:dyDescent="0.3">
      <c r="D25" s="8">
        <v>4</v>
      </c>
      <c r="E25" s="40" t="s">
        <v>54</v>
      </c>
      <c r="F25" s="40"/>
      <c r="G25" s="40"/>
      <c r="H25" s="40"/>
      <c r="I25" s="40"/>
      <c r="J25" s="40"/>
      <c r="K25" s="40"/>
      <c r="L25" s="40"/>
      <c r="M25" s="40"/>
      <c r="N25" s="40"/>
      <c r="O25" s="40"/>
      <c r="P25" s="40"/>
      <c r="Q25" s="40"/>
      <c r="R25" s="40"/>
      <c r="S25" s="40"/>
      <c r="T25" s="40"/>
      <c r="U25" s="40"/>
      <c r="V25" s="102"/>
    </row>
    <row r="26" spans="4:22" ht="15" thickBot="1" x14ac:dyDescent="0.35">
      <c r="D26" s="103"/>
      <c r="E26" s="104"/>
      <c r="F26" s="104"/>
      <c r="G26" s="104"/>
      <c r="H26" s="104"/>
      <c r="I26" s="104"/>
      <c r="J26" s="104"/>
      <c r="K26" s="104"/>
      <c r="L26" s="104"/>
      <c r="M26" s="104"/>
      <c r="N26" s="104"/>
      <c r="O26" s="104"/>
      <c r="P26" s="104"/>
      <c r="Q26" s="104"/>
      <c r="R26" s="104"/>
      <c r="S26" s="104"/>
      <c r="T26" s="104"/>
      <c r="U26" s="104"/>
      <c r="V26" s="105"/>
    </row>
  </sheetData>
  <mergeCells count="1">
    <mergeCell ref="J3:O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9054F-FD25-43D5-BFFB-DE8D0FE87437}">
  <dimension ref="A2:AR40"/>
  <sheetViews>
    <sheetView zoomScale="70" zoomScaleNormal="70" workbookViewId="0">
      <selection activeCell="E34" sqref="E34"/>
    </sheetView>
  </sheetViews>
  <sheetFormatPr defaultRowHeight="14.4" x14ac:dyDescent="0.3"/>
  <cols>
    <col min="1" max="1" width="3.5546875" style="1" customWidth="1"/>
    <col min="2" max="2" width="21.21875" style="1" bestFit="1" customWidth="1"/>
    <col min="3" max="3" width="14.6640625" style="1" customWidth="1"/>
    <col min="4" max="4" width="12.77734375" style="1" bestFit="1" customWidth="1"/>
    <col min="5" max="6" width="13.33203125" style="1" bestFit="1" customWidth="1"/>
    <col min="7" max="7" width="12.21875" style="1" bestFit="1" customWidth="1"/>
    <col min="8" max="9" width="12.77734375" style="1" bestFit="1" customWidth="1"/>
    <col min="10" max="10" width="13.33203125" style="1" bestFit="1" customWidth="1"/>
    <col min="11" max="11" width="12.77734375" style="1" bestFit="1" customWidth="1"/>
    <col min="12" max="13" width="13.33203125" style="1" bestFit="1" customWidth="1"/>
    <col min="14" max="14" width="12.77734375" style="1" bestFit="1" customWidth="1"/>
    <col min="15" max="15" width="13.33203125" style="1" bestFit="1" customWidth="1"/>
    <col min="16" max="16" width="8.88671875" style="1"/>
    <col min="17" max="17" width="11.21875" style="1" bestFit="1" customWidth="1"/>
    <col min="18" max="19" width="8.88671875" style="1"/>
    <col min="20" max="20" width="11.21875" style="1" customWidth="1"/>
    <col min="21" max="16384" width="8.88671875" style="1"/>
  </cols>
  <sheetData>
    <row r="2" spans="1:44" ht="15" customHeight="1" thickBot="1" x14ac:dyDescent="0.35">
      <c r="H2" s="22"/>
      <c r="I2" s="22"/>
      <c r="J2" s="22"/>
      <c r="K2" s="22"/>
      <c r="T2" s="75" t="s">
        <v>42</v>
      </c>
      <c r="U2" s="75"/>
      <c r="V2" s="75"/>
      <c r="AQ2" s="1" t="s">
        <v>34</v>
      </c>
      <c r="AR2" s="1">
        <v>999</v>
      </c>
    </row>
    <row r="3" spans="1:44" ht="14.4" customHeight="1" thickBot="1" x14ac:dyDescent="0.35">
      <c r="C3" s="97" t="s">
        <v>44</v>
      </c>
      <c r="D3" s="32">
        <v>1444</v>
      </c>
      <c r="G3" s="82" t="s">
        <v>0</v>
      </c>
      <c r="H3" s="83"/>
      <c r="I3" s="84"/>
      <c r="J3" s="2"/>
      <c r="K3" s="90" t="s">
        <v>37</v>
      </c>
      <c r="L3" s="91"/>
      <c r="M3" s="88">
        <f>AVERAGE(C18:N18)</f>
        <v>0.16722199675178265</v>
      </c>
      <c r="AQ3" s="1" t="s">
        <v>35</v>
      </c>
      <c r="AR3" s="1">
        <v>1444</v>
      </c>
    </row>
    <row r="4" spans="1:44" ht="15" customHeight="1" thickBot="1" x14ac:dyDescent="0.35">
      <c r="C4" s="98" t="s">
        <v>20</v>
      </c>
      <c r="D4" s="10" t="str">
        <f>INDEX(Backend!R17:R18,MATCH(Model!D3,Backend!Q17:Q18,0))</f>
        <v>XYZ</v>
      </c>
      <c r="G4" s="85"/>
      <c r="H4" s="86"/>
      <c r="I4" s="87"/>
      <c r="J4" s="2"/>
      <c r="K4" s="92" t="s">
        <v>38</v>
      </c>
      <c r="L4" s="93"/>
      <c r="M4" s="89"/>
      <c r="AQ4" s="1" t="s">
        <v>36</v>
      </c>
    </row>
    <row r="5" spans="1:44" ht="15" customHeight="1" thickBot="1" x14ac:dyDescent="0.35">
      <c r="G5" s="22"/>
      <c r="H5" s="22"/>
      <c r="I5" s="22"/>
      <c r="J5" s="22"/>
      <c r="K5" s="22"/>
    </row>
    <row r="6" spans="1:44" ht="15" thickBot="1" x14ac:dyDescent="0.35">
      <c r="B6" s="25" t="s">
        <v>1</v>
      </c>
      <c r="C6" s="23" t="s">
        <v>2</v>
      </c>
      <c r="D6" s="23" t="s">
        <v>3</v>
      </c>
      <c r="E6" s="23" t="s">
        <v>4</v>
      </c>
      <c r="F6" s="23" t="s">
        <v>5</v>
      </c>
      <c r="G6" s="23" t="s">
        <v>6</v>
      </c>
      <c r="H6" s="23" t="s">
        <v>7</v>
      </c>
      <c r="I6" s="23" t="s">
        <v>8</v>
      </c>
      <c r="J6" s="23" t="s">
        <v>9</v>
      </c>
      <c r="K6" s="23" t="s">
        <v>10</v>
      </c>
      <c r="L6" s="23" t="s">
        <v>11</v>
      </c>
      <c r="M6" s="23" t="s">
        <v>12</v>
      </c>
      <c r="N6" s="24" t="s">
        <v>13</v>
      </c>
    </row>
    <row r="7" spans="1:44" ht="19.2" customHeight="1" x14ac:dyDescent="0.3">
      <c r="A7" s="76" t="s">
        <v>17</v>
      </c>
      <c r="B7" s="26" t="s">
        <v>14</v>
      </c>
      <c r="C7" s="66">
        <f>Backend!Q3</f>
        <v>15400</v>
      </c>
      <c r="D7" s="67">
        <f>Backend!R3</f>
        <v>1200</v>
      </c>
      <c r="E7" s="67">
        <f>Backend!S3</f>
        <v>1420</v>
      </c>
      <c r="F7" s="67">
        <f>Backend!T3</f>
        <v>14520</v>
      </c>
      <c r="G7" s="67">
        <f>Backend!U3</f>
        <v>14650</v>
      </c>
      <c r="H7" s="67">
        <f>Backend!V3</f>
        <v>31600</v>
      </c>
      <c r="I7" s="67">
        <f>Backend!W3</f>
        <v>52500</v>
      </c>
      <c r="J7" s="67">
        <f>Backend!X3</f>
        <v>14520</v>
      </c>
      <c r="K7" s="67">
        <f>Backend!Y3</f>
        <v>7500</v>
      </c>
      <c r="L7" s="67">
        <f>Backend!Z3</f>
        <v>9540</v>
      </c>
      <c r="M7" s="67">
        <f>Backend!AA3</f>
        <v>1540</v>
      </c>
      <c r="N7" s="68">
        <f>Backend!AB3</f>
        <v>6500</v>
      </c>
      <c r="O7" s="33">
        <f>SUM(C7:N7)</f>
        <v>170890</v>
      </c>
    </row>
    <row r="8" spans="1:44" ht="17.399999999999999" customHeight="1" thickBot="1" x14ac:dyDescent="0.35">
      <c r="A8" s="77"/>
      <c r="B8" s="27" t="s">
        <v>15</v>
      </c>
      <c r="C8" s="69">
        <f>Backend!Q4</f>
        <v>24500</v>
      </c>
      <c r="D8" s="70">
        <f>Backend!R4</f>
        <v>22700</v>
      </c>
      <c r="E8" s="70">
        <f>Backend!S4</f>
        <v>52922</v>
      </c>
      <c r="F8" s="70">
        <f>Backend!T4</f>
        <v>14942</v>
      </c>
      <c r="G8" s="70">
        <f>Backend!U4</f>
        <v>19900</v>
      </c>
      <c r="H8" s="70">
        <f>Backend!V4</f>
        <v>16462</v>
      </c>
      <c r="I8" s="70">
        <f>Backend!W4</f>
        <v>26200</v>
      </c>
      <c r="J8" s="70">
        <f>Backend!X4</f>
        <v>74210</v>
      </c>
      <c r="K8" s="70">
        <f>Backend!Y4</f>
        <v>5420</v>
      </c>
      <c r="L8" s="70">
        <f>Backend!Z4</f>
        <v>30100</v>
      </c>
      <c r="M8" s="70">
        <f>Backend!AA4</f>
        <v>40400</v>
      </c>
      <c r="N8" s="71">
        <f>Backend!AB4</f>
        <v>12000</v>
      </c>
      <c r="O8" s="34">
        <f>SUM(C8:N8)</f>
        <v>339756</v>
      </c>
    </row>
    <row r="9" spans="1:44" ht="19.8" customHeight="1" thickBot="1" x14ac:dyDescent="0.35">
      <c r="A9" s="78"/>
      <c r="B9" s="28" t="s">
        <v>21</v>
      </c>
      <c r="C9" s="72">
        <f>Backend!Q5</f>
        <v>9100</v>
      </c>
      <c r="D9" s="73">
        <f>Backend!R5</f>
        <v>21500</v>
      </c>
      <c r="E9" s="73">
        <f>Backend!S5</f>
        <v>51502</v>
      </c>
      <c r="F9" s="73">
        <f>Backend!T5</f>
        <v>422</v>
      </c>
      <c r="G9" s="73">
        <f>Backend!U5</f>
        <v>5250</v>
      </c>
      <c r="H9" s="73">
        <f>Backend!V5</f>
        <v>-15138</v>
      </c>
      <c r="I9" s="73">
        <f>Backend!W5</f>
        <v>-26300</v>
      </c>
      <c r="J9" s="73">
        <f>Backend!X5</f>
        <v>59690</v>
      </c>
      <c r="K9" s="73">
        <f>Backend!Y5</f>
        <v>-2080</v>
      </c>
      <c r="L9" s="73">
        <f>Backend!Z5</f>
        <v>20560</v>
      </c>
      <c r="M9" s="73">
        <f>Backend!AA5</f>
        <v>38860</v>
      </c>
      <c r="N9" s="74">
        <f>Backend!AB5</f>
        <v>5500</v>
      </c>
    </row>
    <row r="10" spans="1:44" ht="15" thickBot="1" x14ac:dyDescent="0.35">
      <c r="B10" s="29"/>
      <c r="C10" s="37">
        <f>C9/C8</f>
        <v>0.37142857142857144</v>
      </c>
      <c r="D10" s="38">
        <f t="shared" ref="D10:N10" si="0">D9/D8</f>
        <v>0.94713656387665202</v>
      </c>
      <c r="E10" s="38">
        <f t="shared" si="0"/>
        <v>0.97316805865235634</v>
      </c>
      <c r="F10" s="38">
        <f t="shared" si="0"/>
        <v>2.8242537812876455E-2</v>
      </c>
      <c r="G10" s="38">
        <f t="shared" si="0"/>
        <v>0.26381909547738691</v>
      </c>
      <c r="H10" s="38">
        <f t="shared" si="0"/>
        <v>-0.91957234843882885</v>
      </c>
      <c r="I10" s="38">
        <f t="shared" si="0"/>
        <v>-1.0038167938931297</v>
      </c>
      <c r="J10" s="38">
        <f t="shared" si="0"/>
        <v>0.80433903786551675</v>
      </c>
      <c r="K10" s="38">
        <f t="shared" si="0"/>
        <v>-0.3837638376383764</v>
      </c>
      <c r="L10" s="38">
        <f t="shared" si="0"/>
        <v>0.68305647840531558</v>
      </c>
      <c r="M10" s="38">
        <f t="shared" si="0"/>
        <v>0.96188118811881185</v>
      </c>
      <c r="N10" s="39">
        <f t="shared" si="0"/>
        <v>0.45833333333333331</v>
      </c>
    </row>
    <row r="11" spans="1:44" x14ac:dyDescent="0.3">
      <c r="A11" s="76" t="s">
        <v>18</v>
      </c>
      <c r="B11" s="26" t="s">
        <v>14</v>
      </c>
      <c r="C11" s="66">
        <f>Backend!Q7</f>
        <v>21000</v>
      </c>
      <c r="D11" s="67">
        <f>Backend!R7</f>
        <v>37500</v>
      </c>
      <c r="E11" s="67">
        <f>Backend!S7</f>
        <v>76500</v>
      </c>
      <c r="F11" s="67">
        <f>Backend!T7</f>
        <v>38300</v>
      </c>
      <c r="G11" s="67">
        <f>Backend!U7</f>
        <v>28000</v>
      </c>
      <c r="H11" s="67">
        <f>Backend!V7</f>
        <v>19400</v>
      </c>
      <c r="I11" s="67">
        <f>Backend!W7</f>
        <v>37620</v>
      </c>
      <c r="J11" s="67">
        <f>Backend!X7</f>
        <v>13250</v>
      </c>
      <c r="K11" s="67">
        <f>Backend!Y7</f>
        <v>17000</v>
      </c>
      <c r="L11" s="67">
        <f>Backend!Z7</f>
        <v>27500</v>
      </c>
      <c r="M11" s="67">
        <f>Backend!AA7</f>
        <v>60100</v>
      </c>
      <c r="N11" s="68">
        <f>Backend!AB7</f>
        <v>13000</v>
      </c>
      <c r="O11" s="33">
        <f>SUM(C11:N11)</f>
        <v>389170</v>
      </c>
    </row>
    <row r="12" spans="1:44" ht="15" thickBot="1" x14ac:dyDescent="0.35">
      <c r="A12" s="77"/>
      <c r="B12" s="27" t="s">
        <v>15</v>
      </c>
      <c r="C12" s="69">
        <f>Backend!Q8</f>
        <v>36700</v>
      </c>
      <c r="D12" s="70">
        <f>Backend!R8</f>
        <v>29200</v>
      </c>
      <c r="E12" s="70">
        <f>Backend!S8</f>
        <v>54000</v>
      </c>
      <c r="F12" s="70">
        <f>Backend!T8</f>
        <v>21442</v>
      </c>
      <c r="G12" s="70">
        <f>Backend!U8</f>
        <v>18400</v>
      </c>
      <c r="H12" s="70">
        <f>Backend!V8</f>
        <v>42120</v>
      </c>
      <c r="I12" s="70">
        <f>Backend!W8</f>
        <v>27000</v>
      </c>
      <c r="J12" s="70">
        <f>Backend!X8</f>
        <v>40200</v>
      </c>
      <c r="K12" s="70">
        <f>Backend!Y8</f>
        <v>62600</v>
      </c>
      <c r="L12" s="70">
        <f>Backend!Z8</f>
        <v>76600</v>
      </c>
      <c r="M12" s="70">
        <f>Backend!AA8</f>
        <v>18400</v>
      </c>
      <c r="N12" s="71">
        <f>Backend!AB8</f>
        <v>12500</v>
      </c>
      <c r="O12" s="34">
        <f>SUM(C12:N12)</f>
        <v>439162</v>
      </c>
    </row>
    <row r="13" spans="1:44" ht="16.2" thickBot="1" x14ac:dyDescent="0.35">
      <c r="A13" s="78"/>
      <c r="B13" s="28" t="s">
        <v>21</v>
      </c>
      <c r="C13" s="72">
        <f>Backend!Q9</f>
        <v>15700</v>
      </c>
      <c r="D13" s="73">
        <f>Backend!R9</f>
        <v>-8300</v>
      </c>
      <c r="E13" s="73">
        <f>Backend!S9</f>
        <v>-22500</v>
      </c>
      <c r="F13" s="73">
        <f>Backend!T9</f>
        <v>-16858</v>
      </c>
      <c r="G13" s="73">
        <f>Backend!U9</f>
        <v>-9600</v>
      </c>
      <c r="H13" s="73">
        <f>Backend!V9</f>
        <v>22720</v>
      </c>
      <c r="I13" s="73">
        <f>Backend!W9</f>
        <v>-10620</v>
      </c>
      <c r="J13" s="73">
        <f>Backend!X9</f>
        <v>26950</v>
      </c>
      <c r="K13" s="73">
        <f>Backend!Y9</f>
        <v>45600</v>
      </c>
      <c r="L13" s="73">
        <f>Backend!Z9</f>
        <v>49100</v>
      </c>
      <c r="M13" s="73">
        <f>Backend!AA9</f>
        <v>-41700</v>
      </c>
      <c r="N13" s="74">
        <f>Backend!AB9</f>
        <v>-500</v>
      </c>
      <c r="Q13" s="75" t="str">
        <f>C20&amp; " by pricing bucket"</f>
        <v>Total Revenue by pricing bucket</v>
      </c>
      <c r="R13" s="75"/>
      <c r="S13" s="75"/>
      <c r="T13" s="75"/>
      <c r="W13" s="75" t="s">
        <v>40</v>
      </c>
      <c r="X13" s="75"/>
      <c r="Y13" s="75"/>
    </row>
    <row r="14" spans="1:44" ht="15" thickBot="1" x14ac:dyDescent="0.35">
      <c r="B14" s="29"/>
      <c r="C14" s="37">
        <f>C13/C12</f>
        <v>0.42779291553133514</v>
      </c>
      <c r="D14" s="38">
        <f t="shared" ref="D14:N14" si="1">D13/D12</f>
        <v>-0.28424657534246578</v>
      </c>
      <c r="E14" s="38">
        <f t="shared" si="1"/>
        <v>-0.41666666666666669</v>
      </c>
      <c r="F14" s="38">
        <f t="shared" si="1"/>
        <v>-0.78621397257718495</v>
      </c>
      <c r="G14" s="38">
        <f t="shared" si="1"/>
        <v>-0.52173913043478259</v>
      </c>
      <c r="H14" s="38">
        <f t="shared" si="1"/>
        <v>0.53941120607787274</v>
      </c>
      <c r="I14" s="38">
        <f t="shared" si="1"/>
        <v>-0.39333333333333331</v>
      </c>
      <c r="J14" s="38">
        <f t="shared" si="1"/>
        <v>0.67039800995024879</v>
      </c>
      <c r="K14" s="38">
        <f t="shared" si="1"/>
        <v>0.72843450479233229</v>
      </c>
      <c r="L14" s="38">
        <f t="shared" si="1"/>
        <v>0.64099216710182771</v>
      </c>
      <c r="M14" s="38">
        <f t="shared" si="1"/>
        <v>-2.2663043478260869</v>
      </c>
      <c r="N14" s="39">
        <f t="shared" si="1"/>
        <v>-0.04</v>
      </c>
    </row>
    <row r="15" spans="1:44" x14ac:dyDescent="0.3">
      <c r="A15" s="76" t="s">
        <v>19</v>
      </c>
      <c r="B15" s="26" t="s">
        <v>14</v>
      </c>
      <c r="C15" s="66">
        <f>Backend!Q11</f>
        <v>36400</v>
      </c>
      <c r="D15" s="67">
        <f>Backend!R11</f>
        <v>38700</v>
      </c>
      <c r="E15" s="67">
        <f>Backend!S11</f>
        <v>77920</v>
      </c>
      <c r="F15" s="67">
        <f>Backend!T11</f>
        <v>52820</v>
      </c>
      <c r="G15" s="67">
        <f>Backend!U11</f>
        <v>42650</v>
      </c>
      <c r="H15" s="67">
        <f>Backend!V11</f>
        <v>51000</v>
      </c>
      <c r="I15" s="67">
        <f>Backend!W11</f>
        <v>90120</v>
      </c>
      <c r="J15" s="67">
        <f>Backend!X11</f>
        <v>27770</v>
      </c>
      <c r="K15" s="67">
        <f>Backend!Y11</f>
        <v>24500</v>
      </c>
      <c r="L15" s="67">
        <f>Backend!Z11</f>
        <v>37040</v>
      </c>
      <c r="M15" s="67">
        <f>Backend!AA11</f>
        <v>61640</v>
      </c>
      <c r="N15" s="68">
        <f>Backend!AB11</f>
        <v>19500</v>
      </c>
      <c r="O15" s="33">
        <f>SUM(C15:N15)</f>
        <v>560060</v>
      </c>
    </row>
    <row r="16" spans="1:44" ht="15" thickBot="1" x14ac:dyDescent="0.35">
      <c r="A16" s="77"/>
      <c r="B16" s="27" t="s">
        <v>15</v>
      </c>
      <c r="C16" s="69">
        <f>Backend!Q12</f>
        <v>61200</v>
      </c>
      <c r="D16" s="70">
        <f>Backend!R12</f>
        <v>51900</v>
      </c>
      <c r="E16" s="70">
        <f>Backend!S12</f>
        <v>106922</v>
      </c>
      <c r="F16" s="70">
        <f>Backend!T12</f>
        <v>36384</v>
      </c>
      <c r="G16" s="70">
        <f>Backend!U12</f>
        <v>38300</v>
      </c>
      <c r="H16" s="70">
        <f>Backend!V12</f>
        <v>58582</v>
      </c>
      <c r="I16" s="70">
        <f>Backend!W12</f>
        <v>53200</v>
      </c>
      <c r="J16" s="70">
        <f>Backend!X12</f>
        <v>114410</v>
      </c>
      <c r="K16" s="70">
        <f>Backend!Y12</f>
        <v>68020</v>
      </c>
      <c r="L16" s="70">
        <f>Backend!Z12</f>
        <v>106700</v>
      </c>
      <c r="M16" s="70">
        <f>Backend!AA12</f>
        <v>58800</v>
      </c>
      <c r="N16" s="71">
        <f>Backend!AB12</f>
        <v>24500</v>
      </c>
      <c r="O16" s="34">
        <f>SUM(C16:N16)</f>
        <v>778918</v>
      </c>
    </row>
    <row r="17" spans="1:23" ht="15" thickBot="1" x14ac:dyDescent="0.35">
      <c r="A17" s="78"/>
      <c r="B17" s="28" t="s">
        <v>21</v>
      </c>
      <c r="C17" s="72">
        <f>Backend!Q13</f>
        <v>24800</v>
      </c>
      <c r="D17" s="73">
        <f>Backend!R13</f>
        <v>13200</v>
      </c>
      <c r="E17" s="73">
        <f>Backend!S13</f>
        <v>29002</v>
      </c>
      <c r="F17" s="73">
        <f>Backend!T13</f>
        <v>-16436</v>
      </c>
      <c r="G17" s="73">
        <f>Backend!U13</f>
        <v>-4350</v>
      </c>
      <c r="H17" s="73">
        <f>Backend!V13</f>
        <v>7582</v>
      </c>
      <c r="I17" s="73">
        <f>Backend!W13</f>
        <v>-36920</v>
      </c>
      <c r="J17" s="73">
        <f>Backend!X13</f>
        <v>86640</v>
      </c>
      <c r="K17" s="73">
        <f>Backend!Y13</f>
        <v>43520</v>
      </c>
      <c r="L17" s="73">
        <f>Backend!Z13</f>
        <v>69660</v>
      </c>
      <c r="M17" s="73">
        <f>Backend!AA13</f>
        <v>-2840</v>
      </c>
      <c r="N17" s="74">
        <f>Backend!AB13</f>
        <v>5000</v>
      </c>
    </row>
    <row r="18" spans="1:23" ht="15" thickBot="1" x14ac:dyDescent="0.35">
      <c r="B18" s="25" t="s">
        <v>16</v>
      </c>
      <c r="C18" s="30">
        <f>C17/C16</f>
        <v>0.40522875816993464</v>
      </c>
      <c r="D18" s="30">
        <f t="shared" ref="D18:N18" si="2">D17/D16</f>
        <v>0.25433526011560692</v>
      </c>
      <c r="E18" s="30">
        <f t="shared" si="2"/>
        <v>0.27124445857728063</v>
      </c>
      <c r="F18" s="30">
        <f t="shared" si="2"/>
        <v>-0.45173702726473175</v>
      </c>
      <c r="G18" s="30">
        <f t="shared" si="2"/>
        <v>-0.11357702349869452</v>
      </c>
      <c r="H18" s="30">
        <f t="shared" si="2"/>
        <v>0.1294254207777133</v>
      </c>
      <c r="I18" s="30">
        <f t="shared" si="2"/>
        <v>-0.69398496240601504</v>
      </c>
      <c r="J18" s="30">
        <f t="shared" si="2"/>
        <v>0.75727646184774056</v>
      </c>
      <c r="K18" s="30">
        <f t="shared" si="2"/>
        <v>0.63981182005292558</v>
      </c>
      <c r="L18" s="30">
        <f t="shared" si="2"/>
        <v>0.65285848172446115</v>
      </c>
      <c r="M18" s="30">
        <f t="shared" si="2"/>
        <v>-4.8299319727891157E-2</v>
      </c>
      <c r="N18" s="30">
        <f t="shared" si="2"/>
        <v>0.20408163265306123</v>
      </c>
    </row>
    <row r="19" spans="1:23" ht="15" thickBot="1" x14ac:dyDescent="0.35">
      <c r="B19" s="25" t="s">
        <v>41</v>
      </c>
      <c r="C19" s="30">
        <f>C18</f>
        <v>0.40522875816993464</v>
      </c>
      <c r="D19" s="31">
        <f>D18-C18</f>
        <v>-0.15089349805432772</v>
      </c>
      <c r="E19" s="31">
        <f t="shared" ref="E19:N19" si="3">E18-D18</f>
        <v>1.6909198461673713E-2</v>
      </c>
      <c r="F19" s="31">
        <f t="shared" si="3"/>
        <v>-0.72298148584201238</v>
      </c>
      <c r="G19" s="31">
        <f t="shared" si="3"/>
        <v>0.33816000376603722</v>
      </c>
      <c r="H19" s="31">
        <f t="shared" si="3"/>
        <v>0.24300244427640783</v>
      </c>
      <c r="I19" s="31">
        <f t="shared" si="3"/>
        <v>-0.82341038318372828</v>
      </c>
      <c r="J19" s="31">
        <f t="shared" si="3"/>
        <v>1.4512614242537556</v>
      </c>
      <c r="K19" s="31">
        <f t="shared" si="3"/>
        <v>-0.11746464179481497</v>
      </c>
      <c r="L19" s="31">
        <f t="shared" si="3"/>
        <v>1.3046661671535564E-2</v>
      </c>
      <c r="M19" s="31">
        <f t="shared" si="3"/>
        <v>-0.70115780145235229</v>
      </c>
      <c r="N19" s="31">
        <f t="shared" si="3"/>
        <v>0.25238095238095237</v>
      </c>
    </row>
    <row r="20" spans="1:23" ht="15" thickBot="1" x14ac:dyDescent="0.35">
      <c r="C20" s="79" t="s">
        <v>35</v>
      </c>
      <c r="D20" s="80"/>
      <c r="E20" s="80"/>
      <c r="F20" s="80"/>
      <c r="G20" s="80"/>
      <c r="H20" s="80"/>
      <c r="I20" s="80"/>
      <c r="J20" s="80"/>
      <c r="K20" s="80"/>
      <c r="L20" s="80"/>
      <c r="M20" s="80"/>
      <c r="N20" s="81"/>
    </row>
    <row r="21" spans="1:23" x14ac:dyDescent="0.3">
      <c r="B21" s="26" t="s">
        <v>25</v>
      </c>
      <c r="C21" s="11">
        <f>IF(AND($D$3=Backend!$Q$17,Model!$C$20=Backend!$P$46),Backend!Q47,IF(AND(Model!$D$3=Backend!$Q$18,Model!$C$20=Backend!$P$20),Backend!Q21,IF(AND(Model!$D$3=Backend!$Q$18,Model!$C$20=Backend!$P$33),Backend!Q34,Backend!Q60)))</f>
        <v>1200</v>
      </c>
      <c r="D21" s="12">
        <f>IF(AND($D$3=Backend!$Q$17,Model!$C$20=Backend!$P$46),Backend!R47,IF(AND(Model!$D$3=Backend!$Q$18,Model!$C$20=Backend!$P$20),Backend!R21,IF(AND(Model!$D$3=Backend!$Q$18,Model!$C$20=Backend!$P$33),Backend!R34,Backend!R60)))</f>
        <v>1700</v>
      </c>
      <c r="E21" s="12">
        <f>IF(AND($D$3=Backend!$Q$17,Model!$C$20=Backend!$P$46),Backend!S47,IF(AND(Model!$D$3=Backend!$Q$18,Model!$C$20=Backend!$P$20),Backend!S21,IF(AND(Model!$D$3=Backend!$Q$18,Model!$C$20=Backend!$P$33),Backend!S34,Backend!S60)))</f>
        <v>9322</v>
      </c>
      <c r="F21" s="12">
        <f>IF(AND($D$3=Backend!$Q$17,Model!$C$20=Backend!$P$46),Backend!T47,IF(AND(Model!$D$3=Backend!$Q$18,Model!$C$20=Backend!$P$20),Backend!T21,IF(AND(Model!$D$3=Backend!$Q$18,Model!$C$20=Backend!$P$33),Backend!T34,Backend!T60)))</f>
        <v>8500</v>
      </c>
      <c r="G21" s="12">
        <f>IF(AND($D$3=Backend!$Q$17,Model!$C$20=Backend!$P$46),Backend!U47,IF(AND(Model!$D$3=Backend!$Q$18,Model!$C$20=Backend!$P$20),Backend!U21,IF(AND(Model!$D$3=Backend!$Q$18,Model!$C$20=Backend!$P$33),Backend!U34,Backend!U60)))</f>
        <v>2400</v>
      </c>
      <c r="H21" s="12">
        <f>IF(AND($D$3=Backend!$Q$17,Model!$C$20=Backend!$P$46),Backend!V47,IF(AND(Model!$D$3=Backend!$Q$18,Model!$C$20=Backend!$P$20),Backend!V21,IF(AND(Model!$D$3=Backend!$Q$18,Model!$C$20=Backend!$P$33),Backend!V34,Backend!V60)))</f>
        <v>810</v>
      </c>
      <c r="I21" s="12">
        <f>IF(AND($D$3=Backend!$Q$17,Model!$C$20=Backend!$P$46),Backend!W47,IF(AND(Model!$D$3=Backend!$Q$18,Model!$C$20=Backend!$P$20),Backend!W21,IF(AND(Model!$D$3=Backend!$Q$18,Model!$C$20=Backend!$P$33),Backend!W34,Backend!W60)))</f>
        <v>9500</v>
      </c>
      <c r="J21" s="12">
        <f>IF(AND($D$3=Backend!$Q$17,Model!$C$20=Backend!$P$46),Backend!X47,IF(AND(Model!$D$3=Backend!$Q$18,Model!$C$20=Backend!$P$20),Backend!X21,IF(AND(Model!$D$3=Backend!$Q$18,Model!$C$20=Backend!$P$33),Backend!X34,Backend!X60)))</f>
        <v>16000</v>
      </c>
      <c r="K21" s="12">
        <f>IF(AND($D$3=Backend!$Q$17,Model!$C$20=Backend!$P$46),Backend!Y47,IF(AND(Model!$D$3=Backend!$Q$18,Model!$C$20=Backend!$P$20),Backend!Y21,IF(AND(Model!$D$3=Backend!$Q$18,Model!$C$20=Backend!$P$33),Backend!Y34,Backend!Y60)))</f>
        <v>1000</v>
      </c>
      <c r="L21" s="12">
        <f>IF(AND($D$3=Backend!$Q$17,Model!$C$20=Backend!$P$46),Backend!Z47,IF(AND(Model!$D$3=Backend!$Q$18,Model!$C$20=Backend!$P$20),Backend!Z21,IF(AND(Model!$D$3=Backend!$Q$18,Model!$C$20=Backend!$P$33),Backend!Z34,Backend!Z60)))</f>
        <v>9800</v>
      </c>
      <c r="M21" s="12">
        <f>IF(AND($D$3=Backend!$Q$17,Model!$C$20=Backend!$P$46),Backend!AA47,IF(AND(Model!$D$3=Backend!$Q$18,Model!$C$20=Backend!$P$20),Backend!AA21,IF(AND(Model!$D$3=Backend!$Q$18,Model!$C$20=Backend!$P$33),Backend!AA34,Backend!AA60)))</f>
        <v>300</v>
      </c>
      <c r="N21" s="13">
        <f>IF(AND($D$3=Backend!$Q$17,Model!$C$20=Backend!$P$46),Backend!AB47,IF(AND(Model!$D$3=Backend!$Q$18,Model!$C$20=Backend!$P$20),Backend!AB21,IF(AND(Model!$D$3=Backend!$Q$18,Model!$C$20=Backend!$P$33),Backend!AB34,Backend!AB60)))</f>
        <v>10200</v>
      </c>
      <c r="O21" s="33">
        <f>SUM(C21:N21)</f>
        <v>70732</v>
      </c>
    </row>
    <row r="22" spans="1:23" x14ac:dyDescent="0.3">
      <c r="B22" s="27" t="s">
        <v>26</v>
      </c>
      <c r="C22" s="14">
        <f>IF(AND($D$3=Backend!$Q$17,Model!$C$20=Backend!$P$46),Backend!Q48,IF(AND(Model!$D$3=Backend!$Q$18,Model!$C$20=Backend!$P$20),Backend!Q22,IF(AND(Model!$D$3=Backend!$Q$18,Model!$C$20=Backend!$P$33),Backend!Q35,Backend!Q61)))</f>
        <v>5600</v>
      </c>
      <c r="D22" s="15">
        <f>IF(AND($D$3=Backend!$Q$17,Model!$C$20=Backend!$P$46),Backend!R48,IF(AND(Model!$D$3=Backend!$Q$18,Model!$C$20=Backend!$P$20),Backend!R22,IF(AND(Model!$D$3=Backend!$Q$18,Model!$C$20=Backend!$P$33),Backend!R35,Backend!R61)))</f>
        <v>3000</v>
      </c>
      <c r="E22" s="15">
        <f>IF(AND($D$3=Backend!$Q$17,Model!$C$20=Backend!$P$46),Backend!S48,IF(AND(Model!$D$3=Backend!$Q$18,Model!$C$20=Backend!$P$20),Backend!S22,IF(AND(Model!$D$3=Backend!$Q$18,Model!$C$20=Backend!$P$33),Backend!S35,Backend!S61)))</f>
        <v>1200</v>
      </c>
      <c r="F22" s="15">
        <f>IF(AND($D$3=Backend!$Q$17,Model!$C$20=Backend!$P$46),Backend!T48,IF(AND(Model!$D$3=Backend!$Q$18,Model!$C$20=Backend!$P$20),Backend!T22,IF(AND(Model!$D$3=Backend!$Q$18,Model!$C$20=Backend!$P$33),Backend!T35,Backend!T61)))</f>
        <v>800</v>
      </c>
      <c r="G22" s="15">
        <f>IF(AND($D$3=Backend!$Q$17,Model!$C$20=Backend!$P$46),Backend!U48,IF(AND(Model!$D$3=Backend!$Q$18,Model!$C$20=Backend!$P$20),Backend!U22,IF(AND(Model!$D$3=Backend!$Q$18,Model!$C$20=Backend!$P$33),Backend!U35,Backend!U61)))</f>
        <v>10300</v>
      </c>
      <c r="H22" s="15">
        <f>IF(AND($D$3=Backend!$Q$17,Model!$C$20=Backend!$P$46),Backend!V48,IF(AND(Model!$D$3=Backend!$Q$18,Model!$C$20=Backend!$P$20),Backend!V22,IF(AND(Model!$D$3=Backend!$Q$18,Model!$C$20=Backend!$P$33),Backend!V35,Backend!V61)))</f>
        <v>3700</v>
      </c>
      <c r="I22" s="15">
        <f>IF(AND($D$3=Backend!$Q$17,Model!$C$20=Backend!$P$46),Backend!W48,IF(AND(Model!$D$3=Backend!$Q$18,Model!$C$20=Backend!$P$20),Backend!W22,IF(AND(Model!$D$3=Backend!$Q$18,Model!$C$20=Backend!$P$33),Backend!W35,Backend!W61)))</f>
        <v>1200</v>
      </c>
      <c r="J22" s="15">
        <f>IF(AND($D$3=Backend!$Q$17,Model!$C$20=Backend!$P$46),Backend!X48,IF(AND(Model!$D$3=Backend!$Q$18,Model!$C$20=Backend!$P$20),Backend!X22,IF(AND(Model!$D$3=Backend!$Q$18,Model!$C$20=Backend!$P$33),Backend!X35,Backend!X61)))</f>
        <v>27000</v>
      </c>
      <c r="K22" s="15">
        <f>IF(AND($D$3=Backend!$Q$17,Model!$C$20=Backend!$P$46),Backend!Y48,IF(AND(Model!$D$3=Backend!$Q$18,Model!$C$20=Backend!$P$20),Backend!Y22,IF(AND(Model!$D$3=Backend!$Q$18,Model!$C$20=Backend!$P$33),Backend!Y35,Backend!Y61)))</f>
        <v>3700</v>
      </c>
      <c r="L22" s="15">
        <f>IF(AND($D$3=Backend!$Q$17,Model!$C$20=Backend!$P$46),Backend!Z48,IF(AND(Model!$D$3=Backend!$Q$18,Model!$C$20=Backend!$P$20),Backend!Z22,IF(AND(Model!$D$3=Backend!$Q$18,Model!$C$20=Backend!$P$33),Backend!Z35,Backend!Z61)))</f>
        <v>5000</v>
      </c>
      <c r="M22" s="15">
        <f>IF(AND($D$3=Backend!$Q$17,Model!$C$20=Backend!$P$46),Backend!AA48,IF(AND(Model!$D$3=Backend!$Q$18,Model!$C$20=Backend!$P$20),Backend!AA22,IF(AND(Model!$D$3=Backend!$Q$18,Model!$C$20=Backend!$P$33),Backend!AA35,Backend!AA61)))</f>
        <v>500</v>
      </c>
      <c r="N22" s="16">
        <f>IF(AND($D$3=Backend!$Q$17,Model!$C$20=Backend!$P$46),Backend!AB48,IF(AND(Model!$D$3=Backend!$Q$18,Model!$C$20=Backend!$P$20),Backend!AB22,IF(AND(Model!$D$3=Backend!$Q$18,Model!$C$20=Backend!$P$33),Backend!AB35,Backend!AB61)))</f>
        <v>200</v>
      </c>
      <c r="O22" s="35">
        <f t="shared" ref="O22:O29" si="4">SUM(C22:N22)</f>
        <v>62200</v>
      </c>
    </row>
    <row r="23" spans="1:23" x14ac:dyDescent="0.3">
      <c r="B23" s="27" t="s">
        <v>27</v>
      </c>
      <c r="C23" s="14">
        <f>IF(AND($D$3=Backend!$Q$17,Model!$C$20=Backend!$P$46),Backend!Q49,IF(AND(Model!$D$3=Backend!$Q$18,Model!$C$20=Backend!$P$20),Backend!Q23,IF(AND(Model!$D$3=Backend!$Q$18,Model!$C$20=Backend!$P$33),Backend!Q36,Backend!Q62)))</f>
        <v>3656</v>
      </c>
      <c r="D23" s="15">
        <f>IF(AND($D$3=Backend!$Q$17,Model!$C$20=Backend!$P$46),Backend!R49,IF(AND(Model!$D$3=Backend!$Q$18,Model!$C$20=Backend!$P$20),Backend!R23,IF(AND(Model!$D$3=Backend!$Q$18,Model!$C$20=Backend!$P$33),Backend!R36,Backend!R62)))</f>
        <v>1200</v>
      </c>
      <c r="E23" s="15">
        <f>IF(AND($D$3=Backend!$Q$17,Model!$C$20=Backend!$P$46),Backend!S49,IF(AND(Model!$D$3=Backend!$Q$18,Model!$C$20=Backend!$P$20),Backend!S23,IF(AND(Model!$D$3=Backend!$Q$18,Model!$C$20=Backend!$P$33),Backend!S36,Backend!S62)))</f>
        <v>5600</v>
      </c>
      <c r="F23" s="15">
        <f>IF(AND($D$3=Backend!$Q$17,Model!$C$20=Backend!$P$46),Backend!T49,IF(AND(Model!$D$3=Backend!$Q$18,Model!$C$20=Backend!$P$20),Backend!T23,IF(AND(Model!$D$3=Backend!$Q$18,Model!$C$20=Backend!$P$33),Backend!T36,Backend!T62)))</f>
        <v>7000</v>
      </c>
      <c r="G23" s="15">
        <f>IF(AND($D$3=Backend!$Q$17,Model!$C$20=Backend!$P$46),Backend!U49,IF(AND(Model!$D$3=Backend!$Q$18,Model!$C$20=Backend!$P$20),Backend!U23,IF(AND(Model!$D$3=Backend!$Q$18,Model!$C$20=Backend!$P$33),Backend!U36,Backend!U62)))</f>
        <v>800</v>
      </c>
      <c r="H23" s="15">
        <f>IF(AND($D$3=Backend!$Q$17,Model!$C$20=Backend!$P$46),Backend!V49,IF(AND(Model!$D$3=Backend!$Q$18,Model!$C$20=Backend!$P$20),Backend!V23,IF(AND(Model!$D$3=Backend!$Q$18,Model!$C$20=Backend!$P$33),Backend!V36,Backend!V62)))</f>
        <v>8300</v>
      </c>
      <c r="I23" s="15">
        <f>IF(AND($D$3=Backend!$Q$17,Model!$C$20=Backend!$P$46),Backend!W49,IF(AND(Model!$D$3=Backend!$Q$18,Model!$C$20=Backend!$P$20),Backend!W23,IF(AND(Model!$D$3=Backend!$Q$18,Model!$C$20=Backend!$P$33),Backend!W36,Backend!W62)))</f>
        <v>1800</v>
      </c>
      <c r="J23" s="15">
        <f>IF(AND($D$3=Backend!$Q$17,Model!$C$20=Backend!$P$46),Backend!X49,IF(AND(Model!$D$3=Backend!$Q$18,Model!$C$20=Backend!$P$20),Backend!X23,IF(AND(Model!$D$3=Backend!$Q$18,Model!$C$20=Backend!$P$33),Backend!X36,Backend!X62)))</f>
        <v>15600</v>
      </c>
      <c r="K23" s="15">
        <f>IF(AND($D$3=Backend!$Q$17,Model!$C$20=Backend!$P$46),Backend!Y49,IF(AND(Model!$D$3=Backend!$Q$18,Model!$C$20=Backend!$P$20),Backend!Y23,IF(AND(Model!$D$3=Backend!$Q$18,Model!$C$20=Backend!$P$33),Backend!Y36,Backend!Y62)))</f>
        <v>1200</v>
      </c>
      <c r="L23" s="15">
        <f>IF(AND($D$3=Backend!$Q$17,Model!$C$20=Backend!$P$46),Backend!Z49,IF(AND(Model!$D$3=Backend!$Q$18,Model!$C$20=Backend!$P$20),Backend!Z23,IF(AND(Model!$D$3=Backend!$Q$18,Model!$C$20=Backend!$P$33),Backend!Z36,Backend!Z62)))</f>
        <v>5600</v>
      </c>
      <c r="M23" s="15">
        <f>IF(AND($D$3=Backend!$Q$17,Model!$C$20=Backend!$P$46),Backend!AA49,IF(AND(Model!$D$3=Backend!$Q$18,Model!$C$20=Backend!$P$20),Backend!AA23,IF(AND(Model!$D$3=Backend!$Q$18,Model!$C$20=Backend!$P$33),Backend!AA36,Backend!AA62)))</f>
        <v>5600</v>
      </c>
      <c r="N23" s="16">
        <f>IF(AND($D$3=Backend!$Q$17,Model!$C$20=Backend!$P$46),Backend!AB49,IF(AND(Model!$D$3=Backend!$Q$18,Model!$C$20=Backend!$P$20),Backend!AB23,IF(AND(Model!$D$3=Backend!$Q$18,Model!$C$20=Backend!$P$33),Backend!AB36,Backend!AB62)))</f>
        <v>7700</v>
      </c>
      <c r="O23" s="35">
        <f t="shared" si="4"/>
        <v>64056</v>
      </c>
    </row>
    <row r="24" spans="1:23" x14ac:dyDescent="0.3">
      <c r="B24" s="27" t="s">
        <v>28</v>
      </c>
      <c r="C24" s="14">
        <f>IF(AND($D$3=Backend!$Q$17,Model!$C$20=Backend!$P$46),Backend!Q50,IF(AND(Model!$D$3=Backend!$Q$18,Model!$C$20=Backend!$P$20),Backend!Q24,IF(AND(Model!$D$3=Backend!$Q$18,Model!$C$20=Backend!$P$33),Backend!Q37,Backend!Q63)))</f>
        <v>4700</v>
      </c>
      <c r="D24" s="15">
        <f>IF(AND($D$3=Backend!$Q$17,Model!$C$20=Backend!$P$46),Backend!R50,IF(AND(Model!$D$3=Backend!$Q$18,Model!$C$20=Backend!$P$20),Backend!R24,IF(AND(Model!$D$3=Backend!$Q$18,Model!$C$20=Backend!$P$33),Backend!R37,Backend!R63)))</f>
        <v>5600</v>
      </c>
      <c r="E24" s="15">
        <f>IF(AND($D$3=Backend!$Q$17,Model!$C$20=Backend!$P$46),Backend!S50,IF(AND(Model!$D$3=Backend!$Q$18,Model!$C$20=Backend!$P$20),Backend!S24,IF(AND(Model!$D$3=Backend!$Q$18,Model!$C$20=Backend!$P$33),Backend!S37,Backend!S63)))</f>
        <v>21000</v>
      </c>
      <c r="F24" s="15">
        <f>IF(AND($D$3=Backend!$Q$17,Model!$C$20=Backend!$P$46),Backend!T50,IF(AND(Model!$D$3=Backend!$Q$18,Model!$C$20=Backend!$P$20),Backend!T24,IF(AND(Model!$D$3=Backend!$Q$18,Model!$C$20=Backend!$P$33),Backend!T37,Backend!T63)))</f>
        <v>920</v>
      </c>
      <c r="G24" s="15">
        <f>IF(AND($D$3=Backend!$Q$17,Model!$C$20=Backend!$P$46),Backend!U50,IF(AND(Model!$D$3=Backend!$Q$18,Model!$C$20=Backend!$P$20),Backend!U24,IF(AND(Model!$D$3=Backend!$Q$18,Model!$C$20=Backend!$P$33),Backend!U37,Backend!U63)))</f>
        <v>1400</v>
      </c>
      <c r="H24" s="15">
        <f>IF(AND($D$3=Backend!$Q$17,Model!$C$20=Backend!$P$46),Backend!V50,IF(AND(Model!$D$3=Backend!$Q$18,Model!$C$20=Backend!$P$20),Backend!V24,IF(AND(Model!$D$3=Backend!$Q$18,Model!$C$20=Backend!$P$33),Backend!V37,Backend!V63)))</f>
        <v>1200</v>
      </c>
      <c r="I24" s="15">
        <f>IF(AND($D$3=Backend!$Q$17,Model!$C$20=Backend!$P$46),Backend!W50,IF(AND(Model!$D$3=Backend!$Q$18,Model!$C$20=Backend!$P$20),Backend!W24,IF(AND(Model!$D$3=Backend!$Q$18,Model!$C$20=Backend!$P$33),Backend!W37,Backend!W63)))</f>
        <v>4700</v>
      </c>
      <c r="J24" s="15">
        <f>IF(AND($D$3=Backend!$Q$17,Model!$C$20=Backend!$P$46),Backend!X50,IF(AND(Model!$D$3=Backend!$Q$18,Model!$C$20=Backend!$P$20),Backend!X24,IF(AND(Model!$D$3=Backend!$Q$18,Model!$C$20=Backend!$P$33),Backend!X37,Backend!X63)))</f>
        <v>1200</v>
      </c>
      <c r="K24" s="15">
        <f>IF(AND($D$3=Backend!$Q$17,Model!$C$20=Backend!$P$46),Backend!Y50,IF(AND(Model!$D$3=Backend!$Q$18,Model!$C$20=Backend!$P$20),Backend!Y24,IF(AND(Model!$D$3=Backend!$Q$18,Model!$C$20=Backend!$P$33),Backend!Y37,Backend!Y63)))</f>
        <v>8400</v>
      </c>
      <c r="L24" s="15">
        <f>IF(AND($D$3=Backend!$Q$17,Model!$C$20=Backend!$P$46),Backend!Z50,IF(AND(Model!$D$3=Backend!$Q$18,Model!$C$20=Backend!$P$20),Backend!Z24,IF(AND(Model!$D$3=Backend!$Q$18,Model!$C$20=Backend!$P$33),Backend!Z37,Backend!Z63)))</f>
        <v>18000</v>
      </c>
      <c r="M24" s="15">
        <f>IF(AND($D$3=Backend!$Q$17,Model!$C$20=Backend!$P$46),Backend!AA50,IF(AND(Model!$D$3=Backend!$Q$18,Model!$C$20=Backend!$P$20),Backend!AA24,IF(AND(Model!$D$3=Backend!$Q$18,Model!$C$20=Backend!$P$33),Backend!AA37,Backend!AA63)))</f>
        <v>10300</v>
      </c>
      <c r="N24" s="16">
        <f>IF(AND($D$3=Backend!$Q$17,Model!$C$20=Backend!$P$46),Backend!AB50,IF(AND(Model!$D$3=Backend!$Q$18,Model!$C$20=Backend!$P$20),Backend!AB24,IF(AND(Model!$D$3=Backend!$Q$18,Model!$C$20=Backend!$P$33),Backend!AB37,Backend!AB63)))</f>
        <v>100</v>
      </c>
      <c r="O24" s="35">
        <f t="shared" si="4"/>
        <v>77520</v>
      </c>
    </row>
    <row r="25" spans="1:23" x14ac:dyDescent="0.3">
      <c r="B25" s="27" t="s">
        <v>29</v>
      </c>
      <c r="C25" s="14">
        <f>IF(AND($D$3=Backend!$Q$17,Model!$C$20=Backend!$P$46),Backend!Q51,IF(AND(Model!$D$3=Backend!$Q$18,Model!$C$20=Backend!$P$20),Backend!Q25,IF(AND(Model!$D$3=Backend!$Q$18,Model!$C$20=Backend!$P$33),Backend!Q38,Backend!Q64)))</f>
        <v>10300</v>
      </c>
      <c r="D25" s="15">
        <f>IF(AND($D$3=Backend!$Q$17,Model!$C$20=Backend!$P$46),Backend!R51,IF(AND(Model!$D$3=Backend!$Q$18,Model!$C$20=Backend!$P$20),Backend!R25,IF(AND(Model!$D$3=Backend!$Q$18,Model!$C$20=Backend!$P$33),Backend!R38,Backend!R64)))</f>
        <v>12450</v>
      </c>
      <c r="E25" s="15">
        <f>IF(AND($D$3=Backend!$Q$17,Model!$C$20=Backend!$P$46),Backend!S51,IF(AND(Model!$D$3=Backend!$Q$18,Model!$C$20=Backend!$P$20),Backend!S25,IF(AND(Model!$D$3=Backend!$Q$18,Model!$C$20=Backend!$P$33),Backend!S38,Backend!S64)))</f>
        <v>8700</v>
      </c>
      <c r="F25" s="15">
        <f>IF(AND($D$3=Backend!$Q$17,Model!$C$20=Backend!$P$46),Backend!T51,IF(AND(Model!$D$3=Backend!$Q$18,Model!$C$20=Backend!$P$20),Backend!T25,IF(AND(Model!$D$3=Backend!$Q$18,Model!$C$20=Backend!$P$33),Backend!T38,Backend!T64)))</f>
        <v>5600</v>
      </c>
      <c r="G25" s="15">
        <f>IF(AND($D$3=Backend!$Q$17,Model!$C$20=Backend!$P$46),Backend!U51,IF(AND(Model!$D$3=Backend!$Q$18,Model!$C$20=Backend!$P$20),Backend!U25,IF(AND(Model!$D$3=Backend!$Q$18,Model!$C$20=Backend!$P$33),Backend!U38,Backend!U64)))</f>
        <v>8000</v>
      </c>
      <c r="H25" s="15">
        <f>IF(AND($D$3=Backend!$Q$17,Model!$C$20=Backend!$P$46),Backend!V51,IF(AND(Model!$D$3=Backend!$Q$18,Model!$C$20=Backend!$P$20),Backend!V25,IF(AND(Model!$D$3=Backend!$Q$18,Model!$C$20=Backend!$P$33),Backend!V38,Backend!V64)))</f>
        <v>6138</v>
      </c>
      <c r="I25" s="15">
        <f>IF(AND($D$3=Backend!$Q$17,Model!$C$20=Backend!$P$46),Backend!W51,IF(AND(Model!$D$3=Backend!$Q$18,Model!$C$20=Backend!$P$20),Backend!W25,IF(AND(Model!$D$3=Backend!$Q$18,Model!$C$20=Backend!$P$33),Backend!W38,Backend!W64)))</f>
        <v>10300</v>
      </c>
      <c r="J25" s="15">
        <f>IF(AND($D$3=Backend!$Q$17,Model!$C$20=Backend!$P$46),Backend!X51,IF(AND(Model!$D$3=Backend!$Q$18,Model!$C$20=Backend!$P$20),Backend!X25,IF(AND(Model!$D$3=Backend!$Q$18,Model!$C$20=Backend!$P$33),Backend!X38,Backend!X64)))</f>
        <v>41200</v>
      </c>
      <c r="K25" s="15">
        <f>IF(AND($D$3=Backend!$Q$17,Model!$C$20=Backend!$P$46),Backend!Y51,IF(AND(Model!$D$3=Backend!$Q$18,Model!$C$20=Backend!$P$20),Backend!Y25,IF(AND(Model!$D$3=Backend!$Q$18,Model!$C$20=Backend!$P$33),Backend!Y38,Backend!Y64)))</f>
        <v>10300</v>
      </c>
      <c r="L25" s="15">
        <f>IF(AND($D$3=Backend!$Q$17,Model!$C$20=Backend!$P$46),Backend!Z51,IF(AND(Model!$D$3=Backend!$Q$18,Model!$C$20=Backend!$P$20),Backend!Z25,IF(AND(Model!$D$3=Backend!$Q$18,Model!$C$20=Backend!$P$33),Backend!Z38,Backend!Z64)))</f>
        <v>6080</v>
      </c>
      <c r="M25" s="15">
        <f>IF(AND($D$3=Backend!$Q$17,Model!$C$20=Backend!$P$46),Backend!AA51,IF(AND(Model!$D$3=Backend!$Q$18,Model!$C$20=Backend!$P$20),Backend!AA25,IF(AND(Model!$D$3=Backend!$Q$18,Model!$C$20=Backend!$P$33),Backend!AA38,Backend!AA64)))</f>
        <v>8300</v>
      </c>
      <c r="N25" s="16">
        <f>IF(AND($D$3=Backend!$Q$17,Model!$C$20=Backend!$P$46),Backend!AB51,IF(AND(Model!$D$3=Backend!$Q$18,Model!$C$20=Backend!$P$20),Backend!AB25,IF(AND(Model!$D$3=Backend!$Q$18,Model!$C$20=Backend!$P$33),Backend!AB38,Backend!AB64)))</f>
        <v>3800</v>
      </c>
      <c r="O25" s="35">
        <f t="shared" si="4"/>
        <v>131168</v>
      </c>
    </row>
    <row r="26" spans="1:23" x14ac:dyDescent="0.3">
      <c r="B26" s="27" t="s">
        <v>30</v>
      </c>
      <c r="C26" s="14">
        <f>IF(AND($D$3=Backend!$Q$17,Model!$C$20=Backend!$P$46),Backend!Q52,IF(AND(Model!$D$3=Backend!$Q$18,Model!$C$20=Backend!$P$20),Backend!Q26,IF(AND(Model!$D$3=Backend!$Q$18,Model!$C$20=Backend!$P$33),Backend!Q39,Backend!Q65)))</f>
        <v>9800</v>
      </c>
      <c r="D26" s="15">
        <f>IF(AND($D$3=Backend!$Q$17,Model!$C$20=Backend!$P$46),Backend!R52,IF(AND(Model!$D$3=Backend!$Q$18,Model!$C$20=Backend!$P$20),Backend!R26,IF(AND(Model!$D$3=Backend!$Q$18,Model!$C$20=Backend!$P$33),Backend!R39,Backend!R65)))</f>
        <v>800</v>
      </c>
      <c r="E26" s="15">
        <f>IF(AND($D$3=Backend!$Q$17,Model!$C$20=Backend!$P$46),Backend!S52,IF(AND(Model!$D$3=Backend!$Q$18,Model!$C$20=Backend!$P$20),Backend!S26,IF(AND(Model!$D$3=Backend!$Q$18,Model!$C$20=Backend!$P$33),Backend!S39,Backend!S65)))</f>
        <v>14500</v>
      </c>
      <c r="F26" s="15">
        <f>IF(AND($D$3=Backend!$Q$17,Model!$C$20=Backend!$P$46),Backend!T52,IF(AND(Model!$D$3=Backend!$Q$18,Model!$C$20=Backend!$P$20),Backend!T26,IF(AND(Model!$D$3=Backend!$Q$18,Model!$C$20=Backend!$P$33),Backend!T39,Backend!T65)))</f>
        <v>8000</v>
      </c>
      <c r="G26" s="15">
        <f>IF(AND($D$3=Backend!$Q$17,Model!$C$20=Backend!$P$46),Backend!U52,IF(AND(Model!$D$3=Backend!$Q$18,Model!$C$20=Backend!$P$20),Backend!U26,IF(AND(Model!$D$3=Backend!$Q$18,Model!$C$20=Backend!$P$33),Backend!U39,Backend!U65)))</f>
        <v>1200</v>
      </c>
      <c r="H26" s="15">
        <f>IF(AND($D$3=Backend!$Q$17,Model!$C$20=Backend!$P$46),Backend!V52,IF(AND(Model!$D$3=Backend!$Q$18,Model!$C$20=Backend!$P$20),Backend!V26,IF(AND(Model!$D$3=Backend!$Q$18,Model!$C$20=Backend!$P$33),Backend!V39,Backend!V65)))</f>
        <v>17820</v>
      </c>
      <c r="I26" s="15">
        <f>IF(AND($D$3=Backend!$Q$17,Model!$C$20=Backend!$P$46),Backend!W52,IF(AND(Model!$D$3=Backend!$Q$18,Model!$C$20=Backend!$P$20),Backend!W26,IF(AND(Model!$D$3=Backend!$Q$18,Model!$C$20=Backend!$P$33),Backend!W39,Backend!W65)))</f>
        <v>800</v>
      </c>
      <c r="J26" s="15">
        <f>IF(AND($D$3=Backend!$Q$17,Model!$C$20=Backend!$P$46),Backend!X52,IF(AND(Model!$D$3=Backend!$Q$18,Model!$C$20=Backend!$P$20),Backend!X26,IF(AND(Model!$D$3=Backend!$Q$18,Model!$C$20=Backend!$P$33),Backend!X39,Backend!X65)))</f>
        <v>3416</v>
      </c>
      <c r="K26" s="15">
        <f>IF(AND($D$3=Backend!$Q$17,Model!$C$20=Backend!$P$46),Backend!Y52,IF(AND(Model!$D$3=Backend!$Q$18,Model!$C$20=Backend!$P$20),Backend!Y26,IF(AND(Model!$D$3=Backend!$Q$18,Model!$C$20=Backend!$P$33),Backend!Y39,Backend!Y65)))</f>
        <v>21000</v>
      </c>
      <c r="L26" s="15">
        <f>IF(AND($D$3=Backend!$Q$17,Model!$C$20=Backend!$P$46),Backend!Z52,IF(AND(Model!$D$3=Backend!$Q$18,Model!$C$20=Backend!$P$20),Backend!Z26,IF(AND(Model!$D$3=Backend!$Q$18,Model!$C$20=Backend!$P$33),Backend!Z39,Backend!Z65)))</f>
        <v>18120</v>
      </c>
      <c r="M26" s="15">
        <f>IF(AND($D$3=Backend!$Q$17,Model!$C$20=Backend!$P$46),Backend!AA52,IF(AND(Model!$D$3=Backend!$Q$18,Model!$C$20=Backend!$P$20),Backend!AA26,IF(AND(Model!$D$3=Backend!$Q$18,Model!$C$20=Backend!$P$33),Backend!AA39,Backend!AA65)))</f>
        <v>13900</v>
      </c>
      <c r="N26" s="16">
        <f>IF(AND($D$3=Backend!$Q$17,Model!$C$20=Backend!$P$46),Backend!AB52,IF(AND(Model!$D$3=Backend!$Q$18,Model!$C$20=Backend!$P$20),Backend!AB26,IF(AND(Model!$D$3=Backend!$Q$18,Model!$C$20=Backend!$P$33),Backend!AB39,Backend!AB65)))</f>
        <v>100</v>
      </c>
      <c r="O26" s="35">
        <f t="shared" si="4"/>
        <v>109456</v>
      </c>
    </row>
    <row r="27" spans="1:23" ht="15.6" x14ac:dyDescent="0.3">
      <c r="B27" s="27" t="s">
        <v>31</v>
      </c>
      <c r="C27" s="14">
        <f>IF(AND($D$3=Backend!$Q$17,Model!$C$20=Backend!$P$46),Backend!Q53,IF(AND(Model!$D$3=Backend!$Q$18,Model!$C$20=Backend!$P$20),Backend!Q27,IF(AND(Model!$D$3=Backend!$Q$18,Model!$C$20=Backend!$P$33),Backend!Q40,Backend!Q66)))</f>
        <v>4824</v>
      </c>
      <c r="D27" s="15">
        <f>IF(AND($D$3=Backend!$Q$17,Model!$C$20=Backend!$P$46),Backend!R53,IF(AND(Model!$D$3=Backend!$Q$18,Model!$C$20=Backend!$P$20),Backend!R27,IF(AND(Model!$D$3=Backend!$Q$18,Model!$C$20=Backend!$P$33),Backend!R40,Backend!R66)))</f>
        <v>10300</v>
      </c>
      <c r="E27" s="15">
        <f>IF(AND($D$3=Backend!$Q$17,Model!$C$20=Backend!$P$46),Backend!S53,IF(AND(Model!$D$3=Backend!$Q$18,Model!$C$20=Backend!$P$20),Backend!S27,IF(AND(Model!$D$3=Backend!$Q$18,Model!$C$20=Backend!$P$33),Backend!S40,Backend!S66)))</f>
        <v>6300</v>
      </c>
      <c r="F27" s="15">
        <f>IF(AND($D$3=Backend!$Q$17,Model!$C$20=Backend!$P$46),Backend!T53,IF(AND(Model!$D$3=Backend!$Q$18,Model!$C$20=Backend!$P$20),Backend!T27,IF(AND(Model!$D$3=Backend!$Q$18,Model!$C$20=Backend!$P$33),Backend!T40,Backend!T66)))</f>
        <v>3364</v>
      </c>
      <c r="G27" s="15">
        <f>IF(AND($D$3=Backend!$Q$17,Model!$C$20=Backend!$P$46),Backend!U53,IF(AND(Model!$D$3=Backend!$Q$18,Model!$C$20=Backend!$P$20),Backend!U27,IF(AND(Model!$D$3=Backend!$Q$18,Model!$C$20=Backend!$P$33),Backend!U40,Backend!U66)))</f>
        <v>3900</v>
      </c>
      <c r="H27" s="15">
        <f>IF(AND($D$3=Backend!$Q$17,Model!$C$20=Backend!$P$46),Backend!V53,IF(AND(Model!$D$3=Backend!$Q$18,Model!$C$20=Backend!$P$20),Backend!V27,IF(AND(Model!$D$3=Backend!$Q$18,Model!$C$20=Backend!$P$33),Backend!V40,Backend!V66)))</f>
        <v>9600</v>
      </c>
      <c r="I27" s="15">
        <f>IF(AND($D$3=Backend!$Q$17,Model!$C$20=Backend!$P$46),Backend!W53,IF(AND(Model!$D$3=Backend!$Q$18,Model!$C$20=Backend!$P$20),Backend!W27,IF(AND(Model!$D$3=Backend!$Q$18,Model!$C$20=Backend!$P$33),Backend!W40,Backend!W66)))</f>
        <v>4800</v>
      </c>
      <c r="J27" s="15">
        <f>IF(AND($D$3=Backend!$Q$17,Model!$C$20=Backend!$P$46),Backend!X53,IF(AND(Model!$D$3=Backend!$Q$18,Model!$C$20=Backend!$P$20),Backend!X27,IF(AND(Model!$D$3=Backend!$Q$18,Model!$C$20=Backend!$P$33),Backend!X40,Backend!X66)))</f>
        <v>8300</v>
      </c>
      <c r="K27" s="15">
        <f>IF(AND($D$3=Backend!$Q$17,Model!$C$20=Backend!$P$46),Backend!Y53,IF(AND(Model!$D$3=Backend!$Q$18,Model!$C$20=Backend!$P$20),Backend!Y27,IF(AND(Model!$D$3=Backend!$Q$18,Model!$C$20=Backend!$P$33),Backend!Y40,Backend!Y66)))</f>
        <v>8400</v>
      </c>
      <c r="L27" s="15">
        <f>IF(AND($D$3=Backend!$Q$17,Model!$C$20=Backend!$P$46),Backend!Z53,IF(AND(Model!$D$3=Backend!$Q$18,Model!$C$20=Backend!$P$20),Backend!Z27,IF(AND(Model!$D$3=Backend!$Q$18,Model!$C$20=Backend!$P$33),Backend!Z40,Backend!Z66)))</f>
        <v>11100</v>
      </c>
      <c r="M27" s="15">
        <f>IF(AND($D$3=Backend!$Q$17,Model!$C$20=Backend!$P$46),Backend!AA53,IF(AND(Model!$D$3=Backend!$Q$18,Model!$C$20=Backend!$P$20),Backend!AA27,IF(AND(Model!$D$3=Backend!$Q$18,Model!$C$20=Backend!$P$33),Backend!AA40,Backend!AA66)))</f>
        <v>4700</v>
      </c>
      <c r="N27" s="16">
        <f>IF(AND($D$3=Backend!$Q$17,Model!$C$20=Backend!$P$46),Backend!AB53,IF(AND(Model!$D$3=Backend!$Q$18,Model!$C$20=Backend!$P$20),Backend!AB27,IF(AND(Model!$D$3=Backend!$Q$18,Model!$C$20=Backend!$P$33),Backend!AB40,Backend!AB66)))</f>
        <v>1060</v>
      </c>
      <c r="O27" s="35">
        <f t="shared" si="4"/>
        <v>76648</v>
      </c>
      <c r="T27" s="75" t="s">
        <v>39</v>
      </c>
      <c r="U27" s="75"/>
      <c r="V27" s="75"/>
      <c r="W27" s="75"/>
    </row>
    <row r="28" spans="1:23" x14ac:dyDescent="0.3">
      <c r="B28" s="27" t="s">
        <v>32</v>
      </c>
      <c r="C28" s="14">
        <f>IF(AND($D$3=Backend!$Q$17,Model!$C$20=Backend!$P$46),Backend!Q54,IF(AND(Model!$D$3=Backend!$Q$18,Model!$C$20=Backend!$P$20),Backend!Q28,IF(AND(Model!$D$3=Backend!$Q$18,Model!$C$20=Backend!$P$33),Backend!Q41,Backend!Q67)))</f>
        <v>18000</v>
      </c>
      <c r="D28" s="15">
        <f>IF(AND($D$3=Backend!$Q$17,Model!$C$20=Backend!$P$46),Backend!R54,IF(AND(Model!$D$3=Backend!$Q$18,Model!$C$20=Backend!$P$20),Backend!R28,IF(AND(Model!$D$3=Backend!$Q$18,Model!$C$20=Backend!$P$33),Backend!R41,Backend!R67)))</f>
        <v>1530</v>
      </c>
      <c r="E28" s="15">
        <f>IF(AND($D$3=Backend!$Q$17,Model!$C$20=Backend!$P$46),Backend!S54,IF(AND(Model!$D$3=Backend!$Q$18,Model!$C$20=Backend!$P$20),Backend!S28,IF(AND(Model!$D$3=Backend!$Q$18,Model!$C$20=Backend!$P$33),Backend!S41,Backend!S67)))</f>
        <v>16300</v>
      </c>
      <c r="F28" s="15">
        <f>IF(AND($D$3=Backend!$Q$17,Model!$C$20=Backend!$P$46),Backend!T54,IF(AND(Model!$D$3=Backend!$Q$18,Model!$C$20=Backend!$P$20),Backend!T28,IF(AND(Model!$D$3=Backend!$Q$18,Model!$C$20=Backend!$P$33),Backend!T41,Backend!T67)))</f>
        <v>1300</v>
      </c>
      <c r="G28" s="15">
        <f>IF(AND($D$3=Backend!$Q$17,Model!$C$20=Backend!$P$46),Backend!U54,IF(AND(Model!$D$3=Backend!$Q$18,Model!$C$20=Backend!$P$20),Backend!U28,IF(AND(Model!$D$3=Backend!$Q$18,Model!$C$20=Backend!$P$33),Backend!U41,Backend!U67)))</f>
        <v>4700</v>
      </c>
      <c r="H28" s="15">
        <f>IF(AND($D$3=Backend!$Q$17,Model!$C$20=Backend!$P$46),Backend!V54,IF(AND(Model!$D$3=Backend!$Q$18,Model!$C$20=Backend!$P$20),Backend!V28,IF(AND(Model!$D$3=Backend!$Q$18,Model!$C$20=Backend!$P$33),Backend!V41,Backend!V67)))</f>
        <v>8700</v>
      </c>
      <c r="I28" s="15">
        <f>IF(AND($D$3=Backend!$Q$17,Model!$C$20=Backend!$P$46),Backend!W54,IF(AND(Model!$D$3=Backend!$Q$18,Model!$C$20=Backend!$P$20),Backend!W28,IF(AND(Model!$D$3=Backend!$Q$18,Model!$C$20=Backend!$P$33),Backend!W41,Backend!W67)))</f>
        <v>14500</v>
      </c>
      <c r="J28" s="15">
        <f>IF(AND($D$3=Backend!$Q$17,Model!$C$20=Backend!$P$46),Backend!X54,IF(AND(Model!$D$3=Backend!$Q$18,Model!$C$20=Backend!$P$20),Backend!X28,IF(AND(Model!$D$3=Backend!$Q$18,Model!$C$20=Backend!$P$33),Backend!X41,Backend!X67)))</f>
        <v>800</v>
      </c>
      <c r="K28" s="15">
        <f>IF(AND($D$3=Backend!$Q$17,Model!$C$20=Backend!$P$46),Backend!Y54,IF(AND(Model!$D$3=Backend!$Q$18,Model!$C$20=Backend!$P$20),Backend!Y28,IF(AND(Model!$D$3=Backend!$Q$18,Model!$C$20=Backend!$P$33),Backend!Y41,Backend!Y67)))</f>
        <v>5600</v>
      </c>
      <c r="L28" s="15">
        <f>IF(AND($D$3=Backend!$Q$17,Model!$C$20=Backend!$P$46),Backend!Z54,IF(AND(Model!$D$3=Backend!$Q$18,Model!$C$20=Backend!$P$20),Backend!Z28,IF(AND(Model!$D$3=Backend!$Q$18,Model!$C$20=Backend!$P$33),Backend!Z41,Backend!Z67)))</f>
        <v>19000</v>
      </c>
      <c r="M28" s="15">
        <f>IF(AND($D$3=Backend!$Q$17,Model!$C$20=Backend!$P$46),Backend!AA54,IF(AND(Model!$D$3=Backend!$Q$18,Model!$C$20=Backend!$P$20),Backend!AA28,IF(AND(Model!$D$3=Backend!$Q$18,Model!$C$20=Backend!$P$33),Backend!AA41,Backend!AA67)))</f>
        <v>14000</v>
      </c>
      <c r="N28" s="16">
        <f>IF(AND($D$3=Backend!$Q$17,Model!$C$20=Backend!$P$46),Backend!AB54,IF(AND(Model!$D$3=Backend!$Q$18,Model!$C$20=Backend!$P$20),Backend!AB28,IF(AND(Model!$D$3=Backend!$Q$18,Model!$C$20=Backend!$P$33),Backend!AB41,Backend!AB67)))</f>
        <v>200</v>
      </c>
      <c r="O28" s="35">
        <f t="shared" si="4"/>
        <v>104630</v>
      </c>
    </row>
    <row r="29" spans="1:23" ht="15" thickBot="1" x14ac:dyDescent="0.35">
      <c r="B29" s="28" t="s">
        <v>33</v>
      </c>
      <c r="C29" s="17">
        <f>IF(AND($D$3=Backend!$Q$17,Model!$C$20=Backend!$P$46),Backend!Q55,IF(AND(Model!$D$3=Backend!$Q$18,Model!$C$20=Backend!$P$20),Backend!Q29,IF(AND(Model!$D$3=Backend!$Q$18,Model!$C$20=Backend!$P$33),Backend!Q42,Backend!Q68)))</f>
        <v>3120</v>
      </c>
      <c r="D29" s="18">
        <f>IF(AND($D$3=Backend!$Q$17,Model!$C$20=Backend!$P$46),Backend!R55,IF(AND(Model!$D$3=Backend!$Q$18,Model!$C$20=Backend!$P$20),Backend!R29,IF(AND(Model!$D$3=Backend!$Q$18,Model!$C$20=Backend!$P$33),Backend!R42,Backend!R68)))</f>
        <v>15320</v>
      </c>
      <c r="E29" s="18">
        <f>IF(AND($D$3=Backend!$Q$17,Model!$C$20=Backend!$P$46),Backend!S55,IF(AND(Model!$D$3=Backend!$Q$18,Model!$C$20=Backend!$P$20),Backend!S29,IF(AND(Model!$D$3=Backend!$Q$18,Model!$C$20=Backend!$P$33),Backend!S42,Backend!S68)))</f>
        <v>24000</v>
      </c>
      <c r="F29" s="18">
        <f>IF(AND($D$3=Backend!$Q$17,Model!$C$20=Backend!$P$46),Backend!T55,IF(AND(Model!$D$3=Backend!$Q$18,Model!$C$20=Backend!$P$20),Backend!T29,IF(AND(Model!$D$3=Backend!$Q$18,Model!$C$20=Backend!$P$33),Backend!T42,Backend!T68)))</f>
        <v>900</v>
      </c>
      <c r="G29" s="18">
        <f>IF(AND($D$3=Backend!$Q$17,Model!$C$20=Backend!$P$46),Backend!U55,IF(AND(Model!$D$3=Backend!$Q$18,Model!$C$20=Backend!$P$20),Backend!U29,IF(AND(Model!$D$3=Backend!$Q$18,Model!$C$20=Backend!$P$33),Backend!U42,Backend!U68)))</f>
        <v>5600</v>
      </c>
      <c r="H29" s="18">
        <f>IF(AND($D$3=Backend!$Q$17,Model!$C$20=Backend!$P$46),Backend!V55,IF(AND(Model!$D$3=Backend!$Q$18,Model!$C$20=Backend!$P$20),Backend!V29,IF(AND(Model!$D$3=Backend!$Q$18,Model!$C$20=Backend!$P$33),Backend!V42,Backend!V68)))</f>
        <v>2314</v>
      </c>
      <c r="I29" s="18">
        <f>IF(AND($D$3=Backend!$Q$17,Model!$C$20=Backend!$P$46),Backend!W55,IF(AND(Model!$D$3=Backend!$Q$18,Model!$C$20=Backend!$P$20),Backend!W29,IF(AND(Model!$D$3=Backend!$Q$18,Model!$C$20=Backend!$P$33),Backend!W42,Backend!W68)))</f>
        <v>5600</v>
      </c>
      <c r="J29" s="18">
        <f>IF(AND($D$3=Backend!$Q$17,Model!$C$20=Backend!$P$46),Backend!X55,IF(AND(Model!$D$3=Backend!$Q$18,Model!$C$20=Backend!$P$20),Backend!X29,IF(AND(Model!$D$3=Backend!$Q$18,Model!$C$20=Backend!$P$33),Backend!X42,Backend!X68)))</f>
        <v>894</v>
      </c>
      <c r="K29" s="18">
        <f>IF(AND($D$3=Backend!$Q$17,Model!$C$20=Backend!$P$46),Backend!Y55,IF(AND(Model!$D$3=Backend!$Q$18,Model!$C$20=Backend!$P$20),Backend!Y29,IF(AND(Model!$D$3=Backend!$Q$18,Model!$C$20=Backend!$P$33),Backend!Y42,Backend!Y68)))</f>
        <v>8420</v>
      </c>
      <c r="L29" s="18">
        <f>IF(AND($D$3=Backend!$Q$17,Model!$C$20=Backend!$P$46),Backend!Z55,IF(AND(Model!$D$3=Backend!$Q$18,Model!$C$20=Backend!$P$20),Backend!Z29,IF(AND(Model!$D$3=Backend!$Q$18,Model!$C$20=Backend!$P$33),Backend!Z42,Backend!Z68)))</f>
        <v>14000</v>
      </c>
      <c r="M29" s="18">
        <f>IF(AND($D$3=Backend!$Q$17,Model!$C$20=Backend!$P$46),Backend!AA55,IF(AND(Model!$D$3=Backend!$Q$18,Model!$C$20=Backend!$P$20),Backend!AA29,IF(AND(Model!$D$3=Backend!$Q$18,Model!$C$20=Backend!$P$33),Backend!AA42,Backend!AA68)))</f>
        <v>1200</v>
      </c>
      <c r="N29" s="19">
        <f>IF(AND($D$3=Backend!$Q$17,Model!$C$20=Backend!$P$46),Backend!AB55,IF(AND(Model!$D$3=Backend!$Q$18,Model!$C$20=Backend!$P$20),Backend!AB29,IF(AND(Model!$D$3=Backend!$Q$18,Model!$C$20=Backend!$P$33),Backend!AB42,Backend!AB68)))</f>
        <v>1140</v>
      </c>
      <c r="O29" s="34">
        <f t="shared" si="4"/>
        <v>82508</v>
      </c>
    </row>
    <row r="30" spans="1:23" ht="15" thickBot="1" x14ac:dyDescent="0.35">
      <c r="C30" s="54">
        <f>SUM(C21:C29)</f>
        <v>61200</v>
      </c>
      <c r="D30" s="55">
        <f t="shared" ref="D30:N30" si="5">SUM(D21:D29)</f>
        <v>51900</v>
      </c>
      <c r="E30" s="55">
        <f t="shared" si="5"/>
        <v>106922</v>
      </c>
      <c r="F30" s="55">
        <f t="shared" si="5"/>
        <v>36384</v>
      </c>
      <c r="G30" s="55">
        <f t="shared" si="5"/>
        <v>38300</v>
      </c>
      <c r="H30" s="55">
        <f t="shared" si="5"/>
        <v>58582</v>
      </c>
      <c r="I30" s="55">
        <f t="shared" si="5"/>
        <v>53200</v>
      </c>
      <c r="J30" s="55">
        <f t="shared" si="5"/>
        <v>114410</v>
      </c>
      <c r="K30" s="55">
        <f t="shared" si="5"/>
        <v>68020</v>
      </c>
      <c r="L30" s="55">
        <f t="shared" si="5"/>
        <v>106700</v>
      </c>
      <c r="M30" s="55">
        <f t="shared" si="5"/>
        <v>58800</v>
      </c>
      <c r="N30" s="56">
        <f t="shared" si="5"/>
        <v>24500</v>
      </c>
    </row>
    <row r="31" spans="1:23" x14ac:dyDescent="0.3">
      <c r="B31" s="48" t="s">
        <v>25</v>
      </c>
      <c r="C31" s="59">
        <f>C21/C$30</f>
        <v>1.9607843137254902E-2</v>
      </c>
      <c r="D31" s="36">
        <f t="shared" ref="D31:N31" si="6">D21/D$30</f>
        <v>3.2755298651252408E-2</v>
      </c>
      <c r="E31" s="36">
        <f t="shared" si="6"/>
        <v>8.7185050784684165E-2</v>
      </c>
      <c r="F31" s="36">
        <f t="shared" si="6"/>
        <v>0.23361917326297274</v>
      </c>
      <c r="G31" s="36">
        <f t="shared" si="6"/>
        <v>6.2663185378590072E-2</v>
      </c>
      <c r="H31" s="36">
        <f t="shared" si="6"/>
        <v>1.3826772728824554E-2</v>
      </c>
      <c r="I31" s="36">
        <f t="shared" si="6"/>
        <v>0.17857142857142858</v>
      </c>
      <c r="J31" s="36">
        <f t="shared" si="6"/>
        <v>0.13984791539201119</v>
      </c>
      <c r="K31" s="36">
        <f t="shared" si="6"/>
        <v>1.4701558365186709E-2</v>
      </c>
      <c r="L31" s="36">
        <f t="shared" si="6"/>
        <v>9.1846298031865045E-2</v>
      </c>
      <c r="M31" s="36">
        <f t="shared" si="6"/>
        <v>5.1020408163265302E-3</v>
      </c>
      <c r="N31" s="60">
        <f t="shared" si="6"/>
        <v>0.41632653061224489</v>
      </c>
      <c r="O31" s="51">
        <f>SUM(C31:N31)</f>
        <v>1.2960530957326417</v>
      </c>
    </row>
    <row r="32" spans="1:23" x14ac:dyDescent="0.3">
      <c r="B32" s="49" t="s">
        <v>26</v>
      </c>
      <c r="C32" s="61">
        <f t="shared" ref="C32:N32" si="7">C22/C$30</f>
        <v>9.1503267973856203E-2</v>
      </c>
      <c r="D32" s="57">
        <f t="shared" si="7"/>
        <v>5.7803468208092484E-2</v>
      </c>
      <c r="E32" s="57">
        <f t="shared" si="7"/>
        <v>1.1223134621499785E-2</v>
      </c>
      <c r="F32" s="57">
        <f t="shared" si="7"/>
        <v>2.1987686895338612E-2</v>
      </c>
      <c r="G32" s="57">
        <f t="shared" si="7"/>
        <v>0.2689295039164491</v>
      </c>
      <c r="H32" s="57">
        <f t="shared" si="7"/>
        <v>6.3159332218087463E-2</v>
      </c>
      <c r="I32" s="57">
        <f t="shared" si="7"/>
        <v>2.2556390977443608E-2</v>
      </c>
      <c r="J32" s="57">
        <f t="shared" si="7"/>
        <v>0.23599335722401887</v>
      </c>
      <c r="K32" s="57">
        <f t="shared" si="7"/>
        <v>5.4395765951190826E-2</v>
      </c>
      <c r="L32" s="57">
        <f t="shared" si="7"/>
        <v>4.6860356138706656E-2</v>
      </c>
      <c r="M32" s="57">
        <f t="shared" si="7"/>
        <v>8.5034013605442185E-3</v>
      </c>
      <c r="N32" s="62">
        <f t="shared" si="7"/>
        <v>8.1632653061224497E-3</v>
      </c>
      <c r="O32" s="52">
        <f t="shared" ref="O32:O39" si="8">SUM(C32:N32)</f>
        <v>0.89107893079135014</v>
      </c>
    </row>
    <row r="33" spans="2:15" x14ac:dyDescent="0.3">
      <c r="B33" s="49" t="s">
        <v>27</v>
      </c>
      <c r="C33" s="61">
        <f t="shared" ref="C33:N33" si="9">C23/C$30</f>
        <v>5.9738562091503265E-2</v>
      </c>
      <c r="D33" s="57">
        <f t="shared" si="9"/>
        <v>2.3121387283236993E-2</v>
      </c>
      <c r="E33" s="57">
        <f t="shared" si="9"/>
        <v>5.2374628233665663E-2</v>
      </c>
      <c r="F33" s="57">
        <f t="shared" si="9"/>
        <v>0.19239226033421283</v>
      </c>
      <c r="G33" s="57">
        <f t="shared" si="9"/>
        <v>2.0887728459530026E-2</v>
      </c>
      <c r="H33" s="57">
        <f t="shared" si="9"/>
        <v>0.14168174524597998</v>
      </c>
      <c r="I33" s="57">
        <f t="shared" si="9"/>
        <v>3.3834586466165412E-2</v>
      </c>
      <c r="J33" s="57">
        <f t="shared" si="9"/>
        <v>0.1363517175072109</v>
      </c>
      <c r="K33" s="57">
        <f t="shared" si="9"/>
        <v>1.7641870038224053E-2</v>
      </c>
      <c r="L33" s="57">
        <f t="shared" si="9"/>
        <v>5.248359887535145E-2</v>
      </c>
      <c r="M33" s="57">
        <f t="shared" si="9"/>
        <v>9.5238095238095233E-2</v>
      </c>
      <c r="N33" s="62">
        <f t="shared" si="9"/>
        <v>0.31428571428571428</v>
      </c>
      <c r="O33" s="52">
        <f t="shared" si="8"/>
        <v>1.14003189405889</v>
      </c>
    </row>
    <row r="34" spans="2:15" x14ac:dyDescent="0.3">
      <c r="B34" s="49" t="s">
        <v>28</v>
      </c>
      <c r="C34" s="61">
        <f t="shared" ref="C34:N34" si="10">C24/C$30</f>
        <v>7.6797385620915037E-2</v>
      </c>
      <c r="D34" s="57">
        <f t="shared" si="10"/>
        <v>0.10789980732177264</v>
      </c>
      <c r="E34" s="57">
        <f t="shared" si="10"/>
        <v>0.19640485587624623</v>
      </c>
      <c r="F34" s="57">
        <f t="shared" si="10"/>
        <v>2.5285839929639401E-2</v>
      </c>
      <c r="G34" s="57">
        <f t="shared" si="10"/>
        <v>3.6553524804177548E-2</v>
      </c>
      <c r="H34" s="57">
        <f t="shared" si="10"/>
        <v>2.0484107746406747E-2</v>
      </c>
      <c r="I34" s="57">
        <f t="shared" si="10"/>
        <v>8.834586466165413E-2</v>
      </c>
      <c r="J34" s="57">
        <f t="shared" si="10"/>
        <v>1.0488593654400838E-2</v>
      </c>
      <c r="K34" s="57">
        <f t="shared" si="10"/>
        <v>0.12349309026756836</v>
      </c>
      <c r="L34" s="57">
        <f t="shared" si="10"/>
        <v>0.16869728209934395</v>
      </c>
      <c r="M34" s="57">
        <f t="shared" si="10"/>
        <v>0.17517006802721088</v>
      </c>
      <c r="N34" s="62">
        <f t="shared" si="10"/>
        <v>4.0816326530612249E-3</v>
      </c>
      <c r="O34" s="52">
        <f t="shared" si="8"/>
        <v>1.033702052662397</v>
      </c>
    </row>
    <row r="35" spans="2:15" x14ac:dyDescent="0.3">
      <c r="B35" s="49" t="s">
        <v>29</v>
      </c>
      <c r="C35" s="61">
        <f t="shared" ref="C35:N35" si="11">C25/C$30</f>
        <v>0.16830065359477125</v>
      </c>
      <c r="D35" s="57">
        <f t="shared" si="11"/>
        <v>0.23988439306358381</v>
      </c>
      <c r="E35" s="57">
        <f t="shared" si="11"/>
        <v>8.1367726005873442E-2</v>
      </c>
      <c r="F35" s="57">
        <f t="shared" si="11"/>
        <v>0.15391380826737028</v>
      </c>
      <c r="G35" s="57">
        <f t="shared" si="11"/>
        <v>0.20887728459530025</v>
      </c>
      <c r="H35" s="57">
        <f t="shared" si="11"/>
        <v>0.1047762111228705</v>
      </c>
      <c r="I35" s="57">
        <f t="shared" si="11"/>
        <v>0.19360902255639098</v>
      </c>
      <c r="J35" s="57">
        <f t="shared" si="11"/>
        <v>0.36010838213442881</v>
      </c>
      <c r="K35" s="57">
        <f t="shared" si="11"/>
        <v>0.1514260511614231</v>
      </c>
      <c r="L35" s="57">
        <f t="shared" si="11"/>
        <v>5.6982193064667293E-2</v>
      </c>
      <c r="M35" s="57">
        <f t="shared" si="11"/>
        <v>0.141156462585034</v>
      </c>
      <c r="N35" s="62">
        <f t="shared" si="11"/>
        <v>0.15510204081632653</v>
      </c>
      <c r="O35" s="52">
        <f t="shared" si="8"/>
        <v>2.0155042289680405</v>
      </c>
    </row>
    <row r="36" spans="2:15" x14ac:dyDescent="0.3">
      <c r="B36" s="49" t="s">
        <v>30</v>
      </c>
      <c r="C36" s="61">
        <f t="shared" ref="C36:N36" si="12">C26/C$30</f>
        <v>0.16013071895424835</v>
      </c>
      <c r="D36" s="57">
        <f t="shared" si="12"/>
        <v>1.5414258188824663E-2</v>
      </c>
      <c r="E36" s="57">
        <f t="shared" si="12"/>
        <v>0.13561287667645575</v>
      </c>
      <c r="F36" s="57">
        <f t="shared" si="12"/>
        <v>0.2198768689533861</v>
      </c>
      <c r="G36" s="57">
        <f t="shared" si="12"/>
        <v>3.1331592689295036E-2</v>
      </c>
      <c r="H36" s="57">
        <f t="shared" si="12"/>
        <v>0.30418900003414018</v>
      </c>
      <c r="I36" s="57">
        <f t="shared" si="12"/>
        <v>1.5037593984962405E-2</v>
      </c>
      <c r="J36" s="57">
        <f t="shared" si="12"/>
        <v>2.985752993619439E-2</v>
      </c>
      <c r="K36" s="57">
        <f t="shared" si="12"/>
        <v>0.3087327256689209</v>
      </c>
      <c r="L36" s="57">
        <f t="shared" si="12"/>
        <v>0.16982193064667292</v>
      </c>
      <c r="M36" s="57">
        <f t="shared" si="12"/>
        <v>0.23639455782312926</v>
      </c>
      <c r="N36" s="62">
        <f t="shared" si="12"/>
        <v>4.0816326530612249E-3</v>
      </c>
      <c r="O36" s="52">
        <f t="shared" si="8"/>
        <v>1.6304812862092912</v>
      </c>
    </row>
    <row r="37" spans="2:15" x14ac:dyDescent="0.3">
      <c r="B37" s="49" t="s">
        <v>31</v>
      </c>
      <c r="C37" s="61">
        <f t="shared" ref="C37:N37" si="13">C27/C$30</f>
        <v>7.8823529411764709E-2</v>
      </c>
      <c r="D37" s="57">
        <f t="shared" si="13"/>
        <v>0.19845857418111754</v>
      </c>
      <c r="E37" s="57">
        <f t="shared" si="13"/>
        <v>5.8921456762873872E-2</v>
      </c>
      <c r="F37" s="57">
        <f t="shared" si="13"/>
        <v>9.2458223394898856E-2</v>
      </c>
      <c r="G37" s="57">
        <f t="shared" si="13"/>
        <v>0.10182767624020887</v>
      </c>
      <c r="H37" s="57">
        <f t="shared" si="13"/>
        <v>0.16387286197125397</v>
      </c>
      <c r="I37" s="57">
        <f t="shared" si="13"/>
        <v>9.0225563909774431E-2</v>
      </c>
      <c r="J37" s="57">
        <f t="shared" si="13"/>
        <v>7.254610610960581E-2</v>
      </c>
      <c r="K37" s="57">
        <f t="shared" si="13"/>
        <v>0.12349309026756836</v>
      </c>
      <c r="L37" s="57">
        <f t="shared" si="13"/>
        <v>0.10402999062792877</v>
      </c>
      <c r="M37" s="57">
        <f t="shared" si="13"/>
        <v>7.9931972789115652E-2</v>
      </c>
      <c r="N37" s="62">
        <f t="shared" si="13"/>
        <v>4.3265306122448978E-2</v>
      </c>
      <c r="O37" s="52">
        <f t="shared" si="8"/>
        <v>1.2078543517885598</v>
      </c>
    </row>
    <row r="38" spans="2:15" x14ac:dyDescent="0.3">
      <c r="B38" s="49" t="s">
        <v>32</v>
      </c>
      <c r="C38" s="61">
        <f t="shared" ref="C38:N38" si="14">C28/C$30</f>
        <v>0.29411764705882354</v>
      </c>
      <c r="D38" s="57">
        <f t="shared" si="14"/>
        <v>2.9479768786127167E-2</v>
      </c>
      <c r="E38" s="57">
        <f t="shared" si="14"/>
        <v>0.15244757860870542</v>
      </c>
      <c r="F38" s="57">
        <f t="shared" si="14"/>
        <v>3.5729991204925239E-2</v>
      </c>
      <c r="G38" s="57">
        <f t="shared" si="14"/>
        <v>0.12271540469973891</v>
      </c>
      <c r="H38" s="57">
        <f t="shared" si="14"/>
        <v>0.14850978116144892</v>
      </c>
      <c r="I38" s="57">
        <f t="shared" si="14"/>
        <v>0.27255639097744361</v>
      </c>
      <c r="J38" s="57">
        <f t="shared" si="14"/>
        <v>6.9923957696005597E-3</v>
      </c>
      <c r="K38" s="57">
        <f t="shared" si="14"/>
        <v>8.232872684504558E-2</v>
      </c>
      <c r="L38" s="57">
        <f t="shared" si="14"/>
        <v>0.17806935332708529</v>
      </c>
      <c r="M38" s="57">
        <f t="shared" si="14"/>
        <v>0.23809523809523808</v>
      </c>
      <c r="N38" s="62">
        <f t="shared" si="14"/>
        <v>8.1632653061224497E-3</v>
      </c>
      <c r="O38" s="52">
        <f t="shared" si="8"/>
        <v>1.5692055418403048</v>
      </c>
    </row>
    <row r="39" spans="2:15" ht="15" thickBot="1" x14ac:dyDescent="0.35">
      <c r="B39" s="50" t="s">
        <v>33</v>
      </c>
      <c r="C39" s="63">
        <f t="shared" ref="C39:N39" si="15">C29/C$30</f>
        <v>5.0980392156862744E-2</v>
      </c>
      <c r="D39" s="64">
        <f t="shared" si="15"/>
        <v>0.29518304431599229</v>
      </c>
      <c r="E39" s="64">
        <f t="shared" si="15"/>
        <v>0.2244626924299957</v>
      </c>
      <c r="F39" s="64">
        <f t="shared" si="15"/>
        <v>2.4736147757255935E-2</v>
      </c>
      <c r="G39" s="64">
        <f t="shared" si="15"/>
        <v>0.14621409921671019</v>
      </c>
      <c r="H39" s="64">
        <f t="shared" si="15"/>
        <v>3.9500187770987676E-2</v>
      </c>
      <c r="I39" s="64">
        <f t="shared" si="15"/>
        <v>0.10526315789473684</v>
      </c>
      <c r="J39" s="64">
        <f t="shared" si="15"/>
        <v>7.8140022725286251E-3</v>
      </c>
      <c r="K39" s="64">
        <f t="shared" si="15"/>
        <v>0.1237871214348721</v>
      </c>
      <c r="L39" s="64">
        <f t="shared" si="15"/>
        <v>0.13120899718837864</v>
      </c>
      <c r="M39" s="64">
        <f t="shared" si="15"/>
        <v>2.0408163265306121E-2</v>
      </c>
      <c r="N39" s="65">
        <f t="shared" si="15"/>
        <v>4.6530612244897962E-2</v>
      </c>
      <c r="O39" s="53">
        <f t="shared" si="8"/>
        <v>1.2160886179485244</v>
      </c>
    </row>
    <row r="40" spans="2:15" x14ac:dyDescent="0.3">
      <c r="C40" s="58"/>
      <c r="D40" s="58"/>
      <c r="E40" s="58"/>
      <c r="F40" s="58"/>
      <c r="G40" s="58"/>
      <c r="H40" s="58"/>
      <c r="I40" s="58"/>
      <c r="J40" s="58"/>
      <c r="K40" s="58"/>
      <c r="L40" s="58"/>
      <c r="M40" s="58"/>
      <c r="N40" s="58"/>
    </row>
  </sheetData>
  <mergeCells count="12">
    <mergeCell ref="W13:Y13"/>
    <mergeCell ref="Q13:T13"/>
    <mergeCell ref="T27:W27"/>
    <mergeCell ref="T2:V2"/>
    <mergeCell ref="A7:A9"/>
    <mergeCell ref="A11:A13"/>
    <mergeCell ref="A15:A17"/>
    <mergeCell ref="C20:N20"/>
    <mergeCell ref="G3:I4"/>
    <mergeCell ref="M3:M4"/>
    <mergeCell ref="K3:L3"/>
    <mergeCell ref="K4:L4"/>
  </mergeCells>
  <phoneticPr fontId="4" type="noConversion"/>
  <conditionalFormatting sqref="M3:M4">
    <cfRule type="cellIs" dxfId="2" priority="2" operator="lessThan">
      <formula>0</formula>
    </cfRule>
    <cfRule type="cellIs" dxfId="1" priority="3" operator="greaterThan">
      <formula>0</formula>
    </cfRule>
    <cfRule type="cellIs" dxfId="0" priority="4" operator="greaterThan">
      <formula>0</formula>
    </cfRule>
  </conditionalFormatting>
  <conditionalFormatting sqref="C19:N19">
    <cfRule type="colorScale" priority="1">
      <colorScale>
        <cfvo type="min"/>
        <cfvo type="percentile" val="50"/>
        <cfvo type="max"/>
        <color rgb="FFF8696B"/>
        <color rgb="FFFFEB84"/>
        <color rgb="FF63BE7B"/>
      </colorScale>
    </cfRule>
  </conditionalFormatting>
  <dataValidations count="2">
    <dataValidation type="list" allowBlank="1" showInputMessage="1" showErrorMessage="1" sqref="C20:N20" xr:uid="{5E25DC2D-BF70-4918-A27E-5C9E43327D53}">
      <formula1>$AQ$2:$AQ$3</formula1>
    </dataValidation>
    <dataValidation type="list" allowBlank="1" showInputMessage="1" showErrorMessage="1" sqref="D3" xr:uid="{9236E2C1-6D47-4107-B04F-DF9B341D8832}">
      <formula1>$AR$2:$AR$3</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CF3BD-76F8-4F9F-989A-F24E1C0784CE}">
  <dimension ref="A1:AB69"/>
  <sheetViews>
    <sheetView workbookViewId="0"/>
  </sheetViews>
  <sheetFormatPr defaultRowHeight="14.4" x14ac:dyDescent="0.3"/>
  <cols>
    <col min="1" max="1" width="8.88671875" style="1"/>
    <col min="2" max="2" width="14.44140625" style="1" bestFit="1" customWidth="1"/>
    <col min="3" max="4" width="12.109375" style="1" bestFit="1" customWidth="1"/>
    <col min="5" max="5" width="12.44140625" style="1" bestFit="1" customWidth="1"/>
    <col min="6" max="6" width="12.109375" style="1" bestFit="1" customWidth="1"/>
    <col min="7" max="7" width="11.109375" style="1" bestFit="1" customWidth="1"/>
    <col min="8" max="8" width="11.6640625" style="1" bestFit="1" customWidth="1"/>
    <col min="9" max="11" width="12.109375" style="1" bestFit="1" customWidth="1"/>
    <col min="12" max="12" width="11.109375" style="1" bestFit="1" customWidth="1"/>
    <col min="13" max="13" width="12.109375" style="1" bestFit="1" customWidth="1"/>
    <col min="14" max="14" width="11.6640625" style="1" bestFit="1" customWidth="1"/>
    <col min="15" max="15" width="8.88671875" style="1"/>
    <col min="16" max="16" width="13.88671875" style="1" bestFit="1" customWidth="1"/>
    <col min="17" max="18" width="11.109375" style="1" bestFit="1" customWidth="1"/>
    <col min="19" max="20" width="12.109375" style="1" bestFit="1" customWidth="1"/>
    <col min="21" max="23" width="11.109375" style="1" bestFit="1" customWidth="1"/>
    <col min="24" max="24" width="12.109375" style="1" bestFit="1" customWidth="1"/>
    <col min="25" max="26" width="11.109375" style="1" bestFit="1" customWidth="1"/>
    <col min="27" max="27" width="12.109375" style="1" bestFit="1" customWidth="1"/>
    <col min="28" max="28" width="11.109375" style="1" bestFit="1" customWidth="1"/>
    <col min="29" max="16384" width="8.88671875" style="1"/>
  </cols>
  <sheetData>
    <row r="1" spans="1:28" ht="15" thickBot="1" x14ac:dyDescent="0.35">
      <c r="A1" s="1">
        <v>999</v>
      </c>
      <c r="U1" s="1" t="s">
        <v>22</v>
      </c>
    </row>
    <row r="2" spans="1:28" ht="15" thickBot="1" x14ac:dyDescent="0.35">
      <c r="A2" s="99"/>
      <c r="B2" s="100" t="s">
        <v>1</v>
      </c>
      <c r="C2" s="100" t="s">
        <v>2</v>
      </c>
      <c r="D2" s="100" t="s">
        <v>3</v>
      </c>
      <c r="E2" s="100" t="s">
        <v>4</v>
      </c>
      <c r="F2" s="100" t="s">
        <v>5</v>
      </c>
      <c r="G2" s="100" t="s">
        <v>6</v>
      </c>
      <c r="H2" s="100" t="s">
        <v>7</v>
      </c>
      <c r="I2" s="100" t="s">
        <v>8</v>
      </c>
      <c r="J2" s="100" t="s">
        <v>9</v>
      </c>
      <c r="K2" s="100" t="s">
        <v>10</v>
      </c>
      <c r="L2" s="100" t="s">
        <v>11</v>
      </c>
      <c r="M2" s="100" t="s">
        <v>12</v>
      </c>
      <c r="N2" s="101" t="s">
        <v>13</v>
      </c>
      <c r="P2" s="116" t="s">
        <v>1</v>
      </c>
      <c r="Q2" s="117" t="s">
        <v>2</v>
      </c>
      <c r="R2" s="118" t="s">
        <v>3</v>
      </c>
      <c r="S2" s="118" t="s">
        <v>4</v>
      </c>
      <c r="T2" s="118" t="s">
        <v>5</v>
      </c>
      <c r="U2" s="118" t="s">
        <v>6</v>
      </c>
      <c r="V2" s="118" t="s">
        <v>7</v>
      </c>
      <c r="W2" s="118" t="s">
        <v>8</v>
      </c>
      <c r="X2" s="118" t="s">
        <v>9</v>
      </c>
      <c r="Y2" s="118" t="s">
        <v>10</v>
      </c>
      <c r="Z2" s="118" t="s">
        <v>11</v>
      </c>
      <c r="AA2" s="118" t="s">
        <v>12</v>
      </c>
      <c r="AB2" s="119" t="s">
        <v>13</v>
      </c>
    </row>
    <row r="3" spans="1:28" x14ac:dyDescent="0.3">
      <c r="A3" s="94" t="s">
        <v>17</v>
      </c>
      <c r="B3" s="3" t="s">
        <v>14</v>
      </c>
      <c r="C3" s="120">
        <v>14000</v>
      </c>
      <c r="D3" s="120">
        <v>16000</v>
      </c>
      <c r="E3" s="120">
        <v>12400</v>
      </c>
      <c r="F3" s="120">
        <v>16500</v>
      </c>
      <c r="G3" s="120">
        <v>14800</v>
      </c>
      <c r="H3" s="120">
        <v>25100</v>
      </c>
      <c r="I3" s="120">
        <v>62100</v>
      </c>
      <c r="J3" s="120">
        <v>12400</v>
      </c>
      <c r="K3" s="120">
        <v>45000</v>
      </c>
      <c r="L3" s="120">
        <v>21400</v>
      </c>
      <c r="M3" s="120">
        <v>74000</v>
      </c>
      <c r="N3" s="121">
        <v>14000</v>
      </c>
      <c r="P3" s="3" t="s">
        <v>14</v>
      </c>
      <c r="Q3" s="40">
        <f>IF(Model!$D$3=Backend!$A$1,Backend!C3,IF(Model!$D$3=Backend!$A$16,Backend!C18,))</f>
        <v>15400</v>
      </c>
      <c r="R3" s="40">
        <f>IF(Model!$D$3=Backend!$A$1,Backend!D3,IF(Model!$D$3=Backend!$A$16,Backend!D18,))</f>
        <v>1200</v>
      </c>
      <c r="S3" s="40">
        <f>IF(Model!$D$3=Backend!$A$1,Backend!E3,IF(Model!$D$3=Backend!$A$16,Backend!E18,))</f>
        <v>1420</v>
      </c>
      <c r="T3" s="40">
        <f>IF(Model!$D$3=Backend!$A$1,Backend!F3,IF(Model!$D$3=Backend!$A$16,Backend!F18,))</f>
        <v>14520</v>
      </c>
      <c r="U3" s="40">
        <f>IF(Model!$D$3=Backend!$A$1,Backend!G3,IF(Model!$D$3=Backend!$A$16,Backend!G18,))</f>
        <v>14650</v>
      </c>
      <c r="V3" s="40">
        <f>IF(Model!$D$3=Backend!$A$1,Backend!H3,IF(Model!$D$3=Backend!$A$16,Backend!H18,))</f>
        <v>31600</v>
      </c>
      <c r="W3" s="40">
        <f>IF(Model!$D$3=Backend!$A$1,Backend!I3,IF(Model!$D$3=Backend!$A$16,Backend!I18,))</f>
        <v>52500</v>
      </c>
      <c r="X3" s="40">
        <f>IF(Model!$D$3=Backend!$A$1,Backend!J3,IF(Model!$D$3=Backend!$A$16,Backend!J18,))</f>
        <v>14520</v>
      </c>
      <c r="Y3" s="40">
        <f>IF(Model!$D$3=Backend!$A$1,Backend!K3,IF(Model!$D$3=Backend!$A$16,Backend!K18,))</f>
        <v>7500</v>
      </c>
      <c r="Z3" s="40">
        <f>IF(Model!$D$3=Backend!$A$1,Backend!L3,IF(Model!$D$3=Backend!$A$16,Backend!L18,))</f>
        <v>9540</v>
      </c>
      <c r="AA3" s="40">
        <f>IF(Model!$D$3=Backend!$A$1,Backend!M3,IF(Model!$D$3=Backend!$A$16,Backend!M18,))</f>
        <v>1540</v>
      </c>
      <c r="AB3" s="102">
        <f>IF(Model!$D$3=Backend!$A$1,Backend!N3,IF(Model!$D$3=Backend!$A$16,Backend!N18,))</f>
        <v>6500</v>
      </c>
    </row>
    <row r="4" spans="1:28" x14ac:dyDescent="0.3">
      <c r="A4" s="95"/>
      <c r="B4" s="4" t="s">
        <v>15</v>
      </c>
      <c r="C4" s="120">
        <v>24000</v>
      </c>
      <c r="D4" s="120">
        <v>34200</v>
      </c>
      <c r="E4" s="120">
        <v>24000</v>
      </c>
      <c r="F4" s="120">
        <v>74000</v>
      </c>
      <c r="G4" s="120">
        <v>51020</v>
      </c>
      <c r="H4" s="120">
        <v>41000</v>
      </c>
      <c r="I4" s="120">
        <v>24000</v>
      </c>
      <c r="J4" s="120">
        <v>35120</v>
      </c>
      <c r="K4" s="120">
        <v>24800</v>
      </c>
      <c r="L4" s="120">
        <v>14500</v>
      </c>
      <c r="M4" s="120">
        <v>32000</v>
      </c>
      <c r="N4" s="121">
        <v>12400</v>
      </c>
      <c r="P4" s="4" t="s">
        <v>15</v>
      </c>
      <c r="Q4" s="40">
        <f>IF(Model!$D$3=Backend!$A$1,Backend!C4,IF(Model!$D$3=Backend!$A$16,Backend!C19,))</f>
        <v>24500</v>
      </c>
      <c r="R4" s="40">
        <f>IF(Model!$D$3=Backend!$A$1,Backend!D4,IF(Model!$D$3=Backend!$A$16,Backend!D19,))</f>
        <v>22700</v>
      </c>
      <c r="S4" s="40">
        <f>IF(Model!$D$3=Backend!$A$1,Backend!E4,IF(Model!$D$3=Backend!$A$16,Backend!E19,))</f>
        <v>52922</v>
      </c>
      <c r="T4" s="40">
        <f>IF(Model!$D$3=Backend!$A$1,Backend!F4,IF(Model!$D$3=Backend!$A$16,Backend!F19,))</f>
        <v>14942</v>
      </c>
      <c r="U4" s="40">
        <f>IF(Model!$D$3=Backend!$A$1,Backend!G4,IF(Model!$D$3=Backend!$A$16,Backend!G19,))</f>
        <v>19900</v>
      </c>
      <c r="V4" s="40">
        <f>IF(Model!$D$3=Backend!$A$1,Backend!H4,IF(Model!$D$3=Backend!$A$16,Backend!H19,))</f>
        <v>16462</v>
      </c>
      <c r="W4" s="40">
        <f>IF(Model!$D$3=Backend!$A$1,Backend!I4,IF(Model!$D$3=Backend!$A$16,Backend!I19,))</f>
        <v>26200</v>
      </c>
      <c r="X4" s="40">
        <f>IF(Model!$D$3=Backend!$A$1,Backend!J4,IF(Model!$D$3=Backend!$A$16,Backend!J19,))</f>
        <v>74210</v>
      </c>
      <c r="Y4" s="40">
        <f>IF(Model!$D$3=Backend!$A$1,Backend!K4,IF(Model!$D$3=Backend!$A$16,Backend!K19,))</f>
        <v>5420</v>
      </c>
      <c r="Z4" s="40">
        <f>IF(Model!$D$3=Backend!$A$1,Backend!L4,IF(Model!$D$3=Backend!$A$16,Backend!L19,))</f>
        <v>30100</v>
      </c>
      <c r="AA4" s="40">
        <f>IF(Model!$D$3=Backend!$A$1,Backend!M4,IF(Model!$D$3=Backend!$A$16,Backend!M19,))</f>
        <v>40400</v>
      </c>
      <c r="AB4" s="102">
        <f>IF(Model!$D$3=Backend!$A$1,Backend!N4,IF(Model!$D$3=Backend!$A$16,Backend!N19,))</f>
        <v>12000</v>
      </c>
    </row>
    <row r="5" spans="1:28" ht="15" thickBot="1" x14ac:dyDescent="0.35">
      <c r="A5" s="96"/>
      <c r="B5" s="5" t="s">
        <v>21</v>
      </c>
      <c r="C5" s="120">
        <f>C4-C3</f>
        <v>10000</v>
      </c>
      <c r="D5" s="120">
        <f t="shared" ref="D5:N5" si="0">D4-D3</f>
        <v>18200</v>
      </c>
      <c r="E5" s="120">
        <f t="shared" si="0"/>
        <v>11600</v>
      </c>
      <c r="F5" s="120">
        <f t="shared" si="0"/>
        <v>57500</v>
      </c>
      <c r="G5" s="120">
        <f t="shared" si="0"/>
        <v>36220</v>
      </c>
      <c r="H5" s="120">
        <f t="shared" si="0"/>
        <v>15900</v>
      </c>
      <c r="I5" s="120">
        <f t="shared" si="0"/>
        <v>-38100</v>
      </c>
      <c r="J5" s="120">
        <f t="shared" si="0"/>
        <v>22720</v>
      </c>
      <c r="K5" s="120">
        <f t="shared" si="0"/>
        <v>-20200</v>
      </c>
      <c r="L5" s="120">
        <f t="shared" si="0"/>
        <v>-6900</v>
      </c>
      <c r="M5" s="120">
        <f t="shared" si="0"/>
        <v>-42000</v>
      </c>
      <c r="N5" s="121">
        <f t="shared" si="0"/>
        <v>-1600</v>
      </c>
      <c r="P5" s="5" t="s">
        <v>21</v>
      </c>
      <c r="Q5" s="104">
        <f>IF(Model!$D$3=Backend!$A$1,Backend!C5,IF(Model!$D$3=Backend!$A$16,Backend!C20,))</f>
        <v>9100</v>
      </c>
      <c r="R5" s="104">
        <f>IF(Model!$D$3=Backend!$A$1,Backend!D5,IF(Model!$D$3=Backend!$A$16,Backend!D20,))</f>
        <v>21500</v>
      </c>
      <c r="S5" s="104">
        <f>IF(Model!$D$3=Backend!$A$1,Backend!E5,IF(Model!$D$3=Backend!$A$16,Backend!E20,))</f>
        <v>51502</v>
      </c>
      <c r="T5" s="104">
        <f>IF(Model!$D$3=Backend!$A$1,Backend!F5,IF(Model!$D$3=Backend!$A$16,Backend!F20,))</f>
        <v>422</v>
      </c>
      <c r="U5" s="104">
        <f>IF(Model!$D$3=Backend!$A$1,Backend!G5,IF(Model!$D$3=Backend!$A$16,Backend!G20,))</f>
        <v>5250</v>
      </c>
      <c r="V5" s="104">
        <f>IF(Model!$D$3=Backend!$A$1,Backend!H5,IF(Model!$D$3=Backend!$A$16,Backend!H20,))</f>
        <v>-15138</v>
      </c>
      <c r="W5" s="104">
        <f>IF(Model!$D$3=Backend!$A$1,Backend!I5,IF(Model!$D$3=Backend!$A$16,Backend!I20,))</f>
        <v>-26300</v>
      </c>
      <c r="X5" s="104">
        <f>IF(Model!$D$3=Backend!$A$1,Backend!J5,IF(Model!$D$3=Backend!$A$16,Backend!J20,))</f>
        <v>59690</v>
      </c>
      <c r="Y5" s="104">
        <f>IF(Model!$D$3=Backend!$A$1,Backend!K5,IF(Model!$D$3=Backend!$A$16,Backend!K20,))</f>
        <v>-2080</v>
      </c>
      <c r="Z5" s="104">
        <f>IF(Model!$D$3=Backend!$A$1,Backend!L5,IF(Model!$D$3=Backend!$A$16,Backend!L20,))</f>
        <v>20560</v>
      </c>
      <c r="AA5" s="104">
        <f>IF(Model!$D$3=Backend!$A$1,Backend!M5,IF(Model!$D$3=Backend!$A$16,Backend!M20,))</f>
        <v>38860</v>
      </c>
      <c r="AB5" s="105">
        <f>IF(Model!$D$3=Backend!$A$1,Backend!N5,IF(Model!$D$3=Backend!$A$16,Backend!N20,))</f>
        <v>5500</v>
      </c>
    </row>
    <row r="6" spans="1:28" ht="15" thickBot="1" x14ac:dyDescent="0.35">
      <c r="A6" s="8"/>
      <c r="B6" s="40"/>
      <c r="C6" s="15"/>
      <c r="D6" s="15"/>
      <c r="E6" s="15"/>
      <c r="F6" s="15"/>
      <c r="G6" s="15"/>
      <c r="H6" s="15"/>
      <c r="I6" s="15"/>
      <c r="J6" s="15"/>
      <c r="K6" s="15"/>
      <c r="L6" s="15"/>
      <c r="M6" s="15"/>
      <c r="N6" s="16"/>
      <c r="R6" s="7"/>
    </row>
    <row r="7" spans="1:28" x14ac:dyDescent="0.3">
      <c r="A7" s="94" t="s">
        <v>18</v>
      </c>
      <c r="B7" s="3" t="s">
        <v>14</v>
      </c>
      <c r="C7" s="15">
        <f>H4+7500</f>
        <v>48500</v>
      </c>
      <c r="D7" s="15">
        <f t="shared" ref="D7:G7" si="1">I4+7500</f>
        <v>31500</v>
      </c>
      <c r="E7" s="15">
        <f t="shared" si="1"/>
        <v>42620</v>
      </c>
      <c r="F7" s="15">
        <f t="shared" si="1"/>
        <v>32300</v>
      </c>
      <c r="G7" s="15">
        <f t="shared" si="1"/>
        <v>22000</v>
      </c>
      <c r="H7" s="15">
        <f>F3+9100</f>
        <v>25600</v>
      </c>
      <c r="I7" s="15">
        <f t="shared" ref="I7:N7" si="2">G3+9100</f>
        <v>23900</v>
      </c>
      <c r="J7" s="15">
        <f t="shared" si="2"/>
        <v>34200</v>
      </c>
      <c r="K7" s="15">
        <v>20000</v>
      </c>
      <c r="L7" s="15">
        <f t="shared" si="2"/>
        <v>21500</v>
      </c>
      <c r="M7" s="15">
        <f t="shared" si="2"/>
        <v>54100</v>
      </c>
      <c r="N7" s="16">
        <f t="shared" si="2"/>
        <v>30500</v>
      </c>
      <c r="P7" s="3" t="s">
        <v>14</v>
      </c>
      <c r="Q7" s="99">
        <f>IF(Model!$D$3=Backend!$A$1,Backend!C7,IF(Model!$D$3=Backend!$A$16,Backend!C22,))</f>
        <v>21000</v>
      </c>
      <c r="R7" s="100">
        <f>IF(Model!$D$3=Backend!$A$1,Backend!D7,IF(Model!$D$3=Backend!$A$16,Backend!D22,))</f>
        <v>37500</v>
      </c>
      <c r="S7" s="100">
        <f>IF(Model!$D$3=Backend!$A$1,Backend!E7,IF(Model!$D$3=Backend!$A$16,Backend!E22,))</f>
        <v>76500</v>
      </c>
      <c r="T7" s="100">
        <f>IF(Model!$D$3=Backend!$A$1,Backend!F7,IF(Model!$D$3=Backend!$A$16,Backend!F22,))</f>
        <v>38300</v>
      </c>
      <c r="U7" s="100">
        <f>IF(Model!$D$3=Backend!$A$1,Backend!G7,IF(Model!$D$3=Backend!$A$16,Backend!G22,))</f>
        <v>28000</v>
      </c>
      <c r="V7" s="100">
        <f>IF(Model!$D$3=Backend!$A$1,Backend!H7,IF(Model!$D$3=Backend!$A$16,Backend!H22,))</f>
        <v>19400</v>
      </c>
      <c r="W7" s="100">
        <f>IF(Model!$D$3=Backend!$A$1,Backend!I7,IF(Model!$D$3=Backend!$A$16,Backend!I22,))</f>
        <v>37620</v>
      </c>
      <c r="X7" s="100">
        <f>IF(Model!$D$3=Backend!$A$1,Backend!J7,IF(Model!$D$3=Backend!$A$16,Backend!J22,))</f>
        <v>13250</v>
      </c>
      <c r="Y7" s="100">
        <f>IF(Model!$D$3=Backend!$A$1,Backend!K7,IF(Model!$D$3=Backend!$A$16,Backend!K22,))</f>
        <v>17000</v>
      </c>
      <c r="Z7" s="100">
        <f>IF(Model!$D$3=Backend!$A$1,Backend!L7,IF(Model!$D$3=Backend!$A$16,Backend!L22,))</f>
        <v>27500</v>
      </c>
      <c r="AA7" s="100">
        <f>IF(Model!$D$3=Backend!$A$1,Backend!M7,IF(Model!$D$3=Backend!$A$16,Backend!M22,))</f>
        <v>60100</v>
      </c>
      <c r="AB7" s="101">
        <f>IF(Model!$D$3=Backend!$A$1,Backend!N7,IF(Model!$D$3=Backend!$A$16,Backend!N22,))</f>
        <v>13000</v>
      </c>
    </row>
    <row r="8" spans="1:28" x14ac:dyDescent="0.3">
      <c r="A8" s="95"/>
      <c r="B8" s="4" t="s">
        <v>15</v>
      </c>
      <c r="C8" s="15">
        <v>42000</v>
      </c>
      <c r="D8" s="15">
        <v>17500</v>
      </c>
      <c r="E8" s="15">
        <v>32500</v>
      </c>
      <c r="F8" s="15">
        <v>95110</v>
      </c>
      <c r="G8" s="15">
        <v>14700</v>
      </c>
      <c r="H8" s="15">
        <v>52100</v>
      </c>
      <c r="I8" s="15">
        <v>21000</v>
      </c>
      <c r="J8" s="15">
        <v>14000</v>
      </c>
      <c r="K8" s="15">
        <f>H7+1000</f>
        <v>26600</v>
      </c>
      <c r="L8" s="15">
        <f t="shared" ref="L8:N8" si="3">I7+1000</f>
        <v>24900</v>
      </c>
      <c r="M8" s="15">
        <f t="shared" si="3"/>
        <v>35200</v>
      </c>
      <c r="N8" s="16">
        <f t="shared" si="3"/>
        <v>21000</v>
      </c>
      <c r="P8" s="4" t="s">
        <v>15</v>
      </c>
      <c r="Q8" s="8">
        <f>IF(Model!$D$3=Backend!$A$1,Backend!C8,IF(Model!$D$3=Backend!$A$16,Backend!C23,))</f>
        <v>36700</v>
      </c>
      <c r="R8" s="40">
        <f>IF(Model!$D$3=Backend!$A$1,Backend!D8,IF(Model!$D$3=Backend!$A$16,Backend!D23,))</f>
        <v>29200</v>
      </c>
      <c r="S8" s="40">
        <f>IF(Model!$D$3=Backend!$A$1,Backend!E8,IF(Model!$D$3=Backend!$A$16,Backend!E23,))</f>
        <v>54000</v>
      </c>
      <c r="T8" s="40">
        <f>IF(Model!$D$3=Backend!$A$1,Backend!F8,IF(Model!$D$3=Backend!$A$16,Backend!F23,))</f>
        <v>21442</v>
      </c>
      <c r="U8" s="40">
        <f>IF(Model!$D$3=Backend!$A$1,Backend!G8,IF(Model!$D$3=Backend!$A$16,Backend!G23,))</f>
        <v>18400</v>
      </c>
      <c r="V8" s="40">
        <f>IF(Model!$D$3=Backend!$A$1,Backend!H8,IF(Model!$D$3=Backend!$A$16,Backend!H23,))</f>
        <v>42120</v>
      </c>
      <c r="W8" s="40">
        <f>IF(Model!$D$3=Backend!$A$1,Backend!I8,IF(Model!$D$3=Backend!$A$16,Backend!I23,))</f>
        <v>27000</v>
      </c>
      <c r="X8" s="40">
        <f>IF(Model!$D$3=Backend!$A$1,Backend!J8,IF(Model!$D$3=Backend!$A$16,Backend!J23,))</f>
        <v>40200</v>
      </c>
      <c r="Y8" s="40">
        <f>IF(Model!$D$3=Backend!$A$1,Backend!K8,IF(Model!$D$3=Backend!$A$16,Backend!K23,))</f>
        <v>62600</v>
      </c>
      <c r="Z8" s="40">
        <f>IF(Model!$D$3=Backend!$A$1,Backend!L8,IF(Model!$D$3=Backend!$A$16,Backend!L23,))</f>
        <v>76600</v>
      </c>
      <c r="AA8" s="40">
        <f>IF(Model!$D$3=Backend!$A$1,Backend!M8,IF(Model!$D$3=Backend!$A$16,Backend!M23,))</f>
        <v>18400</v>
      </c>
      <c r="AB8" s="102">
        <f>IF(Model!$D$3=Backend!$A$1,Backend!N8,IF(Model!$D$3=Backend!$A$16,Backend!N23,))</f>
        <v>12500</v>
      </c>
    </row>
    <row r="9" spans="1:28" ht="15" thickBot="1" x14ac:dyDescent="0.35">
      <c r="A9" s="96"/>
      <c r="B9" s="5" t="s">
        <v>21</v>
      </c>
      <c r="C9" s="120">
        <f>C8-C7</f>
        <v>-6500</v>
      </c>
      <c r="D9" s="120">
        <f t="shared" ref="D9:N9" si="4">D8-D7</f>
        <v>-14000</v>
      </c>
      <c r="E9" s="120">
        <f t="shared" si="4"/>
        <v>-10120</v>
      </c>
      <c r="F9" s="120">
        <f t="shared" si="4"/>
        <v>62810</v>
      </c>
      <c r="G9" s="120">
        <f t="shared" si="4"/>
        <v>-7300</v>
      </c>
      <c r="H9" s="120">
        <f t="shared" si="4"/>
        <v>26500</v>
      </c>
      <c r="I9" s="120">
        <f t="shared" si="4"/>
        <v>-2900</v>
      </c>
      <c r="J9" s="120">
        <f t="shared" si="4"/>
        <v>-20200</v>
      </c>
      <c r="K9" s="120">
        <f t="shared" si="4"/>
        <v>6600</v>
      </c>
      <c r="L9" s="120">
        <f t="shared" si="4"/>
        <v>3400</v>
      </c>
      <c r="M9" s="120">
        <f t="shared" si="4"/>
        <v>-18900</v>
      </c>
      <c r="N9" s="121">
        <f t="shared" si="4"/>
        <v>-9500</v>
      </c>
      <c r="P9" s="5" t="s">
        <v>21</v>
      </c>
      <c r="Q9" s="103">
        <f>IF(Model!$D$3=Backend!$A$1,Backend!C9,IF(Model!$D$3=Backend!$A$16,Backend!C24,))</f>
        <v>15700</v>
      </c>
      <c r="R9" s="104">
        <f>IF(Model!$D$3=Backend!$A$1,Backend!D9,IF(Model!$D$3=Backend!$A$16,Backend!D24,))</f>
        <v>-8300</v>
      </c>
      <c r="S9" s="104">
        <f>IF(Model!$D$3=Backend!$A$1,Backend!E9,IF(Model!$D$3=Backend!$A$16,Backend!E24,))</f>
        <v>-22500</v>
      </c>
      <c r="T9" s="104">
        <f>IF(Model!$D$3=Backend!$A$1,Backend!F9,IF(Model!$D$3=Backend!$A$16,Backend!F24,))</f>
        <v>-16858</v>
      </c>
      <c r="U9" s="104">
        <f>IF(Model!$D$3=Backend!$A$1,Backend!G9,IF(Model!$D$3=Backend!$A$16,Backend!G24,))</f>
        <v>-9600</v>
      </c>
      <c r="V9" s="104">
        <f>IF(Model!$D$3=Backend!$A$1,Backend!H9,IF(Model!$D$3=Backend!$A$16,Backend!H24,))</f>
        <v>22720</v>
      </c>
      <c r="W9" s="104">
        <f>IF(Model!$D$3=Backend!$A$1,Backend!I9,IF(Model!$D$3=Backend!$A$16,Backend!I24,))</f>
        <v>-10620</v>
      </c>
      <c r="X9" s="104">
        <f>IF(Model!$D$3=Backend!$A$1,Backend!J9,IF(Model!$D$3=Backend!$A$16,Backend!J24,))</f>
        <v>26950</v>
      </c>
      <c r="Y9" s="104">
        <f>IF(Model!$D$3=Backend!$A$1,Backend!K9,IF(Model!$D$3=Backend!$A$16,Backend!K24,))</f>
        <v>45600</v>
      </c>
      <c r="Z9" s="104">
        <f>IF(Model!$D$3=Backend!$A$1,Backend!L9,IF(Model!$D$3=Backend!$A$16,Backend!L24,))</f>
        <v>49100</v>
      </c>
      <c r="AA9" s="104">
        <f>IF(Model!$D$3=Backend!$A$1,Backend!M9,IF(Model!$D$3=Backend!$A$16,Backend!M24,))</f>
        <v>-41700</v>
      </c>
      <c r="AB9" s="105">
        <f>IF(Model!$D$3=Backend!$A$1,Backend!N9,IF(Model!$D$3=Backend!$A$16,Backend!N24,))</f>
        <v>-500</v>
      </c>
    </row>
    <row r="10" spans="1:28" ht="15" thickBot="1" x14ac:dyDescent="0.35">
      <c r="A10" s="8"/>
      <c r="B10" s="40"/>
      <c r="C10" s="15"/>
      <c r="D10" s="15"/>
      <c r="E10" s="15"/>
      <c r="F10" s="15"/>
      <c r="G10" s="15"/>
      <c r="H10" s="15"/>
      <c r="I10" s="15"/>
      <c r="J10" s="15"/>
      <c r="K10" s="15"/>
      <c r="L10" s="15"/>
      <c r="M10" s="15"/>
      <c r="N10" s="16"/>
      <c r="R10" s="7"/>
    </row>
    <row r="11" spans="1:28" x14ac:dyDescent="0.3">
      <c r="A11" s="94" t="s">
        <v>19</v>
      </c>
      <c r="B11" s="3" t="s">
        <v>14</v>
      </c>
      <c r="C11" s="15">
        <f>C7+C3</f>
        <v>62500</v>
      </c>
      <c r="D11" s="15">
        <f t="shared" ref="D11:N11" si="5">D7+D3</f>
        <v>47500</v>
      </c>
      <c r="E11" s="15">
        <f t="shared" si="5"/>
        <v>55020</v>
      </c>
      <c r="F11" s="15">
        <f t="shared" si="5"/>
        <v>48800</v>
      </c>
      <c r="G11" s="15">
        <f t="shared" si="5"/>
        <v>36800</v>
      </c>
      <c r="H11" s="15">
        <f t="shared" si="5"/>
        <v>50700</v>
      </c>
      <c r="I11" s="15">
        <f t="shared" si="5"/>
        <v>86000</v>
      </c>
      <c r="J11" s="15">
        <f t="shared" si="5"/>
        <v>46600</v>
      </c>
      <c r="K11" s="15">
        <f t="shared" si="5"/>
        <v>65000</v>
      </c>
      <c r="L11" s="15">
        <f t="shared" si="5"/>
        <v>42900</v>
      </c>
      <c r="M11" s="15">
        <f t="shared" si="5"/>
        <v>128100</v>
      </c>
      <c r="N11" s="16">
        <f t="shared" si="5"/>
        <v>44500</v>
      </c>
      <c r="P11" s="3" t="s">
        <v>14</v>
      </c>
      <c r="Q11" s="99">
        <f>IF(Model!$D$3=Backend!$A$1,Backend!C11,IF(Model!$D$3=Backend!$A$16,Backend!C26,))</f>
        <v>36400</v>
      </c>
      <c r="R11" s="100">
        <f>IF(Model!$D$3=Backend!$A$1,Backend!D11,IF(Model!$D$3=Backend!$A$16,Backend!D26,))</f>
        <v>38700</v>
      </c>
      <c r="S11" s="100">
        <f>IF(Model!$D$3=Backend!$A$1,Backend!E11,IF(Model!$D$3=Backend!$A$16,Backend!E26,))</f>
        <v>77920</v>
      </c>
      <c r="T11" s="100">
        <f>IF(Model!$D$3=Backend!$A$1,Backend!F11,IF(Model!$D$3=Backend!$A$16,Backend!F26,))</f>
        <v>52820</v>
      </c>
      <c r="U11" s="100">
        <f>IF(Model!$D$3=Backend!$A$1,Backend!G11,IF(Model!$D$3=Backend!$A$16,Backend!G26,))</f>
        <v>42650</v>
      </c>
      <c r="V11" s="100">
        <f>IF(Model!$D$3=Backend!$A$1,Backend!H11,IF(Model!$D$3=Backend!$A$16,Backend!H26,))</f>
        <v>51000</v>
      </c>
      <c r="W11" s="100">
        <f>IF(Model!$D$3=Backend!$A$1,Backend!I11,IF(Model!$D$3=Backend!$A$16,Backend!I26,))</f>
        <v>90120</v>
      </c>
      <c r="X11" s="100">
        <f>IF(Model!$D$3=Backend!$A$1,Backend!J11,IF(Model!$D$3=Backend!$A$16,Backend!J26,))</f>
        <v>27770</v>
      </c>
      <c r="Y11" s="100">
        <f>IF(Model!$D$3=Backend!$A$1,Backend!K11,IF(Model!$D$3=Backend!$A$16,Backend!K26,))</f>
        <v>24500</v>
      </c>
      <c r="Z11" s="100">
        <f>IF(Model!$D$3=Backend!$A$1,Backend!L11,IF(Model!$D$3=Backend!$A$16,Backend!L26,))</f>
        <v>37040</v>
      </c>
      <c r="AA11" s="100">
        <f>IF(Model!$D$3=Backend!$A$1,Backend!M11,IF(Model!$D$3=Backend!$A$16,Backend!M26,))</f>
        <v>61640</v>
      </c>
      <c r="AB11" s="101">
        <f>IF(Model!$D$3=Backend!$A$1,Backend!N11,IF(Model!$D$3=Backend!$A$16,Backend!N26,))</f>
        <v>19500</v>
      </c>
    </row>
    <row r="12" spans="1:28" x14ac:dyDescent="0.3">
      <c r="A12" s="95"/>
      <c r="B12" s="4" t="s">
        <v>15</v>
      </c>
      <c r="C12" s="15">
        <f>C8+C4</f>
        <v>66000</v>
      </c>
      <c r="D12" s="15">
        <f t="shared" ref="D12:N12" si="6">D8+D4</f>
        <v>51700</v>
      </c>
      <c r="E12" s="15">
        <f t="shared" si="6"/>
        <v>56500</v>
      </c>
      <c r="F12" s="15">
        <f t="shared" si="6"/>
        <v>169110</v>
      </c>
      <c r="G12" s="15">
        <f t="shared" si="6"/>
        <v>65720</v>
      </c>
      <c r="H12" s="15">
        <f t="shared" si="6"/>
        <v>93100</v>
      </c>
      <c r="I12" s="15">
        <f t="shared" si="6"/>
        <v>45000</v>
      </c>
      <c r="J12" s="15">
        <f t="shared" si="6"/>
        <v>49120</v>
      </c>
      <c r="K12" s="15">
        <f t="shared" si="6"/>
        <v>51400</v>
      </c>
      <c r="L12" s="15">
        <f t="shared" si="6"/>
        <v>39400</v>
      </c>
      <c r="M12" s="15">
        <f t="shared" si="6"/>
        <v>67200</v>
      </c>
      <c r="N12" s="16">
        <f t="shared" si="6"/>
        <v>33400</v>
      </c>
      <c r="P12" s="4" t="s">
        <v>15</v>
      </c>
      <c r="Q12" s="8">
        <f>IF(Model!$D$3=Backend!$A$1,Backend!C12,IF(Model!$D$3=Backend!$A$16,Backend!C27,))</f>
        <v>61200</v>
      </c>
      <c r="R12" s="40">
        <f>IF(Model!$D$3=Backend!$A$1,Backend!D12,IF(Model!$D$3=Backend!$A$16,Backend!D27,))</f>
        <v>51900</v>
      </c>
      <c r="S12" s="40">
        <f>IF(Model!$D$3=Backend!$A$1,Backend!E12,IF(Model!$D$3=Backend!$A$16,Backend!E27,))</f>
        <v>106922</v>
      </c>
      <c r="T12" s="40">
        <f>IF(Model!$D$3=Backend!$A$1,Backend!F12,IF(Model!$D$3=Backend!$A$16,Backend!F27,))</f>
        <v>36384</v>
      </c>
      <c r="U12" s="40">
        <f>IF(Model!$D$3=Backend!$A$1,Backend!G12,IF(Model!$D$3=Backend!$A$16,Backend!G27,))</f>
        <v>38300</v>
      </c>
      <c r="V12" s="40">
        <f>IF(Model!$D$3=Backend!$A$1,Backend!H12,IF(Model!$D$3=Backend!$A$16,Backend!H27,))</f>
        <v>58582</v>
      </c>
      <c r="W12" s="40">
        <f>IF(Model!$D$3=Backend!$A$1,Backend!I12,IF(Model!$D$3=Backend!$A$16,Backend!I27,))</f>
        <v>53200</v>
      </c>
      <c r="X12" s="40">
        <f>IF(Model!$D$3=Backend!$A$1,Backend!J12,IF(Model!$D$3=Backend!$A$16,Backend!J27,))</f>
        <v>114410</v>
      </c>
      <c r="Y12" s="40">
        <f>IF(Model!$D$3=Backend!$A$1,Backend!K12,IF(Model!$D$3=Backend!$A$16,Backend!K27,))</f>
        <v>68020</v>
      </c>
      <c r="Z12" s="40">
        <f>IF(Model!$D$3=Backend!$A$1,Backend!L12,IF(Model!$D$3=Backend!$A$16,Backend!L27,))</f>
        <v>106700</v>
      </c>
      <c r="AA12" s="40">
        <f>IF(Model!$D$3=Backend!$A$1,Backend!M12,IF(Model!$D$3=Backend!$A$16,Backend!M27,))</f>
        <v>58800</v>
      </c>
      <c r="AB12" s="102">
        <f>IF(Model!$D$3=Backend!$A$1,Backend!N12,IF(Model!$D$3=Backend!$A$16,Backend!N27,))</f>
        <v>24500</v>
      </c>
    </row>
    <row r="13" spans="1:28" ht="15" thickBot="1" x14ac:dyDescent="0.35">
      <c r="A13" s="96"/>
      <c r="B13" s="4" t="s">
        <v>21</v>
      </c>
      <c r="C13" s="15">
        <f>C12-C11</f>
        <v>3500</v>
      </c>
      <c r="D13" s="15">
        <f t="shared" ref="D13:N13" si="7">D12-D11</f>
        <v>4200</v>
      </c>
      <c r="E13" s="15">
        <f t="shared" si="7"/>
        <v>1480</v>
      </c>
      <c r="F13" s="15">
        <f t="shared" si="7"/>
        <v>120310</v>
      </c>
      <c r="G13" s="15">
        <f t="shared" si="7"/>
        <v>28920</v>
      </c>
      <c r="H13" s="15">
        <f t="shared" si="7"/>
        <v>42400</v>
      </c>
      <c r="I13" s="15">
        <f t="shared" si="7"/>
        <v>-41000</v>
      </c>
      <c r="J13" s="15">
        <f t="shared" si="7"/>
        <v>2520</v>
      </c>
      <c r="K13" s="15">
        <f t="shared" si="7"/>
        <v>-13600</v>
      </c>
      <c r="L13" s="15">
        <f t="shared" si="7"/>
        <v>-3500</v>
      </c>
      <c r="M13" s="15">
        <f t="shared" si="7"/>
        <v>-60900</v>
      </c>
      <c r="N13" s="16">
        <f t="shared" si="7"/>
        <v>-11100</v>
      </c>
      <c r="P13" s="5" t="s">
        <v>21</v>
      </c>
      <c r="Q13" s="103">
        <f>IF(Model!$D$3=Backend!$A$1,Backend!C13,IF(Model!$D$3=Backend!$A$16,Backend!C28,))</f>
        <v>24800</v>
      </c>
      <c r="R13" s="104">
        <f>IF(Model!$D$3=Backend!$A$1,Backend!D13,IF(Model!$D$3=Backend!$A$16,Backend!D28,))</f>
        <v>13200</v>
      </c>
      <c r="S13" s="104">
        <f>IF(Model!$D$3=Backend!$A$1,Backend!E13,IF(Model!$D$3=Backend!$A$16,Backend!E28,))</f>
        <v>29002</v>
      </c>
      <c r="T13" s="104">
        <f>IF(Model!$D$3=Backend!$A$1,Backend!F13,IF(Model!$D$3=Backend!$A$16,Backend!F28,))</f>
        <v>-16436</v>
      </c>
      <c r="U13" s="104">
        <f>IF(Model!$D$3=Backend!$A$1,Backend!G13,IF(Model!$D$3=Backend!$A$16,Backend!G28,))</f>
        <v>-4350</v>
      </c>
      <c r="V13" s="104">
        <f>IF(Model!$D$3=Backend!$A$1,Backend!H13,IF(Model!$D$3=Backend!$A$16,Backend!H28,))</f>
        <v>7582</v>
      </c>
      <c r="W13" s="104">
        <f>IF(Model!$D$3=Backend!$A$1,Backend!I13,IF(Model!$D$3=Backend!$A$16,Backend!I28,))</f>
        <v>-36920</v>
      </c>
      <c r="X13" s="104">
        <f>IF(Model!$D$3=Backend!$A$1,Backend!J13,IF(Model!$D$3=Backend!$A$16,Backend!J28,))</f>
        <v>86640</v>
      </c>
      <c r="Y13" s="104">
        <f>IF(Model!$D$3=Backend!$A$1,Backend!K13,IF(Model!$D$3=Backend!$A$16,Backend!K28,))</f>
        <v>43520</v>
      </c>
      <c r="Z13" s="104">
        <f>IF(Model!$D$3=Backend!$A$1,Backend!L13,IF(Model!$D$3=Backend!$A$16,Backend!L28,))</f>
        <v>69660</v>
      </c>
      <c r="AA13" s="104">
        <f>IF(Model!$D$3=Backend!$A$1,Backend!M13,IF(Model!$D$3=Backend!$A$16,Backend!M28,))</f>
        <v>-2840</v>
      </c>
      <c r="AB13" s="105">
        <f>IF(Model!$D$3=Backend!$A$1,Backend!N13,IF(Model!$D$3=Backend!$A$16,Backend!N28,))</f>
        <v>5000</v>
      </c>
    </row>
    <row r="14" spans="1:28" ht="15" thickBot="1" x14ac:dyDescent="0.35">
      <c r="A14" s="103"/>
      <c r="B14" s="5" t="s">
        <v>16</v>
      </c>
      <c r="C14" s="64">
        <f t="shared" ref="C14:N14" si="8">(C12-C11)/C12</f>
        <v>5.3030303030303032E-2</v>
      </c>
      <c r="D14" s="64">
        <f t="shared" si="8"/>
        <v>8.1237911025145063E-2</v>
      </c>
      <c r="E14" s="64">
        <f t="shared" si="8"/>
        <v>2.6194690265486726E-2</v>
      </c>
      <c r="F14" s="64">
        <f t="shared" si="8"/>
        <v>0.71143042989769967</v>
      </c>
      <c r="G14" s="64">
        <f t="shared" si="8"/>
        <v>0.44004869141813757</v>
      </c>
      <c r="H14" s="64">
        <f t="shared" si="8"/>
        <v>0.45542427497314714</v>
      </c>
      <c r="I14" s="64">
        <f t="shared" si="8"/>
        <v>-0.91111111111111109</v>
      </c>
      <c r="J14" s="64">
        <f t="shared" si="8"/>
        <v>5.1302931596091207E-2</v>
      </c>
      <c r="K14" s="64">
        <f t="shared" si="8"/>
        <v>-0.26459143968871596</v>
      </c>
      <c r="L14" s="64">
        <f t="shared" si="8"/>
        <v>-8.8832487309644673E-2</v>
      </c>
      <c r="M14" s="64">
        <f t="shared" si="8"/>
        <v>-0.90625</v>
      </c>
      <c r="N14" s="65">
        <f t="shared" si="8"/>
        <v>-0.33233532934131738</v>
      </c>
      <c r="P14" s="5" t="s">
        <v>16</v>
      </c>
      <c r="Q14" s="63">
        <f>IF(Model!$D$3=Backend!$A$1,Backend!C14,IF(Model!$D$3=Backend!$A$16,Backend!C29,))</f>
        <v>0.40522875816993464</v>
      </c>
      <c r="R14" s="64">
        <f>IF(Model!$D$3=Backend!$A$1,Backend!D14,IF(Model!$D$3=Backend!$A$16,Backend!D29,))</f>
        <v>0.25433526011560692</v>
      </c>
      <c r="S14" s="64">
        <f>IF(Model!$D$3=Backend!$A$1,Backend!E14,IF(Model!$D$3=Backend!$A$16,Backend!E29,))</f>
        <v>0.27124445857728063</v>
      </c>
      <c r="T14" s="64">
        <f>IF(Model!$D$3=Backend!$A$1,Backend!F14,IF(Model!$D$3=Backend!$A$16,Backend!F29,))</f>
        <v>-0.45173702726473175</v>
      </c>
      <c r="U14" s="64">
        <f>IF(Model!$D$3=Backend!$A$1,Backend!G14,IF(Model!$D$3=Backend!$A$16,Backend!G29,))</f>
        <v>-0.11357702349869452</v>
      </c>
      <c r="V14" s="64">
        <f>IF(Model!$D$3=Backend!$A$1,Backend!H14,IF(Model!$D$3=Backend!$A$16,Backend!H29,))</f>
        <v>0.1294254207777133</v>
      </c>
      <c r="W14" s="64">
        <f>IF(Model!$D$3=Backend!$A$1,Backend!I14,IF(Model!$D$3=Backend!$A$16,Backend!I29,))</f>
        <v>-0.69398496240601504</v>
      </c>
      <c r="X14" s="64">
        <f>IF(Model!$D$3=Backend!$A$1,Backend!J14,IF(Model!$D$3=Backend!$A$16,Backend!J29,))</f>
        <v>0.75727646184774056</v>
      </c>
      <c r="Y14" s="64">
        <f>IF(Model!$D$3=Backend!$A$1,Backend!K14,IF(Model!$D$3=Backend!$A$16,Backend!K29,))</f>
        <v>0.63981182005292558</v>
      </c>
      <c r="Z14" s="64">
        <f>IF(Model!$D$3=Backend!$A$1,Backend!L14,IF(Model!$D$3=Backend!$A$16,Backend!L29,))</f>
        <v>0.65285848172446115</v>
      </c>
      <c r="AA14" s="64">
        <f>IF(Model!$D$3=Backend!$A$1,Backend!M14,IF(Model!$D$3=Backend!$A$16,Backend!M29,))</f>
        <v>-4.8299319727891157E-2</v>
      </c>
      <c r="AB14" s="65">
        <f>IF(Model!$D$3=Backend!$A$1,Backend!N14,IF(Model!$D$3=Backend!$A$16,Backend!N29,))</f>
        <v>0.20408163265306123</v>
      </c>
    </row>
    <row r="15" spans="1:28" x14ac:dyDescent="0.3">
      <c r="C15" s="6"/>
      <c r="D15" s="6"/>
      <c r="E15" s="6"/>
      <c r="F15" s="6"/>
      <c r="G15" s="6"/>
      <c r="H15" s="6"/>
      <c r="I15" s="6"/>
      <c r="J15" s="6"/>
      <c r="K15" s="6"/>
      <c r="L15" s="6"/>
      <c r="M15" s="6"/>
      <c r="N15" s="6"/>
    </row>
    <row r="16" spans="1:28" ht="15" thickBot="1" x14ac:dyDescent="0.35">
      <c r="A16" s="1">
        <v>1444</v>
      </c>
      <c r="C16" s="6"/>
      <c r="D16" s="6"/>
      <c r="E16" s="6"/>
      <c r="F16" s="6"/>
      <c r="G16" s="6"/>
      <c r="H16" s="6"/>
      <c r="I16" s="6"/>
      <c r="J16" s="6"/>
      <c r="K16" s="6"/>
      <c r="L16" s="6"/>
      <c r="M16" s="6"/>
      <c r="N16" s="6"/>
    </row>
    <row r="17" spans="1:28" ht="15" thickBot="1" x14ac:dyDescent="0.35">
      <c r="B17" s="99" t="s">
        <v>1</v>
      </c>
      <c r="C17" s="12" t="s">
        <v>2</v>
      </c>
      <c r="D17" s="12" t="s">
        <v>3</v>
      </c>
      <c r="E17" s="12" t="s">
        <v>4</v>
      </c>
      <c r="F17" s="12" t="s">
        <v>5</v>
      </c>
      <c r="G17" s="12" t="s">
        <v>6</v>
      </c>
      <c r="H17" s="12" t="s">
        <v>7</v>
      </c>
      <c r="I17" s="12" t="s">
        <v>8</v>
      </c>
      <c r="J17" s="12" t="s">
        <v>9</v>
      </c>
      <c r="K17" s="12" t="s">
        <v>10</v>
      </c>
      <c r="L17" s="12" t="s">
        <v>11</v>
      </c>
      <c r="M17" s="12" t="s">
        <v>12</v>
      </c>
      <c r="N17" s="13" t="s">
        <v>13</v>
      </c>
      <c r="Q17" s="1">
        <v>999</v>
      </c>
      <c r="R17" s="1" t="s">
        <v>23</v>
      </c>
    </row>
    <row r="18" spans="1:28" x14ac:dyDescent="0.3">
      <c r="A18" s="122" t="s">
        <v>17</v>
      </c>
      <c r="B18" s="3" t="s">
        <v>14</v>
      </c>
      <c r="C18" s="15">
        <v>15400</v>
      </c>
      <c r="D18" s="15">
        <v>1200</v>
      </c>
      <c r="E18" s="15">
        <v>1420</v>
      </c>
      <c r="F18" s="15">
        <v>14520</v>
      </c>
      <c r="G18" s="15">
        <v>14650</v>
      </c>
      <c r="H18" s="15">
        <v>31600</v>
      </c>
      <c r="I18" s="15">
        <v>52500</v>
      </c>
      <c r="J18" s="15">
        <v>14520</v>
      </c>
      <c r="K18" s="15">
        <v>7500</v>
      </c>
      <c r="L18" s="15">
        <v>9540</v>
      </c>
      <c r="M18" s="15">
        <v>1540</v>
      </c>
      <c r="N18" s="16">
        <v>6500</v>
      </c>
      <c r="Q18" s="9">
        <v>1444</v>
      </c>
      <c r="R18" s="1" t="s">
        <v>24</v>
      </c>
    </row>
    <row r="19" spans="1:28" x14ac:dyDescent="0.3">
      <c r="A19" s="123"/>
      <c r="B19" s="4" t="s">
        <v>15</v>
      </c>
      <c r="C19" s="15">
        <v>24500</v>
      </c>
      <c r="D19" s="15">
        <f>D8+5200</f>
        <v>22700</v>
      </c>
      <c r="E19" s="125">
        <f>I18+422</f>
        <v>52922</v>
      </c>
      <c r="F19" s="125">
        <f>J18+422</f>
        <v>14942</v>
      </c>
      <c r="G19" s="15">
        <f>G8+5200</f>
        <v>19900</v>
      </c>
      <c r="H19" s="125">
        <v>16462</v>
      </c>
      <c r="I19" s="15">
        <f>I8+5200</f>
        <v>26200</v>
      </c>
      <c r="J19" s="125">
        <v>74210</v>
      </c>
      <c r="K19" s="15">
        <v>5420</v>
      </c>
      <c r="L19" s="15">
        <f>L8+5200</f>
        <v>30100</v>
      </c>
      <c r="M19" s="15">
        <f>M8+5200</f>
        <v>40400</v>
      </c>
      <c r="N19" s="16">
        <v>12000</v>
      </c>
    </row>
    <row r="20" spans="1:28" ht="15" thickBot="1" x14ac:dyDescent="0.35">
      <c r="A20" s="124"/>
      <c r="B20" s="5" t="s">
        <v>21</v>
      </c>
      <c r="C20" s="15">
        <f>C19-C18</f>
        <v>9100</v>
      </c>
      <c r="D20" s="15">
        <f t="shared" ref="D20:N20" si="9">D19-D18</f>
        <v>21500</v>
      </c>
      <c r="E20" s="15">
        <f t="shared" si="9"/>
        <v>51502</v>
      </c>
      <c r="F20" s="15">
        <f t="shared" si="9"/>
        <v>422</v>
      </c>
      <c r="G20" s="15">
        <f t="shared" si="9"/>
        <v>5250</v>
      </c>
      <c r="H20" s="15">
        <f t="shared" si="9"/>
        <v>-15138</v>
      </c>
      <c r="I20" s="15">
        <f t="shared" si="9"/>
        <v>-26300</v>
      </c>
      <c r="J20" s="15">
        <f t="shared" si="9"/>
        <v>59690</v>
      </c>
      <c r="K20" s="15">
        <f t="shared" si="9"/>
        <v>-2080</v>
      </c>
      <c r="L20" s="15">
        <f t="shared" si="9"/>
        <v>20560</v>
      </c>
      <c r="M20" s="15">
        <f t="shared" si="9"/>
        <v>38860</v>
      </c>
      <c r="N20" s="16">
        <f t="shared" si="9"/>
        <v>5500</v>
      </c>
      <c r="P20" s="1" t="s">
        <v>34</v>
      </c>
      <c r="Q20" s="1">
        <v>1444</v>
      </c>
    </row>
    <row r="21" spans="1:28" ht="15" thickBot="1" x14ac:dyDescent="0.35">
      <c r="B21" s="8"/>
      <c r="C21" s="15"/>
      <c r="D21" s="15"/>
      <c r="E21" s="15"/>
      <c r="F21" s="15"/>
      <c r="G21" s="15"/>
      <c r="H21" s="15"/>
      <c r="I21" s="15"/>
      <c r="J21" s="15"/>
      <c r="K21" s="15"/>
      <c r="L21" s="15"/>
      <c r="M21" s="15"/>
      <c r="N21" s="16"/>
      <c r="P21" s="1" t="s">
        <v>25</v>
      </c>
      <c r="Q21" s="11">
        <v>6800</v>
      </c>
      <c r="R21" s="12">
        <v>200</v>
      </c>
      <c r="S21" s="12">
        <v>21000</v>
      </c>
      <c r="T21" s="12">
        <v>8400</v>
      </c>
      <c r="U21" s="12">
        <v>2000</v>
      </c>
      <c r="V21" s="12">
        <v>8200</v>
      </c>
      <c r="W21" s="12">
        <v>300</v>
      </c>
      <c r="X21" s="12">
        <v>1840</v>
      </c>
      <c r="Y21" s="12">
        <v>800</v>
      </c>
      <c r="Z21" s="12">
        <v>6120</v>
      </c>
      <c r="AA21" s="12">
        <v>8000</v>
      </c>
      <c r="AB21" s="13">
        <v>800</v>
      </c>
    </row>
    <row r="22" spans="1:28" x14ac:dyDescent="0.3">
      <c r="A22" s="122" t="s">
        <v>18</v>
      </c>
      <c r="B22" s="3" t="s">
        <v>14</v>
      </c>
      <c r="C22" s="15">
        <v>21000</v>
      </c>
      <c r="D22" s="15">
        <f>D7+6000</f>
        <v>37500</v>
      </c>
      <c r="E22" s="15">
        <f>F4+2500</f>
        <v>76500</v>
      </c>
      <c r="F22" s="15">
        <f>F7+6000</f>
        <v>38300</v>
      </c>
      <c r="G22" s="15">
        <f>G7+6000</f>
        <v>28000</v>
      </c>
      <c r="H22" s="15">
        <v>19400</v>
      </c>
      <c r="I22" s="15">
        <f>J4+2500</f>
        <v>37620</v>
      </c>
      <c r="J22" s="15">
        <v>13250</v>
      </c>
      <c r="K22" s="15">
        <f>L4+2500</f>
        <v>17000</v>
      </c>
      <c r="L22" s="15">
        <f>L7+6000</f>
        <v>27500</v>
      </c>
      <c r="M22" s="15">
        <f>M7+6000</f>
        <v>60100</v>
      </c>
      <c r="N22" s="16">
        <f>N18+6500</f>
        <v>13000</v>
      </c>
      <c r="P22" s="1" t="s">
        <v>26</v>
      </c>
      <c r="Q22" s="14">
        <v>500</v>
      </c>
      <c r="R22" s="15">
        <v>500</v>
      </c>
      <c r="S22" s="15">
        <v>12000</v>
      </c>
      <c r="T22" s="15">
        <v>7000</v>
      </c>
      <c r="U22" s="15">
        <v>1400</v>
      </c>
      <c r="V22" s="15">
        <v>10300</v>
      </c>
      <c r="W22" s="15">
        <v>34000</v>
      </c>
      <c r="X22" s="15">
        <v>4500</v>
      </c>
      <c r="Y22" s="15">
        <v>4200</v>
      </c>
      <c r="Z22" s="15">
        <v>8000</v>
      </c>
      <c r="AA22" s="15">
        <v>7200</v>
      </c>
      <c r="AB22" s="16">
        <v>300</v>
      </c>
    </row>
    <row r="23" spans="1:28" x14ac:dyDescent="0.3">
      <c r="A23" s="123"/>
      <c r="B23" s="4" t="s">
        <v>15</v>
      </c>
      <c r="C23" s="15">
        <v>36700</v>
      </c>
      <c r="D23" s="15">
        <f>D19+6500</f>
        <v>29200</v>
      </c>
      <c r="E23" s="15">
        <v>54000</v>
      </c>
      <c r="F23" s="15">
        <f>F19+6500</f>
        <v>21442</v>
      </c>
      <c r="G23" s="15">
        <f>H5+2500</f>
        <v>18400</v>
      </c>
      <c r="H23" s="15">
        <v>42120</v>
      </c>
      <c r="I23" s="15">
        <f>I8+6000</f>
        <v>27000</v>
      </c>
      <c r="J23" s="15">
        <v>40200</v>
      </c>
      <c r="K23" s="15">
        <v>62600</v>
      </c>
      <c r="L23" s="15">
        <v>76600</v>
      </c>
      <c r="M23" s="15">
        <v>18400</v>
      </c>
      <c r="N23" s="16">
        <v>12500</v>
      </c>
      <c r="P23" s="1" t="s">
        <v>27</v>
      </c>
      <c r="Q23" s="14">
        <v>700</v>
      </c>
      <c r="R23" s="15">
        <v>4800</v>
      </c>
      <c r="S23" s="15">
        <v>0</v>
      </c>
      <c r="T23" s="15">
        <v>100</v>
      </c>
      <c r="U23" s="15">
        <v>3600</v>
      </c>
      <c r="V23" s="15">
        <v>300</v>
      </c>
      <c r="W23" s="15">
        <v>8200</v>
      </c>
      <c r="X23" s="15">
        <v>1200</v>
      </c>
      <c r="Y23" s="15">
        <v>300</v>
      </c>
      <c r="Z23" s="15">
        <v>7200</v>
      </c>
      <c r="AA23" s="15">
        <v>300</v>
      </c>
      <c r="AB23" s="16">
        <v>820</v>
      </c>
    </row>
    <row r="24" spans="1:28" ht="15" thickBot="1" x14ac:dyDescent="0.35">
      <c r="A24" s="124"/>
      <c r="B24" s="5" t="s">
        <v>21</v>
      </c>
      <c r="C24" s="15">
        <f>C23-C22</f>
        <v>15700</v>
      </c>
      <c r="D24" s="15">
        <f t="shared" ref="D24:N24" si="10">D23-D22</f>
        <v>-8300</v>
      </c>
      <c r="E24" s="15">
        <f t="shared" si="10"/>
        <v>-22500</v>
      </c>
      <c r="F24" s="15">
        <f t="shared" si="10"/>
        <v>-16858</v>
      </c>
      <c r="G24" s="15">
        <f t="shared" si="10"/>
        <v>-9600</v>
      </c>
      <c r="H24" s="15">
        <f>H23-H22</f>
        <v>22720</v>
      </c>
      <c r="I24" s="15">
        <f t="shared" si="10"/>
        <v>-10620</v>
      </c>
      <c r="J24" s="15">
        <f t="shared" si="10"/>
        <v>26950</v>
      </c>
      <c r="K24" s="15">
        <f t="shared" si="10"/>
        <v>45600</v>
      </c>
      <c r="L24" s="15">
        <f t="shared" si="10"/>
        <v>49100</v>
      </c>
      <c r="M24" s="15">
        <f t="shared" si="10"/>
        <v>-41700</v>
      </c>
      <c r="N24" s="16">
        <f t="shared" si="10"/>
        <v>-500</v>
      </c>
      <c r="P24" s="1" t="s">
        <v>28</v>
      </c>
      <c r="Q24" s="14">
        <v>4500</v>
      </c>
      <c r="R24" s="15">
        <v>1200</v>
      </c>
      <c r="S24" s="15">
        <v>0</v>
      </c>
      <c r="T24" s="15">
        <v>200</v>
      </c>
      <c r="U24" s="15">
        <v>15000</v>
      </c>
      <c r="V24" s="15">
        <v>7200</v>
      </c>
      <c r="W24" s="15">
        <v>8000</v>
      </c>
      <c r="X24" s="15">
        <v>2000</v>
      </c>
      <c r="Y24" s="15">
        <v>5000</v>
      </c>
      <c r="Z24" s="15">
        <v>8200</v>
      </c>
      <c r="AA24" s="15">
        <v>6120</v>
      </c>
      <c r="AB24" s="16">
        <v>8000</v>
      </c>
    </row>
    <row r="25" spans="1:28" ht="15" thickBot="1" x14ac:dyDescent="0.35">
      <c r="B25" s="8"/>
      <c r="C25" s="15"/>
      <c r="D25" s="15"/>
      <c r="E25" s="15"/>
      <c r="F25" s="15"/>
      <c r="G25" s="15"/>
      <c r="H25" s="15"/>
      <c r="I25" s="15"/>
      <c r="J25" s="15"/>
      <c r="K25" s="15"/>
      <c r="L25" s="15"/>
      <c r="M25" s="15"/>
      <c r="N25" s="16"/>
      <c r="P25" s="1" t="s">
        <v>29</v>
      </c>
      <c r="Q25" s="14">
        <v>1000</v>
      </c>
      <c r="R25" s="15">
        <v>3400</v>
      </c>
      <c r="S25" s="15">
        <v>0</v>
      </c>
      <c r="T25" s="15">
        <v>200</v>
      </c>
      <c r="U25" s="15">
        <v>4500</v>
      </c>
      <c r="V25" s="15">
        <v>5400</v>
      </c>
      <c r="W25" s="15">
        <v>7200</v>
      </c>
      <c r="X25" s="15">
        <v>8200</v>
      </c>
      <c r="Y25" s="15">
        <v>8200</v>
      </c>
      <c r="Z25" s="15">
        <v>2400</v>
      </c>
      <c r="AA25" s="15">
        <v>8200</v>
      </c>
      <c r="AB25" s="16">
        <v>1300</v>
      </c>
    </row>
    <row r="26" spans="1:28" x14ac:dyDescent="0.3">
      <c r="A26" s="122" t="s">
        <v>19</v>
      </c>
      <c r="B26" s="3" t="s">
        <v>14</v>
      </c>
      <c r="C26" s="15">
        <f>C22+C18</f>
        <v>36400</v>
      </c>
      <c r="D26" s="15">
        <f t="shared" ref="D26:N26" si="11">D22+D18</f>
        <v>38700</v>
      </c>
      <c r="E26" s="15">
        <f t="shared" si="11"/>
        <v>77920</v>
      </c>
      <c r="F26" s="15">
        <f t="shared" si="11"/>
        <v>52820</v>
      </c>
      <c r="G26" s="15">
        <f t="shared" si="11"/>
        <v>42650</v>
      </c>
      <c r="H26" s="15">
        <f>H22+H18</f>
        <v>51000</v>
      </c>
      <c r="I26" s="15">
        <f t="shared" si="11"/>
        <v>90120</v>
      </c>
      <c r="J26" s="15">
        <f t="shared" si="11"/>
        <v>27770</v>
      </c>
      <c r="K26" s="15">
        <f t="shared" si="11"/>
        <v>24500</v>
      </c>
      <c r="L26" s="15">
        <f t="shared" si="11"/>
        <v>37040</v>
      </c>
      <c r="M26" s="15">
        <f t="shared" si="11"/>
        <v>61640</v>
      </c>
      <c r="N26" s="16">
        <f t="shared" si="11"/>
        <v>19500</v>
      </c>
      <c r="P26" s="1" t="s">
        <v>30</v>
      </c>
      <c r="Q26" s="14">
        <v>8200</v>
      </c>
      <c r="R26" s="15">
        <v>10500</v>
      </c>
      <c r="S26" s="15">
        <v>14000</v>
      </c>
      <c r="T26" s="15">
        <v>5400</v>
      </c>
      <c r="U26" s="15">
        <v>15000</v>
      </c>
      <c r="V26" s="15">
        <v>8880</v>
      </c>
      <c r="W26" s="15">
        <v>14000</v>
      </c>
      <c r="X26" s="15">
        <v>780</v>
      </c>
      <c r="Y26" s="15">
        <v>800</v>
      </c>
      <c r="Z26" s="15">
        <v>300</v>
      </c>
      <c r="AA26" s="15">
        <v>10300</v>
      </c>
      <c r="AB26" s="16">
        <v>645</v>
      </c>
    </row>
    <row r="27" spans="1:28" x14ac:dyDescent="0.3">
      <c r="A27" s="123"/>
      <c r="B27" s="4" t="s">
        <v>15</v>
      </c>
      <c r="C27" s="15">
        <f>C23+C19</f>
        <v>61200</v>
      </c>
      <c r="D27" s="15">
        <f t="shared" ref="D27:N27" si="12">D23+D19</f>
        <v>51900</v>
      </c>
      <c r="E27" s="15">
        <f t="shared" si="12"/>
        <v>106922</v>
      </c>
      <c r="F27" s="15">
        <f t="shared" si="12"/>
        <v>36384</v>
      </c>
      <c r="G27" s="15">
        <f t="shared" si="12"/>
        <v>38300</v>
      </c>
      <c r="H27" s="15">
        <f>H23+H19</f>
        <v>58582</v>
      </c>
      <c r="I27" s="15">
        <f t="shared" si="12"/>
        <v>53200</v>
      </c>
      <c r="J27" s="15">
        <f t="shared" si="12"/>
        <v>114410</v>
      </c>
      <c r="K27" s="15">
        <f t="shared" si="12"/>
        <v>68020</v>
      </c>
      <c r="L27" s="15">
        <f t="shared" si="12"/>
        <v>106700</v>
      </c>
      <c r="M27" s="15">
        <f t="shared" si="12"/>
        <v>58800</v>
      </c>
      <c r="N27" s="16">
        <f t="shared" si="12"/>
        <v>24500</v>
      </c>
      <c r="P27" s="1" t="s">
        <v>31</v>
      </c>
      <c r="Q27" s="14">
        <v>2200</v>
      </c>
      <c r="R27" s="15">
        <v>5400</v>
      </c>
      <c r="S27" s="15">
        <v>20000</v>
      </c>
      <c r="T27" s="15">
        <v>15000</v>
      </c>
      <c r="U27" s="15">
        <v>200</v>
      </c>
      <c r="V27" s="15">
        <v>300</v>
      </c>
      <c r="W27" s="15">
        <v>300</v>
      </c>
      <c r="X27" s="15">
        <v>7200</v>
      </c>
      <c r="Y27" s="15">
        <v>1400</v>
      </c>
      <c r="Z27" s="15">
        <v>700</v>
      </c>
      <c r="AA27" s="15">
        <v>1520</v>
      </c>
      <c r="AB27" s="16">
        <v>4000</v>
      </c>
    </row>
    <row r="28" spans="1:28" ht="15" thickBot="1" x14ac:dyDescent="0.35">
      <c r="A28" s="124"/>
      <c r="B28" s="5" t="s">
        <v>21</v>
      </c>
      <c r="C28" s="15">
        <f>C27-C26</f>
        <v>24800</v>
      </c>
      <c r="D28" s="15">
        <f t="shared" ref="D28:N28" si="13">D27-D26</f>
        <v>13200</v>
      </c>
      <c r="E28" s="15">
        <f t="shared" si="13"/>
        <v>29002</v>
      </c>
      <c r="F28" s="15">
        <f t="shared" si="13"/>
        <v>-16436</v>
      </c>
      <c r="G28" s="15">
        <f t="shared" si="13"/>
        <v>-4350</v>
      </c>
      <c r="H28" s="15">
        <f t="shared" si="13"/>
        <v>7582</v>
      </c>
      <c r="I28" s="15">
        <f t="shared" si="13"/>
        <v>-36920</v>
      </c>
      <c r="J28" s="15">
        <f t="shared" si="13"/>
        <v>86640</v>
      </c>
      <c r="K28" s="15">
        <f t="shared" si="13"/>
        <v>43520</v>
      </c>
      <c r="L28" s="15">
        <f t="shared" si="13"/>
        <v>69660</v>
      </c>
      <c r="M28" s="15">
        <f t="shared" si="13"/>
        <v>-2840</v>
      </c>
      <c r="N28" s="16">
        <f t="shared" si="13"/>
        <v>5000</v>
      </c>
      <c r="P28" s="1" t="s">
        <v>32</v>
      </c>
      <c r="Q28" s="14">
        <v>1500</v>
      </c>
      <c r="R28" s="15">
        <v>8000</v>
      </c>
      <c r="S28" s="15">
        <v>5000</v>
      </c>
      <c r="T28" s="15">
        <v>200</v>
      </c>
      <c r="U28" s="15">
        <v>350</v>
      </c>
      <c r="V28" s="15">
        <v>4000</v>
      </c>
      <c r="W28" s="15">
        <v>12000</v>
      </c>
      <c r="X28" s="15">
        <v>1450</v>
      </c>
      <c r="Y28" s="15">
        <v>700</v>
      </c>
      <c r="Z28" s="15">
        <v>3120</v>
      </c>
      <c r="AA28" s="15">
        <v>19000</v>
      </c>
      <c r="AB28" s="16">
        <v>1500</v>
      </c>
    </row>
    <row r="29" spans="1:28" ht="15" thickBot="1" x14ac:dyDescent="0.35">
      <c r="B29" s="103" t="s">
        <v>16</v>
      </c>
      <c r="C29" s="64">
        <f>C28/C27</f>
        <v>0.40522875816993464</v>
      </c>
      <c r="D29" s="64">
        <f t="shared" ref="D29:N29" si="14">D28/D27</f>
        <v>0.25433526011560692</v>
      </c>
      <c r="E29" s="64">
        <f t="shared" si="14"/>
        <v>0.27124445857728063</v>
      </c>
      <c r="F29" s="64">
        <f t="shared" si="14"/>
        <v>-0.45173702726473175</v>
      </c>
      <c r="G29" s="64">
        <f t="shared" si="14"/>
        <v>-0.11357702349869452</v>
      </c>
      <c r="H29" s="64">
        <f t="shared" si="14"/>
        <v>0.1294254207777133</v>
      </c>
      <c r="I29" s="64">
        <f t="shared" si="14"/>
        <v>-0.69398496240601504</v>
      </c>
      <c r="J29" s="64">
        <f t="shared" si="14"/>
        <v>0.75727646184774056</v>
      </c>
      <c r="K29" s="64">
        <f t="shared" si="14"/>
        <v>0.63981182005292558</v>
      </c>
      <c r="L29" s="64">
        <f t="shared" si="14"/>
        <v>0.65285848172446115</v>
      </c>
      <c r="M29" s="64">
        <f t="shared" si="14"/>
        <v>-4.8299319727891157E-2</v>
      </c>
      <c r="N29" s="65">
        <f t="shared" si="14"/>
        <v>0.20408163265306123</v>
      </c>
      <c r="P29" s="1" t="s">
        <v>33</v>
      </c>
      <c r="Q29" s="17">
        <v>11000</v>
      </c>
      <c r="R29" s="18">
        <v>4700</v>
      </c>
      <c r="S29" s="18">
        <v>5920</v>
      </c>
      <c r="T29" s="18">
        <v>16320</v>
      </c>
      <c r="U29" s="18">
        <v>600</v>
      </c>
      <c r="V29" s="18">
        <v>6420</v>
      </c>
      <c r="W29" s="18">
        <v>6120</v>
      </c>
      <c r="X29" s="18">
        <v>600</v>
      </c>
      <c r="Y29" s="18">
        <v>3100</v>
      </c>
      <c r="Z29" s="18">
        <v>1000</v>
      </c>
      <c r="AA29" s="18">
        <v>1000</v>
      </c>
      <c r="AB29" s="19">
        <v>2135</v>
      </c>
    </row>
    <row r="30" spans="1:28" ht="15" thickBot="1" x14ac:dyDescent="0.35">
      <c r="Q30" s="20">
        <f>SUM(Q21:Q29)</f>
        <v>36400</v>
      </c>
      <c r="R30" s="20">
        <f t="shared" ref="R30:AB30" si="15">SUM(R21:R29)</f>
        <v>38700</v>
      </c>
      <c r="S30" s="20">
        <f t="shared" si="15"/>
        <v>77920</v>
      </c>
      <c r="T30" s="20">
        <f t="shared" si="15"/>
        <v>52820</v>
      </c>
      <c r="U30" s="20">
        <f t="shared" si="15"/>
        <v>42650</v>
      </c>
      <c r="V30" s="20">
        <f t="shared" si="15"/>
        <v>51000</v>
      </c>
      <c r="W30" s="20">
        <f t="shared" si="15"/>
        <v>90120</v>
      </c>
      <c r="X30" s="20">
        <f t="shared" si="15"/>
        <v>27770</v>
      </c>
      <c r="Y30" s="20">
        <f t="shared" si="15"/>
        <v>24500</v>
      </c>
      <c r="Z30" s="20">
        <f t="shared" si="15"/>
        <v>37040</v>
      </c>
      <c r="AA30" s="20">
        <f t="shared" si="15"/>
        <v>61640</v>
      </c>
      <c r="AB30" s="20">
        <f t="shared" si="15"/>
        <v>19500</v>
      </c>
    </row>
    <row r="31" spans="1:28" ht="15" thickBot="1" x14ac:dyDescent="0.35">
      <c r="B31" s="45" t="s">
        <v>2</v>
      </c>
      <c r="C31" s="46" t="s">
        <v>3</v>
      </c>
      <c r="D31" s="46" t="s">
        <v>4</v>
      </c>
      <c r="E31" s="46" t="s">
        <v>5</v>
      </c>
      <c r="F31" s="46" t="s">
        <v>6</v>
      </c>
      <c r="G31" s="46" t="s">
        <v>7</v>
      </c>
      <c r="H31" s="46" t="s">
        <v>8</v>
      </c>
      <c r="I31" s="46" t="s">
        <v>9</v>
      </c>
      <c r="J31" s="46" t="s">
        <v>10</v>
      </c>
      <c r="K31" s="46" t="s">
        <v>11</v>
      </c>
      <c r="L31" s="46" t="s">
        <v>12</v>
      </c>
      <c r="M31" s="47" t="s">
        <v>13</v>
      </c>
    </row>
    <row r="32" spans="1:28" ht="15" thickBot="1" x14ac:dyDescent="0.35">
      <c r="B32" s="63">
        <f>Model!C40</f>
        <v>0</v>
      </c>
      <c r="C32" s="64">
        <f>Model!D40</f>
        <v>0</v>
      </c>
      <c r="D32" s="64">
        <f>Model!E40</f>
        <v>0</v>
      </c>
      <c r="E32" s="64">
        <f>Model!F40</f>
        <v>0</v>
      </c>
      <c r="F32" s="64">
        <f>Model!G40</f>
        <v>0</v>
      </c>
      <c r="G32" s="64">
        <f>Model!H40</f>
        <v>0</v>
      </c>
      <c r="H32" s="64">
        <f>Model!I40</f>
        <v>0</v>
      </c>
      <c r="I32" s="64">
        <f>Model!J40</f>
        <v>0</v>
      </c>
      <c r="J32" s="64">
        <f>Model!K40</f>
        <v>0</v>
      </c>
      <c r="K32" s="64">
        <f>Model!L40</f>
        <v>0</v>
      </c>
      <c r="L32" s="64">
        <f>Model!M40</f>
        <v>0</v>
      </c>
      <c r="M32" s="65">
        <f>Model!N40</f>
        <v>0</v>
      </c>
    </row>
    <row r="33" spans="1:28" ht="15" thickBot="1" x14ac:dyDescent="0.35">
      <c r="B33" s="41"/>
      <c r="C33" s="42"/>
      <c r="P33" s="1" t="s">
        <v>35</v>
      </c>
      <c r="Q33" s="1">
        <v>1444</v>
      </c>
    </row>
    <row r="34" spans="1:28" ht="15" thickBot="1" x14ac:dyDescent="0.35">
      <c r="B34" s="41"/>
      <c r="C34" s="42"/>
      <c r="P34" s="1" t="s">
        <v>25</v>
      </c>
      <c r="Q34" s="11">
        <v>1200</v>
      </c>
      <c r="R34" s="12">
        <v>1700</v>
      </c>
      <c r="S34" s="12">
        <v>9322</v>
      </c>
      <c r="T34" s="12">
        <v>8500</v>
      </c>
      <c r="U34" s="12">
        <v>2400</v>
      </c>
      <c r="V34" s="12">
        <v>810</v>
      </c>
      <c r="W34" s="12">
        <v>9500</v>
      </c>
      <c r="X34" s="12">
        <v>16000</v>
      </c>
      <c r="Y34" s="12">
        <v>1000</v>
      </c>
      <c r="Z34" s="12">
        <v>9800</v>
      </c>
      <c r="AA34" s="12">
        <v>300</v>
      </c>
      <c r="AB34" s="13">
        <v>10200</v>
      </c>
    </row>
    <row r="35" spans="1:28" ht="15" thickBot="1" x14ac:dyDescent="0.35">
      <c r="A35" s="3" t="s">
        <v>1</v>
      </c>
      <c r="B35" s="46" t="s">
        <v>2</v>
      </c>
      <c r="C35" s="46" t="s">
        <v>3</v>
      </c>
      <c r="D35" s="46" t="s">
        <v>4</v>
      </c>
      <c r="E35" s="46" t="s">
        <v>5</v>
      </c>
      <c r="F35" s="46" t="s">
        <v>6</v>
      </c>
      <c r="G35" s="46" t="s">
        <v>7</v>
      </c>
      <c r="H35" s="46" t="s">
        <v>8</v>
      </c>
      <c r="I35" s="46" t="s">
        <v>9</v>
      </c>
      <c r="J35" s="46" t="s">
        <v>10</v>
      </c>
      <c r="K35" s="46" t="s">
        <v>11</v>
      </c>
      <c r="L35" s="46" t="s">
        <v>12</v>
      </c>
      <c r="M35" s="47" t="s">
        <v>13</v>
      </c>
      <c r="P35" s="1" t="s">
        <v>26</v>
      </c>
      <c r="Q35" s="14">
        <v>5600</v>
      </c>
      <c r="R35" s="15">
        <v>3000</v>
      </c>
      <c r="S35" s="15">
        <v>1200</v>
      </c>
      <c r="T35" s="15">
        <v>800</v>
      </c>
      <c r="U35" s="15">
        <v>10300</v>
      </c>
      <c r="V35" s="15">
        <v>3700</v>
      </c>
      <c r="W35" s="15">
        <v>1200</v>
      </c>
      <c r="X35" s="15">
        <v>27000</v>
      </c>
      <c r="Y35" s="15">
        <v>3700</v>
      </c>
      <c r="Z35" s="15">
        <v>5000</v>
      </c>
      <c r="AA35" s="15">
        <v>500</v>
      </c>
      <c r="AB35" s="16">
        <v>200</v>
      </c>
    </row>
    <row r="36" spans="1:28" x14ac:dyDescent="0.3">
      <c r="A36" s="4" t="s">
        <v>17</v>
      </c>
      <c r="B36" s="43">
        <f>Model!C10</f>
        <v>0.37142857142857144</v>
      </c>
      <c r="C36" s="43">
        <f>Model!D10</f>
        <v>0.94713656387665202</v>
      </c>
      <c r="D36" s="43">
        <f>Model!E10</f>
        <v>0.97316805865235634</v>
      </c>
      <c r="E36" s="43">
        <f>Model!F10</f>
        <v>2.8242537812876455E-2</v>
      </c>
      <c r="F36" s="43">
        <f>Model!G10</f>
        <v>0.26381909547738691</v>
      </c>
      <c r="G36" s="43">
        <f>Model!H10</f>
        <v>-0.91957234843882885</v>
      </c>
      <c r="H36" s="43">
        <f>Model!I10</f>
        <v>-1.0038167938931297</v>
      </c>
      <c r="I36" s="43">
        <f>Model!J10</f>
        <v>0.80433903786551675</v>
      </c>
      <c r="J36" s="43">
        <f>Model!K10</f>
        <v>-0.3837638376383764</v>
      </c>
      <c r="K36" s="43">
        <f>Model!L10</f>
        <v>0.68305647840531558</v>
      </c>
      <c r="L36" s="43">
        <f>Model!M10</f>
        <v>0.96188118811881185</v>
      </c>
      <c r="M36" s="126">
        <f>Model!N10</f>
        <v>0.45833333333333331</v>
      </c>
      <c r="P36" s="1" t="s">
        <v>27</v>
      </c>
      <c r="Q36" s="14">
        <v>3656</v>
      </c>
      <c r="R36" s="15">
        <v>1200</v>
      </c>
      <c r="S36" s="15">
        <v>5600</v>
      </c>
      <c r="T36" s="15">
        <v>7000</v>
      </c>
      <c r="U36" s="15">
        <v>800</v>
      </c>
      <c r="V36" s="15">
        <v>8300</v>
      </c>
      <c r="W36" s="15">
        <v>1800</v>
      </c>
      <c r="X36" s="15">
        <v>15600</v>
      </c>
      <c r="Y36" s="15">
        <v>1200</v>
      </c>
      <c r="Z36" s="15">
        <v>5600</v>
      </c>
      <c r="AA36" s="15">
        <v>5600</v>
      </c>
      <c r="AB36" s="16">
        <v>7700</v>
      </c>
    </row>
    <row r="37" spans="1:28" ht="15" thickBot="1" x14ac:dyDescent="0.35">
      <c r="A37" s="5" t="s">
        <v>18</v>
      </c>
      <c r="B37" s="127">
        <f>Model!C14</f>
        <v>0.42779291553133514</v>
      </c>
      <c r="C37" s="127">
        <f>Model!D14</f>
        <v>-0.28424657534246578</v>
      </c>
      <c r="D37" s="127">
        <f>Model!E14</f>
        <v>-0.41666666666666669</v>
      </c>
      <c r="E37" s="127">
        <f>Model!F14</f>
        <v>-0.78621397257718495</v>
      </c>
      <c r="F37" s="127">
        <f>Model!G14</f>
        <v>-0.52173913043478259</v>
      </c>
      <c r="G37" s="127">
        <f>Model!H14</f>
        <v>0.53941120607787274</v>
      </c>
      <c r="H37" s="127">
        <f>Model!I14</f>
        <v>-0.39333333333333331</v>
      </c>
      <c r="I37" s="127">
        <f>Model!J14</f>
        <v>0.67039800995024879</v>
      </c>
      <c r="J37" s="127">
        <f>Model!K14</f>
        <v>0.72843450479233229</v>
      </c>
      <c r="K37" s="127">
        <f>Model!L14</f>
        <v>0.64099216710182771</v>
      </c>
      <c r="L37" s="127">
        <f>Model!M14</f>
        <v>-2.2663043478260869</v>
      </c>
      <c r="M37" s="128">
        <f>Model!N14</f>
        <v>-0.04</v>
      </c>
      <c r="P37" s="1" t="s">
        <v>28</v>
      </c>
      <c r="Q37" s="14">
        <v>4700</v>
      </c>
      <c r="R37" s="15">
        <v>5600</v>
      </c>
      <c r="S37" s="15">
        <v>21000</v>
      </c>
      <c r="T37" s="15">
        <v>920</v>
      </c>
      <c r="U37" s="15">
        <v>1400</v>
      </c>
      <c r="V37" s="15">
        <v>1200</v>
      </c>
      <c r="W37" s="15">
        <v>4700</v>
      </c>
      <c r="X37" s="15">
        <v>1200</v>
      </c>
      <c r="Y37" s="15">
        <v>8400</v>
      </c>
      <c r="Z37" s="15">
        <v>18000</v>
      </c>
      <c r="AA37" s="15">
        <v>10300</v>
      </c>
      <c r="AB37" s="16">
        <v>100</v>
      </c>
    </row>
    <row r="38" spans="1:28" x14ac:dyDescent="0.3">
      <c r="B38" s="41"/>
      <c r="C38" s="40"/>
      <c r="P38" s="1" t="s">
        <v>29</v>
      </c>
      <c r="Q38" s="14">
        <v>10300</v>
      </c>
      <c r="R38" s="15">
        <v>12450</v>
      </c>
      <c r="S38" s="15">
        <v>8700</v>
      </c>
      <c r="T38" s="15">
        <v>5600</v>
      </c>
      <c r="U38" s="15">
        <v>8000</v>
      </c>
      <c r="V38" s="15">
        <v>6138</v>
      </c>
      <c r="W38" s="15">
        <v>10300</v>
      </c>
      <c r="X38" s="15">
        <v>41200</v>
      </c>
      <c r="Y38" s="15">
        <v>10300</v>
      </c>
      <c r="Z38" s="15">
        <v>6080</v>
      </c>
      <c r="AA38" s="15">
        <v>8300</v>
      </c>
      <c r="AB38" s="16">
        <v>3800</v>
      </c>
    </row>
    <row r="39" spans="1:28" x14ac:dyDescent="0.3">
      <c r="B39" s="41"/>
      <c r="C39" s="40"/>
      <c r="P39" s="1" t="s">
        <v>30</v>
      </c>
      <c r="Q39" s="14">
        <v>9800</v>
      </c>
      <c r="R39" s="15">
        <v>800</v>
      </c>
      <c r="S39" s="15">
        <v>14500</v>
      </c>
      <c r="T39" s="15">
        <v>8000</v>
      </c>
      <c r="U39" s="15">
        <v>1200</v>
      </c>
      <c r="V39" s="15">
        <v>17820</v>
      </c>
      <c r="W39" s="15">
        <v>800</v>
      </c>
      <c r="X39" s="15">
        <v>3416</v>
      </c>
      <c r="Y39" s="15">
        <v>21000</v>
      </c>
      <c r="Z39" s="15">
        <v>18120</v>
      </c>
      <c r="AA39" s="15">
        <v>13900</v>
      </c>
      <c r="AB39" s="16">
        <v>100</v>
      </c>
    </row>
    <row r="40" spans="1:28" x14ac:dyDescent="0.3">
      <c r="B40" s="41"/>
      <c r="C40" s="40"/>
      <c r="P40" s="1" t="s">
        <v>31</v>
      </c>
      <c r="Q40" s="14">
        <v>4824</v>
      </c>
      <c r="R40" s="15">
        <v>10300</v>
      </c>
      <c r="S40" s="15">
        <v>6300</v>
      </c>
      <c r="T40" s="15">
        <v>3364</v>
      </c>
      <c r="U40" s="15">
        <v>3900</v>
      </c>
      <c r="V40" s="15">
        <v>9600</v>
      </c>
      <c r="W40" s="15">
        <v>4800</v>
      </c>
      <c r="X40" s="15">
        <v>8300</v>
      </c>
      <c r="Y40" s="15">
        <v>8400</v>
      </c>
      <c r="Z40" s="15">
        <v>11100</v>
      </c>
      <c r="AA40" s="15">
        <v>4700</v>
      </c>
      <c r="AB40" s="16">
        <v>1060</v>
      </c>
    </row>
    <row r="41" spans="1:28" x14ac:dyDescent="0.3">
      <c r="B41" s="41"/>
      <c r="C41" s="40"/>
      <c r="P41" s="1" t="s">
        <v>32</v>
      </c>
      <c r="Q41" s="14">
        <v>18000</v>
      </c>
      <c r="R41" s="15">
        <v>1530</v>
      </c>
      <c r="S41" s="15">
        <v>16300</v>
      </c>
      <c r="T41" s="15">
        <v>1300</v>
      </c>
      <c r="U41" s="15">
        <v>4700</v>
      </c>
      <c r="V41" s="15">
        <v>8700</v>
      </c>
      <c r="W41" s="15">
        <v>14500</v>
      </c>
      <c r="X41" s="15">
        <v>800</v>
      </c>
      <c r="Y41" s="15">
        <v>5600</v>
      </c>
      <c r="Z41" s="15">
        <v>19000</v>
      </c>
      <c r="AA41" s="15">
        <v>14000</v>
      </c>
      <c r="AB41" s="16">
        <v>200</v>
      </c>
    </row>
    <row r="42" spans="1:28" ht="15" thickBot="1" x14ac:dyDescent="0.35">
      <c r="P42" s="1" t="s">
        <v>33</v>
      </c>
      <c r="Q42" s="17">
        <v>3120</v>
      </c>
      <c r="R42" s="18">
        <v>15320</v>
      </c>
      <c r="S42" s="18">
        <v>24000</v>
      </c>
      <c r="T42" s="18">
        <v>900</v>
      </c>
      <c r="U42" s="18">
        <v>5600</v>
      </c>
      <c r="V42" s="18">
        <v>2314</v>
      </c>
      <c r="W42" s="18">
        <v>5600</v>
      </c>
      <c r="X42" s="18">
        <v>894</v>
      </c>
      <c r="Y42" s="18">
        <v>8420</v>
      </c>
      <c r="Z42" s="18">
        <v>14000</v>
      </c>
      <c r="AA42" s="18">
        <v>1200</v>
      </c>
      <c r="AB42" s="19">
        <v>1140</v>
      </c>
    </row>
    <row r="43" spans="1:28" x14ac:dyDescent="0.3">
      <c r="Q43" s="20">
        <f>SUM(Q34:Q42)</f>
        <v>61200</v>
      </c>
      <c r="R43" s="20">
        <f t="shared" ref="R43:AB43" si="16">SUM(R34:R42)</f>
        <v>51900</v>
      </c>
      <c r="S43" s="20">
        <f t="shared" si="16"/>
        <v>106922</v>
      </c>
      <c r="T43" s="20">
        <f t="shared" si="16"/>
        <v>36384</v>
      </c>
      <c r="U43" s="20">
        <f t="shared" si="16"/>
        <v>38300</v>
      </c>
      <c r="V43" s="20">
        <f t="shared" si="16"/>
        <v>58582</v>
      </c>
      <c r="W43" s="20">
        <f t="shared" si="16"/>
        <v>53200</v>
      </c>
      <c r="X43" s="20">
        <f t="shared" si="16"/>
        <v>114410</v>
      </c>
      <c r="Y43" s="20">
        <f t="shared" si="16"/>
        <v>68020</v>
      </c>
      <c r="Z43" s="20">
        <f t="shared" si="16"/>
        <v>106700</v>
      </c>
      <c r="AA43" s="20">
        <f t="shared" si="16"/>
        <v>58800</v>
      </c>
      <c r="AB43" s="20">
        <f t="shared" si="16"/>
        <v>24500</v>
      </c>
    </row>
    <row r="45" spans="1:28" x14ac:dyDescent="0.3">
      <c r="Q45" s="44"/>
      <c r="R45" s="44"/>
      <c r="S45" s="44"/>
      <c r="T45" s="44"/>
      <c r="U45" s="44"/>
      <c r="V45" s="44"/>
      <c r="W45" s="44"/>
      <c r="X45" s="44"/>
      <c r="Y45" s="44"/>
      <c r="Z45" s="44"/>
      <c r="AA45" s="44"/>
      <c r="AB45" s="44"/>
    </row>
    <row r="46" spans="1:28" ht="15" thickBot="1" x14ac:dyDescent="0.35">
      <c r="P46" s="1" t="s">
        <v>34</v>
      </c>
      <c r="Q46" s="1">
        <v>999</v>
      </c>
    </row>
    <row r="47" spans="1:28" x14ac:dyDescent="0.3">
      <c r="P47" s="99" t="s">
        <v>25</v>
      </c>
      <c r="Q47" s="12">
        <v>20000</v>
      </c>
      <c r="R47" s="12">
        <v>15200</v>
      </c>
      <c r="S47" s="100">
        <v>24600</v>
      </c>
      <c r="T47" s="12">
        <v>10540</v>
      </c>
      <c r="U47" s="100">
        <v>12520</v>
      </c>
      <c r="V47" s="100">
        <v>14500</v>
      </c>
      <c r="W47" s="100">
        <v>17800</v>
      </c>
      <c r="X47" s="100">
        <v>8600</v>
      </c>
      <c r="Y47" s="100">
        <v>16920</v>
      </c>
      <c r="Z47" s="100">
        <v>10900</v>
      </c>
      <c r="AA47" s="100">
        <v>25450</v>
      </c>
      <c r="AB47" s="13">
        <v>5400</v>
      </c>
    </row>
    <row r="48" spans="1:28" x14ac:dyDescent="0.3">
      <c r="P48" s="8" t="s">
        <v>26</v>
      </c>
      <c r="Q48" s="15">
        <v>25000</v>
      </c>
      <c r="R48" s="15">
        <v>9400</v>
      </c>
      <c r="S48" s="15">
        <v>15420</v>
      </c>
      <c r="T48" s="15">
        <v>24000</v>
      </c>
      <c r="U48" s="15">
        <v>4500</v>
      </c>
      <c r="V48" s="40">
        <v>10000</v>
      </c>
      <c r="W48" s="15">
        <v>3000</v>
      </c>
      <c r="X48" s="15">
        <v>14000</v>
      </c>
      <c r="Y48" s="15">
        <v>18450</v>
      </c>
      <c r="Z48" s="15">
        <v>3520</v>
      </c>
      <c r="AA48" s="15">
        <v>31520</v>
      </c>
      <c r="AB48" s="16">
        <v>14000</v>
      </c>
    </row>
    <row r="49" spans="16:28" x14ac:dyDescent="0.3">
      <c r="P49" s="8" t="s">
        <v>27</v>
      </c>
      <c r="Q49" s="15">
        <v>0</v>
      </c>
      <c r="R49" s="40">
        <v>0</v>
      </c>
      <c r="S49" s="40">
        <v>0</v>
      </c>
      <c r="T49" s="40">
        <v>0</v>
      </c>
      <c r="U49" s="40">
        <v>0</v>
      </c>
      <c r="V49" s="40">
        <v>0</v>
      </c>
      <c r="W49" s="40">
        <v>0</v>
      </c>
      <c r="X49" s="40">
        <v>0</v>
      </c>
      <c r="Y49" s="40">
        <v>0</v>
      </c>
      <c r="Z49" s="40">
        <v>0</v>
      </c>
      <c r="AA49" s="40">
        <v>0</v>
      </c>
      <c r="AB49" s="102">
        <v>0</v>
      </c>
    </row>
    <row r="50" spans="16:28" x14ac:dyDescent="0.3">
      <c r="P50" s="8" t="s">
        <v>28</v>
      </c>
      <c r="Q50" s="15">
        <v>0</v>
      </c>
      <c r="R50" s="40">
        <v>0</v>
      </c>
      <c r="S50" s="40">
        <v>0</v>
      </c>
      <c r="T50" s="40">
        <v>0</v>
      </c>
      <c r="U50" s="40">
        <v>0</v>
      </c>
      <c r="V50" s="40">
        <v>0</v>
      </c>
      <c r="W50" s="40">
        <v>0</v>
      </c>
      <c r="X50" s="40">
        <v>0</v>
      </c>
      <c r="Y50" s="40">
        <v>0</v>
      </c>
      <c r="Z50" s="40">
        <v>0</v>
      </c>
      <c r="AA50" s="40">
        <v>0</v>
      </c>
      <c r="AB50" s="102">
        <v>0</v>
      </c>
    </row>
    <row r="51" spans="16:28" x14ac:dyDescent="0.3">
      <c r="P51" s="8" t="s">
        <v>29</v>
      </c>
      <c r="Q51" s="15">
        <v>0</v>
      </c>
      <c r="R51" s="40">
        <v>0</v>
      </c>
      <c r="S51" s="40">
        <v>0</v>
      </c>
      <c r="T51" s="40">
        <v>0</v>
      </c>
      <c r="U51" s="40">
        <v>0</v>
      </c>
      <c r="V51" s="40">
        <v>0</v>
      </c>
      <c r="W51" s="40">
        <v>0</v>
      </c>
      <c r="X51" s="40">
        <v>0</v>
      </c>
      <c r="Y51" s="40">
        <v>0</v>
      </c>
      <c r="Z51" s="40">
        <v>0</v>
      </c>
      <c r="AA51" s="40">
        <v>0</v>
      </c>
      <c r="AB51" s="102">
        <v>0</v>
      </c>
    </row>
    <row r="52" spans="16:28" x14ac:dyDescent="0.3">
      <c r="P52" s="8" t="s">
        <v>30</v>
      </c>
      <c r="Q52" s="15">
        <v>0</v>
      </c>
      <c r="R52" s="40">
        <v>0</v>
      </c>
      <c r="S52" s="40">
        <v>0</v>
      </c>
      <c r="T52" s="40">
        <v>0</v>
      </c>
      <c r="U52" s="40">
        <v>0</v>
      </c>
      <c r="V52" s="40">
        <v>0</v>
      </c>
      <c r="W52" s="40">
        <v>0</v>
      </c>
      <c r="X52" s="40">
        <v>0</v>
      </c>
      <c r="Y52" s="40">
        <v>0</v>
      </c>
      <c r="Z52" s="40">
        <v>0</v>
      </c>
      <c r="AA52" s="40">
        <v>0</v>
      </c>
      <c r="AB52" s="102">
        <v>0</v>
      </c>
    </row>
    <row r="53" spans="16:28" x14ac:dyDescent="0.3">
      <c r="P53" s="8" t="s">
        <v>31</v>
      </c>
      <c r="Q53" s="15">
        <v>500</v>
      </c>
      <c r="R53" s="15">
        <v>3000</v>
      </c>
      <c r="S53" s="15">
        <v>4500</v>
      </c>
      <c r="T53" s="15">
        <v>7500</v>
      </c>
      <c r="U53" s="15">
        <v>9000</v>
      </c>
      <c r="V53" s="15">
        <v>11800</v>
      </c>
      <c r="W53" s="40">
        <v>24500</v>
      </c>
      <c r="X53" s="15">
        <v>8450</v>
      </c>
      <c r="Y53" s="15">
        <v>15400</v>
      </c>
      <c r="Z53" s="15">
        <v>14680</v>
      </c>
      <c r="AA53" s="15">
        <v>34780</v>
      </c>
      <c r="AB53" s="16">
        <v>14500</v>
      </c>
    </row>
    <row r="54" spans="16:28" x14ac:dyDescent="0.3">
      <c r="P54" s="8" t="s">
        <v>32</v>
      </c>
      <c r="Q54" s="15">
        <v>10200</v>
      </c>
      <c r="R54" s="40">
        <v>8400</v>
      </c>
      <c r="S54" s="15">
        <v>12400</v>
      </c>
      <c r="T54" s="15">
        <v>4800</v>
      </c>
      <c r="U54" s="15">
        <v>4330</v>
      </c>
      <c r="V54" s="15">
        <v>14000</v>
      </c>
      <c r="W54" s="40">
        <v>14500</v>
      </c>
      <c r="X54" s="15">
        <v>6100</v>
      </c>
      <c r="Y54" s="15">
        <v>5780</v>
      </c>
      <c r="Z54" s="15">
        <v>3000</v>
      </c>
      <c r="AA54" s="40">
        <v>21500</v>
      </c>
      <c r="AB54" s="16">
        <v>3000</v>
      </c>
    </row>
    <row r="55" spans="16:28" ht="15" thickBot="1" x14ac:dyDescent="0.35">
      <c r="P55" s="103" t="s">
        <v>33</v>
      </c>
      <c r="Q55" s="18">
        <v>6800</v>
      </c>
      <c r="R55" s="104">
        <v>11500</v>
      </c>
      <c r="S55" s="104">
        <v>17500</v>
      </c>
      <c r="T55" s="104">
        <v>1960</v>
      </c>
      <c r="U55" s="18">
        <v>6450</v>
      </c>
      <c r="V55" s="104">
        <v>400</v>
      </c>
      <c r="W55" s="18">
        <v>24500</v>
      </c>
      <c r="X55" s="104">
        <v>9450</v>
      </c>
      <c r="Y55" s="104">
        <v>8450</v>
      </c>
      <c r="Z55" s="104">
        <v>10800</v>
      </c>
      <c r="AA55" s="18">
        <v>14850</v>
      </c>
      <c r="AB55" s="105">
        <v>7600</v>
      </c>
    </row>
    <row r="56" spans="16:28" x14ac:dyDescent="0.3">
      <c r="Q56" s="20">
        <f>SUM(Q47:Q55)</f>
        <v>62500</v>
      </c>
      <c r="R56" s="20">
        <f t="shared" ref="R56:AB56" si="17">SUM(R47:R55)</f>
        <v>47500</v>
      </c>
      <c r="S56" s="20">
        <v>55020</v>
      </c>
      <c r="T56" s="20">
        <f t="shared" si="17"/>
        <v>48800</v>
      </c>
      <c r="U56" s="20">
        <f t="shared" si="17"/>
        <v>36800</v>
      </c>
      <c r="V56" s="20">
        <f t="shared" si="17"/>
        <v>50700</v>
      </c>
      <c r="W56" s="20">
        <v>86000</v>
      </c>
      <c r="X56" s="20">
        <f t="shared" si="17"/>
        <v>46600</v>
      </c>
      <c r="Y56" s="20">
        <f t="shared" si="17"/>
        <v>65000</v>
      </c>
      <c r="Z56" s="20">
        <f t="shared" si="17"/>
        <v>42900</v>
      </c>
      <c r="AA56" s="20">
        <f t="shared" si="17"/>
        <v>128100</v>
      </c>
      <c r="AB56" s="20">
        <f t="shared" si="17"/>
        <v>44500</v>
      </c>
    </row>
    <row r="57" spans="16:28" x14ac:dyDescent="0.3">
      <c r="Q57" s="20"/>
      <c r="R57" s="20"/>
      <c r="S57" s="20"/>
      <c r="T57" s="20"/>
      <c r="U57" s="20"/>
      <c r="V57" s="20"/>
      <c r="W57" s="20"/>
      <c r="X57" s="20"/>
      <c r="Y57" s="20"/>
      <c r="Z57" s="20"/>
      <c r="AA57" s="20"/>
      <c r="AB57" s="20"/>
    </row>
    <row r="59" spans="16:28" ht="15" thickBot="1" x14ac:dyDescent="0.35">
      <c r="P59" s="1" t="s">
        <v>35</v>
      </c>
      <c r="Q59" s="21">
        <v>999</v>
      </c>
    </row>
    <row r="60" spans="16:28" x14ac:dyDescent="0.3">
      <c r="P60" s="99" t="s">
        <v>25</v>
      </c>
      <c r="Q60" s="12">
        <v>8450</v>
      </c>
      <c r="R60" s="12">
        <v>7800</v>
      </c>
      <c r="S60" s="100">
        <v>8420</v>
      </c>
      <c r="T60" s="100">
        <v>5400</v>
      </c>
      <c r="U60" s="100">
        <v>14700</v>
      </c>
      <c r="V60" s="12">
        <v>7800</v>
      </c>
      <c r="W60" s="100">
        <v>800</v>
      </c>
      <c r="X60" s="12">
        <v>8450</v>
      </c>
      <c r="Y60" s="100">
        <v>4750</v>
      </c>
      <c r="Z60" s="100">
        <v>1620</v>
      </c>
      <c r="AA60" s="12">
        <v>7800</v>
      </c>
      <c r="AB60" s="13">
        <v>3210</v>
      </c>
    </row>
    <row r="61" spans="16:28" x14ac:dyDescent="0.3">
      <c r="P61" s="8" t="s">
        <v>26</v>
      </c>
      <c r="Q61" s="15">
        <v>10320</v>
      </c>
      <c r="R61" s="15">
        <v>1450</v>
      </c>
      <c r="S61" s="15">
        <v>10320</v>
      </c>
      <c r="T61" s="15">
        <v>14520</v>
      </c>
      <c r="U61" s="15">
        <v>8600</v>
      </c>
      <c r="V61" s="40">
        <v>14000</v>
      </c>
      <c r="W61" s="15">
        <v>8450</v>
      </c>
      <c r="X61" s="15">
        <v>10320</v>
      </c>
      <c r="Y61" s="15">
        <v>1620</v>
      </c>
      <c r="Z61" s="15">
        <v>8450</v>
      </c>
      <c r="AA61" s="15">
        <v>14230</v>
      </c>
      <c r="AB61" s="16">
        <v>8450</v>
      </c>
    </row>
    <row r="62" spans="16:28" x14ac:dyDescent="0.3">
      <c r="P62" s="8" t="s">
        <v>27</v>
      </c>
      <c r="Q62" s="15">
        <v>7800</v>
      </c>
      <c r="R62" s="15">
        <v>8450</v>
      </c>
      <c r="S62" s="15">
        <v>7800</v>
      </c>
      <c r="T62" s="15">
        <v>8450</v>
      </c>
      <c r="U62" s="15">
        <v>4840</v>
      </c>
      <c r="V62" s="15">
        <v>10320</v>
      </c>
      <c r="W62" s="15">
        <v>7800</v>
      </c>
      <c r="X62" s="40">
        <v>5400</v>
      </c>
      <c r="Y62" s="15">
        <v>7800</v>
      </c>
      <c r="Z62" s="15">
        <v>1450</v>
      </c>
      <c r="AA62" s="15">
        <v>3210</v>
      </c>
      <c r="AB62" s="16">
        <v>1450</v>
      </c>
    </row>
    <row r="63" spans="16:28" x14ac:dyDescent="0.3">
      <c r="P63" s="8" t="s">
        <v>28</v>
      </c>
      <c r="Q63" s="15">
        <v>4800</v>
      </c>
      <c r="R63" s="15">
        <v>10320</v>
      </c>
      <c r="S63" s="15">
        <v>3210</v>
      </c>
      <c r="T63" s="15">
        <v>22480</v>
      </c>
      <c r="U63" s="15">
        <v>3210</v>
      </c>
      <c r="V63" s="15">
        <v>8450</v>
      </c>
      <c r="W63" s="15">
        <v>3210</v>
      </c>
      <c r="X63" s="15">
        <v>7800</v>
      </c>
      <c r="Y63" s="15">
        <v>10320</v>
      </c>
      <c r="Z63" s="15">
        <v>3210</v>
      </c>
      <c r="AA63" s="15">
        <v>4800</v>
      </c>
      <c r="AB63" s="102">
        <v>5400</v>
      </c>
    </row>
    <row r="64" spans="16:28" x14ac:dyDescent="0.3">
      <c r="P64" s="8" t="s">
        <v>29</v>
      </c>
      <c r="Q64" s="15">
        <v>14500</v>
      </c>
      <c r="R64" s="40">
        <v>8400</v>
      </c>
      <c r="S64" s="40">
        <v>5400</v>
      </c>
      <c r="T64" s="15">
        <v>35690</v>
      </c>
      <c r="U64" s="15">
        <v>10320</v>
      </c>
      <c r="V64" s="15">
        <v>1450</v>
      </c>
      <c r="W64" s="15">
        <v>4800</v>
      </c>
      <c r="X64" s="15">
        <v>6540</v>
      </c>
      <c r="Y64" s="15">
        <v>8450</v>
      </c>
      <c r="Z64" s="40">
        <v>5400</v>
      </c>
      <c r="AA64" s="15">
        <v>8450</v>
      </c>
      <c r="AB64" s="16">
        <v>600</v>
      </c>
    </row>
    <row r="65" spans="16:28" x14ac:dyDescent="0.3">
      <c r="P65" s="8" t="s">
        <v>30</v>
      </c>
      <c r="Q65" s="15">
        <v>3210</v>
      </c>
      <c r="R65" s="15">
        <v>2170</v>
      </c>
      <c r="S65" s="15">
        <v>8450</v>
      </c>
      <c r="T65" s="15">
        <v>10320</v>
      </c>
      <c r="U65" s="15">
        <v>8450</v>
      </c>
      <c r="V65" s="40">
        <v>5400</v>
      </c>
      <c r="W65" s="15">
        <v>10320</v>
      </c>
      <c r="X65" s="15">
        <v>3210</v>
      </c>
      <c r="Y65" s="15">
        <v>1000</v>
      </c>
      <c r="Z65" s="15">
        <v>7800</v>
      </c>
      <c r="AA65" s="15">
        <v>1450</v>
      </c>
      <c r="AB65" s="16">
        <v>7800</v>
      </c>
    </row>
    <row r="66" spans="16:28" x14ac:dyDescent="0.3">
      <c r="P66" s="8" t="s">
        <v>31</v>
      </c>
      <c r="Q66" s="15">
        <v>10070</v>
      </c>
      <c r="R66" s="40">
        <v>5400</v>
      </c>
      <c r="S66" s="15">
        <v>200</v>
      </c>
      <c r="T66" s="15">
        <v>7800</v>
      </c>
      <c r="U66" s="40">
        <v>5400</v>
      </c>
      <c r="V66" s="15">
        <v>17970</v>
      </c>
      <c r="W66" s="40">
        <v>420</v>
      </c>
      <c r="X66" s="15">
        <v>4500</v>
      </c>
      <c r="Y66" s="15">
        <v>3210</v>
      </c>
      <c r="Z66" s="15">
        <v>8320</v>
      </c>
      <c r="AA66" s="15">
        <v>7490</v>
      </c>
      <c r="AB66" s="16">
        <v>370</v>
      </c>
    </row>
    <row r="67" spans="16:28" x14ac:dyDescent="0.3">
      <c r="P67" s="8" t="s">
        <v>32</v>
      </c>
      <c r="Q67" s="15">
        <v>1450</v>
      </c>
      <c r="R67" s="15">
        <v>3210</v>
      </c>
      <c r="S67" s="15">
        <v>3200</v>
      </c>
      <c r="T67" s="15">
        <v>45000</v>
      </c>
      <c r="U67" s="15">
        <v>2400</v>
      </c>
      <c r="V67" s="15">
        <v>3210</v>
      </c>
      <c r="W67" s="40">
        <v>1400</v>
      </c>
      <c r="X67" s="15">
        <v>1450</v>
      </c>
      <c r="Y67" s="15">
        <v>4800</v>
      </c>
      <c r="Z67" s="15">
        <v>1450</v>
      </c>
      <c r="AA67" s="40">
        <v>9450</v>
      </c>
      <c r="AB67" s="16">
        <v>5320</v>
      </c>
    </row>
    <row r="68" spans="16:28" ht="15" thickBot="1" x14ac:dyDescent="0.35">
      <c r="P68" s="103" t="s">
        <v>33</v>
      </c>
      <c r="Q68" s="104">
        <v>5400</v>
      </c>
      <c r="R68" s="104">
        <v>4500</v>
      </c>
      <c r="S68" s="104">
        <v>9500</v>
      </c>
      <c r="T68" s="18">
        <v>19450</v>
      </c>
      <c r="U68" s="18">
        <v>7800</v>
      </c>
      <c r="V68" s="104">
        <v>24500</v>
      </c>
      <c r="W68" s="18">
        <v>7800</v>
      </c>
      <c r="X68" s="104">
        <v>1450</v>
      </c>
      <c r="Y68" s="104">
        <v>9450</v>
      </c>
      <c r="Z68" s="104">
        <v>1700</v>
      </c>
      <c r="AA68" s="18">
        <v>10320</v>
      </c>
      <c r="AB68" s="105">
        <v>800</v>
      </c>
    </row>
    <row r="69" spans="16:28" x14ac:dyDescent="0.3">
      <c r="Q69" s="20">
        <f>SUM(Q60:Q68)</f>
        <v>66000</v>
      </c>
      <c r="R69" s="20">
        <f t="shared" ref="R69:AB69" si="18">SUM(R60:R68)</f>
        <v>51700</v>
      </c>
      <c r="S69" s="20">
        <f t="shared" si="18"/>
        <v>56500</v>
      </c>
      <c r="T69" s="20">
        <f t="shared" si="18"/>
        <v>169110</v>
      </c>
      <c r="U69" s="20">
        <f t="shared" si="18"/>
        <v>65720</v>
      </c>
      <c r="V69" s="20">
        <f t="shared" si="18"/>
        <v>93100</v>
      </c>
      <c r="W69" s="20">
        <f t="shared" si="18"/>
        <v>45000</v>
      </c>
      <c r="X69" s="20">
        <f t="shared" si="18"/>
        <v>49120</v>
      </c>
      <c r="Y69" s="20">
        <f t="shared" si="18"/>
        <v>51400</v>
      </c>
      <c r="Z69" s="20">
        <f t="shared" si="18"/>
        <v>39400</v>
      </c>
      <c r="AA69" s="20">
        <f t="shared" si="18"/>
        <v>67200</v>
      </c>
      <c r="AB69" s="20">
        <f t="shared" si="18"/>
        <v>33400</v>
      </c>
    </row>
  </sheetData>
  <mergeCells count="6">
    <mergeCell ref="A26:A28"/>
    <mergeCell ref="A3:A5"/>
    <mergeCell ref="A7:A9"/>
    <mergeCell ref="A11:A13"/>
    <mergeCell ref="A18:A20"/>
    <mergeCell ref="A22: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Model</vt:lpstr>
      <vt:lpstr>Backend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Javed Nihaz</dc:creator>
  <cp:lastModifiedBy>Javed Nihaz</cp:lastModifiedBy>
  <dcterms:created xsi:type="dcterms:W3CDTF">2020-04-25T22:28:02Z</dcterms:created>
  <dcterms:modified xsi:type="dcterms:W3CDTF">2020-05-18T06:16:49Z</dcterms:modified>
</cp:coreProperties>
</file>