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430c0ad8020b70e4/Documents/Inventory Management System/"/>
    </mc:Choice>
  </mc:AlternateContent>
  <xr:revisionPtr revIDLastSave="903" documentId="11_F25DC773A252ABDACC104818E19F7B345BDE58EE" xr6:coauthVersionLast="47" xr6:coauthVersionMax="47" xr10:uidLastSave="{F6B627C5-EFEB-4999-BEBA-A3DDED3B80E3}"/>
  <bookViews>
    <workbookView xWindow="-108" yWindow="-108" windowWidth="23256" windowHeight="12456" activeTab="6" xr2:uid="{00000000-000D-0000-FFFF-FFFF00000000}"/>
  </bookViews>
  <sheets>
    <sheet name="Inventory" sheetId="11" r:id="rId1"/>
    <sheet name="Sales" sheetId="10" r:id="rId2"/>
    <sheet name="Purchase" sheetId="9" r:id="rId3"/>
    <sheet name="New Entry" sheetId="8" r:id="rId4"/>
    <sheet name="Products" sheetId="7" r:id="rId5"/>
    <sheet name="Vendors" sheetId="6" r:id="rId6"/>
    <sheet name="Customers" sheetId="4" r:id="rId7"/>
    <sheet name="Dashboard" sheetId="1" r:id="rId8"/>
    <sheet name="Pivot" sheetId="12" r:id="rId9"/>
  </sheets>
  <definedNames>
    <definedName name="Cust_ID">Customers[Cust_ID]</definedName>
    <definedName name="HSN_Code">Productsdata[HSN Code]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1" l="1"/>
  <c r="K10" i="11"/>
  <c r="K11" i="11"/>
  <c r="K13" i="11"/>
  <c r="K14" i="11"/>
  <c r="K15" i="11"/>
  <c r="K16" i="11"/>
  <c r="K17" i="11"/>
  <c r="K19" i="11"/>
  <c r="C25" i="12" l="1"/>
  <c r="C21" i="12"/>
  <c r="C17" i="12"/>
  <c r="C13" i="12"/>
  <c r="C8" i="12"/>
  <c r="C4" i="12"/>
  <c r="G10" i="11"/>
  <c r="G15" i="11"/>
  <c r="G16" i="11"/>
  <c r="G17" i="11"/>
  <c r="G18" i="11"/>
  <c r="D11" i="11"/>
  <c r="E11" i="11"/>
  <c r="F11" i="11"/>
  <c r="D12" i="11"/>
  <c r="E12" i="11"/>
  <c r="F12" i="11"/>
  <c r="D13" i="11"/>
  <c r="E13" i="11"/>
  <c r="F13" i="11"/>
  <c r="D14" i="11"/>
  <c r="E14" i="11"/>
  <c r="F14" i="11"/>
  <c r="D15" i="11"/>
  <c r="E15" i="11"/>
  <c r="F15" i="11"/>
  <c r="D16" i="11"/>
  <c r="E16" i="11"/>
  <c r="F16" i="11"/>
  <c r="D17" i="11"/>
  <c r="E17" i="11"/>
  <c r="F17" i="11"/>
  <c r="D18" i="11"/>
  <c r="E18" i="11"/>
  <c r="F18" i="11"/>
  <c r="D19" i="11"/>
  <c r="E19" i="11"/>
  <c r="F19" i="11"/>
  <c r="E10" i="11"/>
  <c r="F10" i="11"/>
  <c r="D10" i="11"/>
  <c r="K9" i="10"/>
  <c r="L9" i="10" s="1"/>
  <c r="K10" i="10"/>
  <c r="K11" i="10"/>
  <c r="K12" i="10"/>
  <c r="K13" i="10"/>
  <c r="L13" i="10" s="1"/>
  <c r="K14" i="10"/>
  <c r="L14" i="10" s="1"/>
  <c r="K15" i="10"/>
  <c r="L15" i="10" s="1"/>
  <c r="K16" i="10"/>
  <c r="L16" i="10" s="1"/>
  <c r="K17" i="10"/>
  <c r="L17" i="10" s="1"/>
  <c r="K18" i="10"/>
  <c r="K19" i="10"/>
  <c r="L19" i="10" s="1"/>
  <c r="K20" i="10"/>
  <c r="K21" i="10"/>
  <c r="L21" i="10" s="1"/>
  <c r="K22" i="10"/>
  <c r="L22" i="10"/>
  <c r="L10" i="10"/>
  <c r="L11" i="10"/>
  <c r="L12" i="10"/>
  <c r="L18" i="10"/>
  <c r="L20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J9" i="9"/>
  <c r="J19" i="9"/>
  <c r="J20" i="9"/>
  <c r="J21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I9" i="9"/>
  <c r="I10" i="9"/>
  <c r="J10" i="9" s="1"/>
  <c r="I11" i="9"/>
  <c r="J11" i="9" s="1"/>
  <c r="I12" i="9"/>
  <c r="J12" i="9" s="1"/>
  <c r="I13" i="9"/>
  <c r="J13" i="9" s="1"/>
  <c r="I14" i="9"/>
  <c r="J14" i="9" s="1"/>
  <c r="I15" i="9"/>
  <c r="J15" i="9" s="1"/>
  <c r="I16" i="9"/>
  <c r="J16" i="9" s="1"/>
  <c r="I17" i="9"/>
  <c r="J17" i="9" s="1"/>
  <c r="I18" i="9"/>
  <c r="J18" i="9" s="1"/>
  <c r="I19" i="9"/>
  <c r="I20" i="9"/>
  <c r="I21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H13" i="11" l="1"/>
  <c r="H17" i="11"/>
  <c r="I17" i="11" s="1"/>
  <c r="J17" i="11" s="1"/>
  <c r="H10" i="11"/>
  <c r="I10" i="11" s="1"/>
  <c r="J10" i="11" s="1"/>
  <c r="H16" i="11"/>
  <c r="I16" i="11" s="1"/>
  <c r="J16" i="11" s="1"/>
  <c r="H14" i="11"/>
  <c r="H15" i="11"/>
  <c r="I15" i="11" s="1"/>
  <c r="J15" i="11" s="1"/>
  <c r="H19" i="11"/>
  <c r="H11" i="11"/>
  <c r="I11" i="11" s="1"/>
  <c r="I11" i="10" s="1"/>
  <c r="I18" i="11"/>
  <c r="G11" i="11"/>
  <c r="G14" i="11"/>
  <c r="G12" i="11"/>
  <c r="G13" i="11"/>
  <c r="I13" i="11" s="1"/>
  <c r="J13" i="11" s="1"/>
  <c r="G19" i="11"/>
  <c r="J18" i="11" l="1"/>
  <c r="K18" i="11"/>
  <c r="I14" i="11"/>
  <c r="J14" i="11" s="1"/>
  <c r="I12" i="11"/>
  <c r="I12" i="10" s="1"/>
  <c r="I19" i="11"/>
  <c r="J19" i="11" s="1"/>
  <c r="J11" i="11"/>
  <c r="I16" i="10"/>
  <c r="I13" i="10"/>
  <c r="I15" i="10"/>
  <c r="I14" i="10"/>
  <c r="I10" i="10"/>
  <c r="I9" i="10"/>
  <c r="J12" i="11" l="1"/>
  <c r="K12" i="11"/>
  <c r="L11" i="1" s="1" a="1"/>
  <c r="L11" i="1" s="1"/>
  <c r="I19" i="10"/>
  <c r="I18" i="10"/>
  <c r="I22" i="10"/>
  <c r="I20" i="10"/>
  <c r="I17" i="10"/>
  <c r="I21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<sst xmlns="http://schemas.openxmlformats.org/spreadsheetml/2006/main" count="200" uniqueCount="98">
  <si>
    <t>Inventory Management system</t>
  </si>
  <si>
    <t>Cust_ID</t>
  </si>
  <si>
    <t>Name</t>
  </si>
  <si>
    <t>Email</t>
  </si>
  <si>
    <t>Address</t>
  </si>
  <si>
    <t>Ram sales</t>
  </si>
  <si>
    <t>Ram@gmail.com</t>
  </si>
  <si>
    <t>Delhi, India</t>
  </si>
  <si>
    <t>Atul Ltd.</t>
  </si>
  <si>
    <t>Atu@gmail.com</t>
  </si>
  <si>
    <t>121102, Palwal, HR</t>
  </si>
  <si>
    <t>MK Tech.</t>
  </si>
  <si>
    <t>MK @gmail.com</t>
  </si>
  <si>
    <t>Faridabad, 121101</t>
  </si>
  <si>
    <t>99store</t>
  </si>
  <si>
    <t>99s@gmail.com</t>
  </si>
  <si>
    <t>Agra, UP</t>
  </si>
  <si>
    <t>Rajesh Kumar</t>
  </si>
  <si>
    <t>Raj@gmail.com</t>
  </si>
  <si>
    <t>New Delhi, 110011</t>
  </si>
  <si>
    <t xml:space="preserve">Amit </t>
  </si>
  <si>
    <t>Ami@gmail.com</t>
  </si>
  <si>
    <t>Gurgaon, Sec-15</t>
  </si>
  <si>
    <t>Jain Tel.</t>
  </si>
  <si>
    <t>Jai@gmail.com</t>
  </si>
  <si>
    <t>Janpath, New Delhi</t>
  </si>
  <si>
    <t>HSN Code</t>
  </si>
  <si>
    <t>Product Name</t>
  </si>
  <si>
    <t>Vendor Name</t>
  </si>
  <si>
    <t>Phone</t>
  </si>
  <si>
    <t>N1001</t>
  </si>
  <si>
    <t>Smart Watch</t>
  </si>
  <si>
    <t>Tech99</t>
  </si>
  <si>
    <t>9812xxxxxx</t>
  </si>
  <si>
    <t>N1002</t>
  </si>
  <si>
    <t>Laptop HP xyz i5</t>
  </si>
  <si>
    <t>Faridabad, 121102</t>
  </si>
  <si>
    <t>N1003</t>
  </si>
  <si>
    <t>Wireless Printer</t>
  </si>
  <si>
    <t>Faridabad, 121103</t>
  </si>
  <si>
    <t>N1004</t>
  </si>
  <si>
    <t>Desktop</t>
  </si>
  <si>
    <t>GG Traders</t>
  </si>
  <si>
    <t>9813xxxxxx</t>
  </si>
  <si>
    <t>N1005</t>
  </si>
  <si>
    <t>Mouse</t>
  </si>
  <si>
    <t>Gurgaon, Sec-16</t>
  </si>
  <si>
    <t>N1006</t>
  </si>
  <si>
    <t>Rgb Keyboard</t>
  </si>
  <si>
    <t>Gurgaon, Sec-17</t>
  </si>
  <si>
    <t>N1007</t>
  </si>
  <si>
    <t>Camera</t>
  </si>
  <si>
    <t>Gurgaon, Sec-18</t>
  </si>
  <si>
    <t>N1008</t>
  </si>
  <si>
    <t>Headphones</t>
  </si>
  <si>
    <t>Compac</t>
  </si>
  <si>
    <t>9814xxxxxx</t>
  </si>
  <si>
    <t>New Delhi, 110012</t>
  </si>
  <si>
    <t>N1009</t>
  </si>
  <si>
    <t>Speakers</t>
  </si>
  <si>
    <t>New Delhi, 110013</t>
  </si>
  <si>
    <t>N1010</t>
  </si>
  <si>
    <t>Tablets</t>
  </si>
  <si>
    <t>New Delhi, 110014</t>
  </si>
  <si>
    <t>Cost</t>
  </si>
  <si>
    <t>Selling Price</t>
  </si>
  <si>
    <t>Purchase Entry</t>
  </si>
  <si>
    <t>Vendor</t>
  </si>
  <si>
    <t>Date</t>
  </si>
  <si>
    <t>Units</t>
  </si>
  <si>
    <t>Amount</t>
  </si>
  <si>
    <t>Cust_Name</t>
  </si>
  <si>
    <t>Stock(Units)</t>
  </si>
  <si>
    <t>Price</t>
  </si>
  <si>
    <t>P Units</t>
  </si>
  <si>
    <t>S Units</t>
  </si>
  <si>
    <t>Stock</t>
  </si>
  <si>
    <t>Stock Amt.</t>
  </si>
  <si>
    <t>Count of Name</t>
  </si>
  <si>
    <t>Total Customers</t>
  </si>
  <si>
    <t>Count of Product Name</t>
  </si>
  <si>
    <t>Total Products</t>
  </si>
  <si>
    <t>Sum of Amount</t>
  </si>
  <si>
    <t>Total Purchase Amount</t>
  </si>
  <si>
    <t>Sales Amount</t>
  </si>
  <si>
    <t>Sum of Stock Amt.</t>
  </si>
  <si>
    <t>Stock Amount</t>
  </si>
  <si>
    <t>P/L</t>
  </si>
  <si>
    <t>Row Labels</t>
  </si>
  <si>
    <t>Grand Total</t>
  </si>
  <si>
    <t>Sum of S Units</t>
  </si>
  <si>
    <t>Inventory</t>
  </si>
  <si>
    <t>Sales</t>
  </si>
  <si>
    <t>Notifications</t>
  </si>
  <si>
    <t>Notifications !</t>
  </si>
  <si>
    <t>Sum of Stock</t>
  </si>
  <si>
    <t>Sales Entry</t>
  </si>
  <si>
    <t>Sales!A1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</si>
</sst>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1" fillId="3" borderId="0" xfId="0" applyFont="1" applyFill="1" applyAlignment="1">
      <alignment horizontal="center" vertical="top" wrapText="1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4" borderId="1" xfId="0" applyFont="1" applyFill="1" applyBorder="1"/>
    <xf numFmtId="14" fontId="0" fillId="2" borderId="0" xfId="0" applyNumberFormat="1" applyFill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0" fillId="3" borderId="0" xfId="0" applyFill="1"/>
    <xf numFmtId="0" fontId="5" fillId="3" borderId="0" xfId="0" applyFont="1" applyFill="1"/>
    <xf numFmtId="0" fontId="6" fillId="2" borderId="0" xfId="1" applyFill="1"/>
    <xf numFmtId="0" fontId="6" fillId="3" borderId="0" xfId="1" applyFill="1"/>
  </cellXfs>
  <cellStyles count="2">
    <cellStyle name="Hyperlink" xfId="1" builtinId="8"/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Syetem.xlsx]Pivot!PivotTable6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Top 5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Pivot!$F$4:$F$7</c:f>
              <c:strCache>
                <c:ptCount val="3"/>
                <c:pt idx="0">
                  <c:v>Smart Watch</c:v>
                </c:pt>
                <c:pt idx="1">
                  <c:v>Headphones</c:v>
                </c:pt>
                <c:pt idx="2">
                  <c:v>Mouse</c:v>
                </c:pt>
              </c:strCache>
            </c:strRef>
          </c:cat>
          <c:val>
            <c:numRef>
              <c:f>Pivot!$G$4:$G$7</c:f>
              <c:numCache>
                <c:formatCode>General</c:formatCode>
                <c:ptCount val="3"/>
                <c:pt idx="0">
                  <c:v>30</c:v>
                </c:pt>
                <c:pt idx="1">
                  <c:v>25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D-46FA-8884-897FB1CF0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46732767"/>
        <c:axId val="1746718847"/>
      </c:barChart>
      <c:catAx>
        <c:axId val="1746732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718847"/>
        <c:crosses val="autoZero"/>
        <c:auto val="1"/>
        <c:lblAlgn val="ctr"/>
        <c:lblOffset val="100"/>
        <c:noMultiLvlLbl val="0"/>
      </c:catAx>
      <c:valAx>
        <c:axId val="174671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73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Syetem.xlsx]Pivot!PivotTable7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Top 3</a:t>
            </a:r>
            <a:r>
              <a:rPr lang="en-US" baseline="0">
                <a:solidFill>
                  <a:schemeClr val="tx1"/>
                </a:solidFill>
              </a:rPr>
              <a:t> customers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Pivot!$G$11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Pivot!$F$12:$F$15</c:f>
              <c:strCache>
                <c:ptCount val="3"/>
                <c:pt idx="0">
                  <c:v>Atul Ltd.</c:v>
                </c:pt>
                <c:pt idx="1">
                  <c:v>Rajesh Kumar</c:v>
                </c:pt>
                <c:pt idx="2">
                  <c:v>MK Tech.</c:v>
                </c:pt>
              </c:strCache>
            </c:strRef>
          </c:cat>
          <c:val>
            <c:numRef>
              <c:f>Pivot!$G$12:$G$15</c:f>
              <c:numCache>
                <c:formatCode>General</c:formatCode>
                <c:ptCount val="3"/>
                <c:pt idx="0">
                  <c:v>323760</c:v>
                </c:pt>
                <c:pt idx="1">
                  <c:v>238800</c:v>
                </c:pt>
                <c:pt idx="2">
                  <c:v>230970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E-4DAE-931C-ED15BFCF2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46719807"/>
        <c:axId val="1746728927"/>
      </c:barChart>
      <c:catAx>
        <c:axId val="1746719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728927"/>
        <c:crosses val="autoZero"/>
        <c:auto val="1"/>
        <c:lblAlgn val="ctr"/>
        <c:lblOffset val="100"/>
        <c:noMultiLvlLbl val="0"/>
      </c:catAx>
      <c:valAx>
        <c:axId val="174672892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71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Syetem.xlsx]Pivot!PivotTable8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Product Wise 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Pivot!$G$22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Pivot!$F$23:$F$32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Pivot!$G$23:$G$32</c:f>
              <c:numCache>
                <c:formatCode>General</c:formatCode>
                <c:ptCount val="10"/>
                <c:pt idx="0">
                  <c:v>15</c:v>
                </c:pt>
                <c:pt idx="1">
                  <c:v>5</c:v>
                </c:pt>
                <c:pt idx="2">
                  <c:v>25</c:v>
                </c:pt>
                <c:pt idx="3">
                  <c:v>5</c:v>
                </c:pt>
                <c:pt idx="4">
                  <c:v>15</c:v>
                </c:pt>
                <c:pt idx="5">
                  <c:v>40</c:v>
                </c:pt>
                <c:pt idx="6">
                  <c:v>20</c:v>
                </c:pt>
                <c:pt idx="7">
                  <c:v>8</c:v>
                </c:pt>
                <c:pt idx="8">
                  <c:v>5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7B-43B6-A754-9B5DA3BC4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45041247"/>
        <c:axId val="1145044127"/>
        <c:axId val="0"/>
      </c:bar3DChart>
      <c:catAx>
        <c:axId val="1145041247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044127"/>
        <c:crosses val="autoZero"/>
        <c:auto val="1"/>
        <c:lblAlgn val="ctr"/>
        <c:lblOffset val="100"/>
        <c:noMultiLvlLbl val="0"/>
      </c:catAx>
      <c:valAx>
        <c:axId val="1145044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0412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Syetem.xlsx]Pivot!PivotTable6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Top 5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Pivot!$F$4:$F$7</c:f>
              <c:strCache>
                <c:ptCount val="3"/>
                <c:pt idx="0">
                  <c:v>Smart Watch</c:v>
                </c:pt>
                <c:pt idx="1">
                  <c:v>Headphones</c:v>
                </c:pt>
                <c:pt idx="2">
                  <c:v>Mouse</c:v>
                </c:pt>
              </c:strCache>
            </c:strRef>
          </c:cat>
          <c:val>
            <c:numRef>
              <c:f>Pivot!$G$4:$G$7</c:f>
              <c:numCache>
                <c:formatCode>General</c:formatCode>
                <c:ptCount val="3"/>
                <c:pt idx="0">
                  <c:v>30</c:v>
                </c:pt>
                <c:pt idx="1">
                  <c:v>25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9-4D2A-96FA-840D2DD0E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46732767"/>
        <c:axId val="1746718847"/>
      </c:barChart>
      <c:catAx>
        <c:axId val="1746732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718847"/>
        <c:crosses val="autoZero"/>
        <c:auto val="1"/>
        <c:lblAlgn val="ctr"/>
        <c:lblOffset val="100"/>
        <c:noMultiLvlLbl val="0"/>
      </c:catAx>
      <c:valAx>
        <c:axId val="174671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73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Syetem.xlsx]Pivot!PivotTable7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Top 3</a:t>
            </a:r>
            <a:r>
              <a:rPr lang="en-US" baseline="0">
                <a:solidFill>
                  <a:schemeClr val="tx1"/>
                </a:solidFill>
              </a:rPr>
              <a:t> customers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Pivot!$G$11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Pivot!$F$12:$F$15</c:f>
              <c:strCache>
                <c:ptCount val="3"/>
                <c:pt idx="0">
                  <c:v>Atul Ltd.</c:v>
                </c:pt>
                <c:pt idx="1">
                  <c:v>Rajesh Kumar</c:v>
                </c:pt>
                <c:pt idx="2">
                  <c:v>MK Tech.</c:v>
                </c:pt>
              </c:strCache>
            </c:strRef>
          </c:cat>
          <c:val>
            <c:numRef>
              <c:f>Pivot!$G$12:$G$15</c:f>
              <c:numCache>
                <c:formatCode>General</c:formatCode>
                <c:ptCount val="3"/>
                <c:pt idx="0">
                  <c:v>323760</c:v>
                </c:pt>
                <c:pt idx="1">
                  <c:v>238800</c:v>
                </c:pt>
                <c:pt idx="2">
                  <c:v>230970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8D-439A-9351-5B7D0FA7D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46719807"/>
        <c:axId val="1746728927"/>
      </c:barChart>
      <c:catAx>
        <c:axId val="1746719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728927"/>
        <c:crosses val="autoZero"/>
        <c:auto val="1"/>
        <c:lblAlgn val="ctr"/>
        <c:lblOffset val="100"/>
        <c:noMultiLvlLbl val="0"/>
      </c:catAx>
      <c:valAx>
        <c:axId val="174672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71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Syetem.xlsx]Pivot!PivotTable8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Product Wise 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Pivot!$G$22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Pivot!$F$23:$F$32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Pivot!$G$23:$G$32</c:f>
              <c:numCache>
                <c:formatCode>General</c:formatCode>
                <c:ptCount val="10"/>
                <c:pt idx="0">
                  <c:v>15</c:v>
                </c:pt>
                <c:pt idx="1">
                  <c:v>5</c:v>
                </c:pt>
                <c:pt idx="2">
                  <c:v>25</c:v>
                </c:pt>
                <c:pt idx="3">
                  <c:v>5</c:v>
                </c:pt>
                <c:pt idx="4">
                  <c:v>15</c:v>
                </c:pt>
                <c:pt idx="5">
                  <c:v>40</c:v>
                </c:pt>
                <c:pt idx="6">
                  <c:v>20</c:v>
                </c:pt>
                <c:pt idx="7">
                  <c:v>8</c:v>
                </c:pt>
                <c:pt idx="8">
                  <c:v>5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5-4B01-9F78-38B92EFB1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45041247"/>
        <c:axId val="1145044127"/>
        <c:axId val="0"/>
      </c:bar3DChart>
      <c:catAx>
        <c:axId val="114504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044127"/>
        <c:crosses val="autoZero"/>
        <c:auto val="1"/>
        <c:lblAlgn val="ctr"/>
        <c:lblOffset val="100"/>
        <c:noMultiLvlLbl val="0"/>
      </c:catAx>
      <c:valAx>
        <c:axId val="1145044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0412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Vendors!A1"/><Relationship Id="rId21" Type="http://schemas.openxmlformats.org/officeDocument/2006/relationships/image" Target="../media/image13.png"/><Relationship Id="rId7" Type="http://schemas.openxmlformats.org/officeDocument/2006/relationships/hyperlink" Target="#Sales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hyperlink" Target="#'Customers'!A1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hyperlink" Target="#Dashboard!A1"/><Relationship Id="rId6" Type="http://schemas.openxmlformats.org/officeDocument/2006/relationships/hyperlink" Target="#Purchase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'New Entry'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image" Target="../media/image2.svg"/><Relationship Id="rId19" Type="http://schemas.openxmlformats.org/officeDocument/2006/relationships/image" Target="../media/image11.png"/><Relationship Id="rId4" Type="http://schemas.openxmlformats.org/officeDocument/2006/relationships/hyperlink" Target="#Products!A1"/><Relationship Id="rId9" Type="http://schemas.openxmlformats.org/officeDocument/2006/relationships/image" Target="../media/image1.png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Vendors!A1"/><Relationship Id="rId21" Type="http://schemas.openxmlformats.org/officeDocument/2006/relationships/image" Target="../media/image19.png"/><Relationship Id="rId7" Type="http://schemas.openxmlformats.org/officeDocument/2006/relationships/hyperlink" Target="#Sales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hyperlink" Target="#'Customers'!A1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hyperlink" Target="#Dashboard!A1"/><Relationship Id="rId6" Type="http://schemas.openxmlformats.org/officeDocument/2006/relationships/hyperlink" Target="#Purchase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'New Entry'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image" Target="../media/image2.svg"/><Relationship Id="rId19" Type="http://schemas.openxmlformats.org/officeDocument/2006/relationships/image" Target="../media/image11.png"/><Relationship Id="rId4" Type="http://schemas.openxmlformats.org/officeDocument/2006/relationships/hyperlink" Target="#Products!A1"/><Relationship Id="rId9" Type="http://schemas.openxmlformats.org/officeDocument/2006/relationships/image" Target="../media/image1.png"/><Relationship Id="rId14" Type="http://schemas.openxmlformats.org/officeDocument/2006/relationships/image" Target="../media/image6.svg"/><Relationship Id="rId22" Type="http://schemas.openxmlformats.org/officeDocument/2006/relationships/image" Target="../media/image20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Vendors!A1"/><Relationship Id="rId21" Type="http://schemas.openxmlformats.org/officeDocument/2006/relationships/image" Target="../media/image13.png"/><Relationship Id="rId7" Type="http://schemas.openxmlformats.org/officeDocument/2006/relationships/hyperlink" Target="#Sales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hyperlink" Target="#'Customers'!A1"/><Relationship Id="rId16" Type="http://schemas.openxmlformats.org/officeDocument/2006/relationships/image" Target="../media/image8.svg"/><Relationship Id="rId20" Type="http://schemas.openxmlformats.org/officeDocument/2006/relationships/image" Target="../media/image22.svg"/><Relationship Id="rId1" Type="http://schemas.openxmlformats.org/officeDocument/2006/relationships/hyperlink" Target="#Dashboard!A1"/><Relationship Id="rId6" Type="http://schemas.openxmlformats.org/officeDocument/2006/relationships/hyperlink" Target="#Purchase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'New Entry'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image" Target="../media/image2.svg"/><Relationship Id="rId19" Type="http://schemas.openxmlformats.org/officeDocument/2006/relationships/image" Target="../media/image21.png"/><Relationship Id="rId4" Type="http://schemas.openxmlformats.org/officeDocument/2006/relationships/hyperlink" Target="#Products!A1"/><Relationship Id="rId9" Type="http://schemas.openxmlformats.org/officeDocument/2006/relationships/image" Target="../media/image1.png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5.png"/><Relationship Id="rId18" Type="http://schemas.openxmlformats.org/officeDocument/2006/relationships/image" Target="../media/image24.svg"/><Relationship Id="rId26" Type="http://schemas.openxmlformats.org/officeDocument/2006/relationships/image" Target="../media/image18.svg"/><Relationship Id="rId3" Type="http://schemas.openxmlformats.org/officeDocument/2006/relationships/hyperlink" Target="#Vendors!A1"/><Relationship Id="rId21" Type="http://schemas.openxmlformats.org/officeDocument/2006/relationships/image" Target="../media/image13.png"/><Relationship Id="rId7" Type="http://schemas.openxmlformats.org/officeDocument/2006/relationships/hyperlink" Target="#Sales!A1"/><Relationship Id="rId12" Type="http://schemas.openxmlformats.org/officeDocument/2006/relationships/image" Target="../media/image4.svg"/><Relationship Id="rId17" Type="http://schemas.openxmlformats.org/officeDocument/2006/relationships/image" Target="../media/image23.png"/><Relationship Id="rId25" Type="http://schemas.openxmlformats.org/officeDocument/2006/relationships/image" Target="../media/image17.png"/><Relationship Id="rId2" Type="http://schemas.openxmlformats.org/officeDocument/2006/relationships/hyperlink" Target="#'Customers'!A1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hyperlink" Target="#Dashboard!A1"/><Relationship Id="rId6" Type="http://schemas.openxmlformats.org/officeDocument/2006/relationships/hyperlink" Target="#Purchase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'New Entry'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image" Target="../media/image2.svg"/><Relationship Id="rId19" Type="http://schemas.openxmlformats.org/officeDocument/2006/relationships/image" Target="../media/image11.png"/><Relationship Id="rId4" Type="http://schemas.openxmlformats.org/officeDocument/2006/relationships/hyperlink" Target="#Products!A1"/><Relationship Id="rId9" Type="http://schemas.openxmlformats.org/officeDocument/2006/relationships/image" Target="../media/image1.png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Vendors!A1"/><Relationship Id="rId21" Type="http://schemas.openxmlformats.org/officeDocument/2006/relationships/image" Target="../media/image13.png"/><Relationship Id="rId7" Type="http://schemas.openxmlformats.org/officeDocument/2006/relationships/hyperlink" Target="#Sales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hyperlink" Target="#'Customers'!A1"/><Relationship Id="rId16" Type="http://schemas.openxmlformats.org/officeDocument/2006/relationships/image" Target="../media/image26.svg"/><Relationship Id="rId20" Type="http://schemas.openxmlformats.org/officeDocument/2006/relationships/image" Target="../media/image12.svg"/><Relationship Id="rId1" Type="http://schemas.openxmlformats.org/officeDocument/2006/relationships/hyperlink" Target="#Dashboard!A1"/><Relationship Id="rId6" Type="http://schemas.openxmlformats.org/officeDocument/2006/relationships/hyperlink" Target="#Purchase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'New Entry'!A1"/><Relationship Id="rId15" Type="http://schemas.openxmlformats.org/officeDocument/2006/relationships/image" Target="../media/image25.png"/><Relationship Id="rId23" Type="http://schemas.openxmlformats.org/officeDocument/2006/relationships/image" Target="../media/image15.png"/><Relationship Id="rId10" Type="http://schemas.openxmlformats.org/officeDocument/2006/relationships/image" Target="../media/image2.svg"/><Relationship Id="rId19" Type="http://schemas.openxmlformats.org/officeDocument/2006/relationships/image" Target="../media/image11.png"/><Relationship Id="rId4" Type="http://schemas.openxmlformats.org/officeDocument/2006/relationships/hyperlink" Target="#Products!A1"/><Relationship Id="rId9" Type="http://schemas.openxmlformats.org/officeDocument/2006/relationships/image" Target="../media/image1.png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Vendors!A1"/><Relationship Id="rId21" Type="http://schemas.openxmlformats.org/officeDocument/2006/relationships/image" Target="../media/image13.png"/><Relationship Id="rId7" Type="http://schemas.openxmlformats.org/officeDocument/2006/relationships/hyperlink" Target="#Sales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hyperlink" Target="#'Customers'!A1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hyperlink" Target="#Dashboard!A1"/><Relationship Id="rId6" Type="http://schemas.openxmlformats.org/officeDocument/2006/relationships/hyperlink" Target="#Purchase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'New Entry'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image" Target="../media/image27.svg"/><Relationship Id="rId19" Type="http://schemas.openxmlformats.org/officeDocument/2006/relationships/image" Target="../media/image11.png"/><Relationship Id="rId4" Type="http://schemas.openxmlformats.org/officeDocument/2006/relationships/hyperlink" Target="#Products!A1"/><Relationship Id="rId9" Type="http://schemas.openxmlformats.org/officeDocument/2006/relationships/image" Target="../media/image1.png"/><Relationship Id="rId14" Type="http://schemas.openxmlformats.org/officeDocument/2006/relationships/image" Target="../media/image28.svg"/><Relationship Id="rId22" Type="http://schemas.openxmlformats.org/officeDocument/2006/relationships/image" Target="../media/image14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Vendors!A1"/><Relationship Id="rId21" Type="http://schemas.openxmlformats.org/officeDocument/2006/relationships/image" Target="../media/image13.png"/><Relationship Id="rId7" Type="http://schemas.openxmlformats.org/officeDocument/2006/relationships/hyperlink" Target="#Sales!A1"/><Relationship Id="rId12" Type="http://schemas.openxmlformats.org/officeDocument/2006/relationships/image" Target="../media/image30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hyperlink" Target="#'Customers'!A1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hyperlink" Target="#Dashboard!A1"/><Relationship Id="rId6" Type="http://schemas.openxmlformats.org/officeDocument/2006/relationships/hyperlink" Target="#Purchase!A1"/><Relationship Id="rId11" Type="http://schemas.openxmlformats.org/officeDocument/2006/relationships/image" Target="../media/image29.png"/><Relationship Id="rId24" Type="http://schemas.openxmlformats.org/officeDocument/2006/relationships/image" Target="../media/image16.svg"/><Relationship Id="rId5" Type="http://schemas.openxmlformats.org/officeDocument/2006/relationships/hyperlink" Target="#'New Entry'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image" Target="../media/image2.svg"/><Relationship Id="rId19" Type="http://schemas.openxmlformats.org/officeDocument/2006/relationships/image" Target="../media/image11.png"/><Relationship Id="rId4" Type="http://schemas.openxmlformats.org/officeDocument/2006/relationships/hyperlink" Target="#Products!A1"/><Relationship Id="rId9" Type="http://schemas.openxmlformats.org/officeDocument/2006/relationships/image" Target="../media/image1.png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3.png"/><Relationship Id="rId18" Type="http://schemas.openxmlformats.org/officeDocument/2006/relationships/image" Target="../media/image8.svg"/><Relationship Id="rId26" Type="http://schemas.openxmlformats.org/officeDocument/2006/relationships/image" Target="../media/image16.svg"/><Relationship Id="rId3" Type="http://schemas.openxmlformats.org/officeDocument/2006/relationships/hyperlink" Target="#Dashboard!A1"/><Relationship Id="rId21" Type="http://schemas.openxmlformats.org/officeDocument/2006/relationships/image" Target="../media/image11.png"/><Relationship Id="rId7" Type="http://schemas.openxmlformats.org/officeDocument/2006/relationships/hyperlink" Target="#'New Entry'!A1"/><Relationship Id="rId12" Type="http://schemas.openxmlformats.org/officeDocument/2006/relationships/image" Target="../media/image32.svg"/><Relationship Id="rId17" Type="http://schemas.openxmlformats.org/officeDocument/2006/relationships/image" Target="../media/image7.png"/><Relationship Id="rId25" Type="http://schemas.openxmlformats.org/officeDocument/2006/relationships/image" Target="../media/image15.png"/><Relationship Id="rId2" Type="http://schemas.openxmlformats.org/officeDocument/2006/relationships/image" Target="../media/image18.svg"/><Relationship Id="rId16" Type="http://schemas.openxmlformats.org/officeDocument/2006/relationships/image" Target="../media/image6.svg"/><Relationship Id="rId20" Type="http://schemas.openxmlformats.org/officeDocument/2006/relationships/image" Target="../media/image10.svg"/><Relationship Id="rId29" Type="http://schemas.openxmlformats.org/officeDocument/2006/relationships/chart" Target="../charts/chart3.xml"/><Relationship Id="rId1" Type="http://schemas.openxmlformats.org/officeDocument/2006/relationships/image" Target="../media/image17.png"/><Relationship Id="rId6" Type="http://schemas.openxmlformats.org/officeDocument/2006/relationships/hyperlink" Target="#Products!A1"/><Relationship Id="rId11" Type="http://schemas.openxmlformats.org/officeDocument/2006/relationships/image" Target="../media/image31.png"/><Relationship Id="rId24" Type="http://schemas.openxmlformats.org/officeDocument/2006/relationships/image" Target="../media/image14.svg"/><Relationship Id="rId5" Type="http://schemas.openxmlformats.org/officeDocument/2006/relationships/hyperlink" Target="#Vendors!A1"/><Relationship Id="rId15" Type="http://schemas.openxmlformats.org/officeDocument/2006/relationships/image" Target="../media/image5.png"/><Relationship Id="rId23" Type="http://schemas.openxmlformats.org/officeDocument/2006/relationships/image" Target="../media/image13.png"/><Relationship Id="rId28" Type="http://schemas.openxmlformats.org/officeDocument/2006/relationships/chart" Target="../charts/chart2.xml"/><Relationship Id="rId10" Type="http://schemas.openxmlformats.org/officeDocument/2006/relationships/hyperlink" Target="#Inventory!A1"/><Relationship Id="rId19" Type="http://schemas.openxmlformats.org/officeDocument/2006/relationships/image" Target="../media/image9.png"/><Relationship Id="rId4" Type="http://schemas.openxmlformats.org/officeDocument/2006/relationships/hyperlink" Target="#'Customers'!A1"/><Relationship Id="rId9" Type="http://schemas.openxmlformats.org/officeDocument/2006/relationships/hyperlink" Target="#Sales!A1"/><Relationship Id="rId14" Type="http://schemas.openxmlformats.org/officeDocument/2006/relationships/image" Target="../media/image4.svg"/><Relationship Id="rId22" Type="http://schemas.openxmlformats.org/officeDocument/2006/relationships/image" Target="../media/image12.svg"/><Relationship Id="rId27" Type="http://schemas.openxmlformats.org/officeDocument/2006/relationships/chart" Target="../charts/chart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502920</xdr:colOff>
      <xdr:row>8</xdr:row>
      <xdr:rowOff>0</xdr:rowOff>
    </xdr:from>
    <xdr:to>
      <xdr:col>1</xdr:col>
      <xdr:colOff>1455420</xdr:colOff>
      <xdr:row>9</xdr:row>
      <xdr:rowOff>68580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D8B38-D71A-485A-A046-3636641CDFED}"/>
            </a:ext>
          </a:extLst>
        </xdr:cNvPr>
        <xdr:cNvSpPr/>
      </xdr:nvSpPr>
      <xdr:spPr>
        <a:xfrm>
          <a:off x="800100" y="1645920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Dashboard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9</xdr:row>
      <xdr:rowOff>116477</xdr:rowOff>
    </xdr:from>
    <xdr:to>
      <xdr:col>1</xdr:col>
      <xdr:colOff>1455420</xdr:colOff>
      <xdr:row>11</xdr:row>
      <xdr:rowOff>2177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DB4F5D-C310-46A8-9638-0B9923EC1918}"/>
            </a:ext>
          </a:extLst>
        </xdr:cNvPr>
        <xdr:cNvSpPr/>
      </xdr:nvSpPr>
      <xdr:spPr>
        <a:xfrm>
          <a:off x="800100" y="1945277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Customers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11</xdr:row>
      <xdr:rowOff>50074</xdr:rowOff>
    </xdr:from>
    <xdr:to>
      <xdr:col>1</xdr:col>
      <xdr:colOff>1455420</xdr:colOff>
      <xdr:row>12</xdr:row>
      <xdr:rowOff>118654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143294-6D4E-42AA-8DF8-15F4527E83EC}"/>
            </a:ext>
          </a:extLst>
        </xdr:cNvPr>
        <xdr:cNvSpPr/>
      </xdr:nvSpPr>
      <xdr:spPr>
        <a:xfrm>
          <a:off x="800100" y="2244634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Vendors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12</xdr:row>
      <xdr:rowOff>166551</xdr:rowOff>
    </xdr:from>
    <xdr:to>
      <xdr:col>1</xdr:col>
      <xdr:colOff>1455420</xdr:colOff>
      <xdr:row>14</xdr:row>
      <xdr:rowOff>52251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2660F76-B42C-471E-8FD0-C7CB8C777E6E}"/>
            </a:ext>
          </a:extLst>
        </xdr:cNvPr>
        <xdr:cNvSpPr/>
      </xdr:nvSpPr>
      <xdr:spPr>
        <a:xfrm>
          <a:off x="800100" y="2543991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Products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14</xdr:row>
      <xdr:rowOff>100148</xdr:rowOff>
    </xdr:from>
    <xdr:to>
      <xdr:col>1</xdr:col>
      <xdr:colOff>1455420</xdr:colOff>
      <xdr:row>15</xdr:row>
      <xdr:rowOff>168728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27982BE-7737-4794-BD43-6269416347EF}"/>
            </a:ext>
          </a:extLst>
        </xdr:cNvPr>
        <xdr:cNvSpPr/>
      </xdr:nvSpPr>
      <xdr:spPr>
        <a:xfrm>
          <a:off x="800100" y="2843348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New Entry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16</xdr:row>
      <xdr:rowOff>33745</xdr:rowOff>
    </xdr:from>
    <xdr:to>
      <xdr:col>1</xdr:col>
      <xdr:colOff>1455420</xdr:colOff>
      <xdr:row>17</xdr:row>
      <xdr:rowOff>102325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E722E9B-AE9F-4C58-84D0-FA9864825144}"/>
            </a:ext>
          </a:extLst>
        </xdr:cNvPr>
        <xdr:cNvSpPr/>
      </xdr:nvSpPr>
      <xdr:spPr>
        <a:xfrm>
          <a:off x="800100" y="3142705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Purchase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17</xdr:row>
      <xdr:rowOff>150222</xdr:rowOff>
    </xdr:from>
    <xdr:to>
      <xdr:col>1</xdr:col>
      <xdr:colOff>1455420</xdr:colOff>
      <xdr:row>19</xdr:row>
      <xdr:rowOff>35922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2058668-DC5A-4E0E-9B4D-2AECFB3A5B0B}"/>
            </a:ext>
          </a:extLst>
        </xdr:cNvPr>
        <xdr:cNvSpPr/>
      </xdr:nvSpPr>
      <xdr:spPr>
        <a:xfrm>
          <a:off x="800100" y="3442062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Sales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19</xdr:row>
      <xdr:rowOff>83820</xdr:rowOff>
    </xdr:from>
    <xdr:to>
      <xdr:col>1</xdr:col>
      <xdr:colOff>1455420</xdr:colOff>
      <xdr:row>20</xdr:row>
      <xdr:rowOff>152400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2757101-A70A-46AE-ABF3-1D2DE9D6CB48}"/>
            </a:ext>
          </a:extLst>
        </xdr:cNvPr>
        <xdr:cNvSpPr/>
      </xdr:nvSpPr>
      <xdr:spPr>
        <a:xfrm>
          <a:off x="800100" y="3741420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Inventory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</xdr:col>
      <xdr:colOff>38100</xdr:colOff>
      <xdr:row>1</xdr:row>
      <xdr:rowOff>7620</xdr:rowOff>
    </xdr:from>
    <xdr:to>
      <xdr:col>11</xdr:col>
      <xdr:colOff>160020</xdr:colOff>
      <xdr:row>4</xdr:row>
      <xdr:rowOff>83820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62C3201-CF1D-F02F-ED1C-299D863FEFEB}"/>
            </a:ext>
          </a:extLst>
        </xdr:cNvPr>
        <xdr:cNvSpPr/>
      </xdr:nvSpPr>
      <xdr:spPr>
        <a:xfrm>
          <a:off x="2407920" y="190500"/>
          <a:ext cx="6461760" cy="624840"/>
        </a:xfrm>
        <a:prstGeom prst="rect">
          <a:avLst/>
        </a:prstGeom>
        <a:solidFill>
          <a:schemeClr val="bg2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>
              <a:solidFill>
                <a:schemeClr val="tx1"/>
              </a:solidFill>
            </a:rPr>
            <a:t>  Inventory Managemant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0</xdr:colOff>
      <xdr:row>8</xdr:row>
      <xdr:rowOff>0</xdr:rowOff>
    </xdr:from>
    <xdr:to>
      <xdr:col>1</xdr:col>
      <xdr:colOff>299484</xdr:colOff>
      <xdr:row>9</xdr:row>
      <xdr:rowOff>114300</xdr:rowOff>
    </xdr:to>
    <xdr:pic>
      <xdr:nvPicPr>
        <xdr:cNvPr id="11" name="Graphic 10" descr="Presentation with bar chart with solid fill">
          <a:extLst>
            <a:ext uri="{FF2B5EF4-FFF2-40B4-BE49-F238E27FC236}">
              <a16:creationId xmlns:a16="http://schemas.microsoft.com/office/drawing/2014/main" id="{F64A7000-60F6-4AF2-A002-0912FD47B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97180" y="1645920"/>
          <a:ext cx="299484" cy="29718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</xdr:row>
      <xdr:rowOff>161371</xdr:rowOff>
    </xdr:from>
    <xdr:to>
      <xdr:col>1</xdr:col>
      <xdr:colOff>252000</xdr:colOff>
      <xdr:row>11</xdr:row>
      <xdr:rowOff>47611</xdr:rowOff>
    </xdr:to>
    <xdr:pic>
      <xdr:nvPicPr>
        <xdr:cNvPr id="12" name="Graphic 11" descr="User with solid fill">
          <a:extLst>
            <a:ext uri="{FF2B5EF4-FFF2-40B4-BE49-F238E27FC236}">
              <a16:creationId xmlns:a16="http://schemas.microsoft.com/office/drawing/2014/main" id="{56C8ABE9-26C9-4E63-B19E-9C33E0FAF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97180" y="1990171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11</xdr:row>
      <xdr:rowOff>94682</xdr:rowOff>
    </xdr:from>
    <xdr:to>
      <xdr:col>1</xdr:col>
      <xdr:colOff>252000</xdr:colOff>
      <xdr:row>12</xdr:row>
      <xdr:rowOff>163802</xdr:rowOff>
    </xdr:to>
    <xdr:pic>
      <xdr:nvPicPr>
        <xdr:cNvPr id="13" name="Graphic 12" descr="User outline">
          <a:extLst>
            <a:ext uri="{FF2B5EF4-FFF2-40B4-BE49-F238E27FC236}">
              <a16:creationId xmlns:a16="http://schemas.microsoft.com/office/drawing/2014/main" id="{F10C1C65-F497-4E37-A5DF-4CCC68596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7180" y="2289242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13</xdr:row>
      <xdr:rowOff>27993</xdr:rowOff>
    </xdr:from>
    <xdr:to>
      <xdr:col>1</xdr:col>
      <xdr:colOff>252000</xdr:colOff>
      <xdr:row>14</xdr:row>
      <xdr:rowOff>97113</xdr:rowOff>
    </xdr:to>
    <xdr:pic>
      <xdr:nvPicPr>
        <xdr:cNvPr id="14" name="Graphic 13" descr="Inventory outline">
          <a:extLst>
            <a:ext uri="{FF2B5EF4-FFF2-40B4-BE49-F238E27FC236}">
              <a16:creationId xmlns:a16="http://schemas.microsoft.com/office/drawing/2014/main" id="{1B45FCF4-1EAA-44A9-86BB-D2B420F25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7180" y="2588313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</xdr:row>
      <xdr:rowOff>144184</xdr:rowOff>
    </xdr:from>
    <xdr:to>
      <xdr:col>1</xdr:col>
      <xdr:colOff>252000</xdr:colOff>
      <xdr:row>16</xdr:row>
      <xdr:rowOff>30424</xdr:rowOff>
    </xdr:to>
    <xdr:pic>
      <xdr:nvPicPr>
        <xdr:cNvPr id="15" name="Graphic 14" descr="Full Brick Wall with solid fill">
          <a:extLst>
            <a:ext uri="{FF2B5EF4-FFF2-40B4-BE49-F238E27FC236}">
              <a16:creationId xmlns:a16="http://schemas.microsoft.com/office/drawing/2014/main" id="{08D84B4E-FC58-45DA-8B9D-887DAFE54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7180" y="2887384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16</xdr:row>
      <xdr:rowOff>77495</xdr:rowOff>
    </xdr:from>
    <xdr:to>
      <xdr:col>1</xdr:col>
      <xdr:colOff>252000</xdr:colOff>
      <xdr:row>17</xdr:row>
      <xdr:rowOff>144075</xdr:rowOff>
    </xdr:to>
    <xdr:pic>
      <xdr:nvPicPr>
        <xdr:cNvPr id="16" name="Graphic 15" descr="Receipt with solid fill">
          <a:extLst>
            <a:ext uri="{FF2B5EF4-FFF2-40B4-BE49-F238E27FC236}">
              <a16:creationId xmlns:a16="http://schemas.microsoft.com/office/drawing/2014/main" id="{89FA5827-85FC-4131-868D-D7AAC18D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7180" y="3186455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</xdr:row>
      <xdr:rowOff>8266</xdr:rowOff>
    </xdr:from>
    <xdr:to>
      <xdr:col>1</xdr:col>
      <xdr:colOff>252000</xdr:colOff>
      <xdr:row>19</xdr:row>
      <xdr:rowOff>74846</xdr:rowOff>
    </xdr:to>
    <xdr:pic>
      <xdr:nvPicPr>
        <xdr:cNvPr id="17" name="Graphic 16" descr="Register with solid fill">
          <a:extLst>
            <a:ext uri="{FF2B5EF4-FFF2-40B4-BE49-F238E27FC236}">
              <a16:creationId xmlns:a16="http://schemas.microsoft.com/office/drawing/2014/main" id="{BB3F2909-2F29-42AC-9728-09F6A48BF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7180" y="3482986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19</xdr:row>
      <xdr:rowOff>121920</xdr:rowOff>
    </xdr:from>
    <xdr:to>
      <xdr:col>1</xdr:col>
      <xdr:colOff>252000</xdr:colOff>
      <xdr:row>21</xdr:row>
      <xdr:rowOff>5620</xdr:rowOff>
    </xdr:to>
    <xdr:pic>
      <xdr:nvPicPr>
        <xdr:cNvPr id="18" name="Graphic 17" descr="Clipboard Partially Checked with solid fill">
          <a:extLst>
            <a:ext uri="{FF2B5EF4-FFF2-40B4-BE49-F238E27FC236}">
              <a16:creationId xmlns:a16="http://schemas.microsoft.com/office/drawing/2014/main" id="{BD7A8270-CE77-475B-B9C7-7C98A0381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7180" y="3779520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449580</xdr:colOff>
      <xdr:row>1</xdr:row>
      <xdr:rowOff>129540</xdr:rowOff>
    </xdr:from>
    <xdr:to>
      <xdr:col>1</xdr:col>
      <xdr:colOff>1002030</xdr:colOff>
      <xdr:row>4</xdr:row>
      <xdr:rowOff>130810</xdr:rowOff>
    </xdr:to>
    <xdr:pic>
      <xdr:nvPicPr>
        <xdr:cNvPr id="19" name="Graphic 18" descr="Search Inventory with solid fill">
          <a:extLst>
            <a:ext uri="{FF2B5EF4-FFF2-40B4-BE49-F238E27FC236}">
              <a16:creationId xmlns:a16="http://schemas.microsoft.com/office/drawing/2014/main" id="{60B75B7B-D8ED-4A3B-8ABC-1BFDE627B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746760" y="312420"/>
          <a:ext cx="552450" cy="5499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502920</xdr:colOff>
      <xdr:row>8</xdr:row>
      <xdr:rowOff>0</xdr:rowOff>
    </xdr:from>
    <xdr:to>
      <xdr:col>1</xdr:col>
      <xdr:colOff>1455420</xdr:colOff>
      <xdr:row>9</xdr:row>
      <xdr:rowOff>68580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969DF8-B879-4011-9F61-A1E8D4E40B7C}"/>
            </a:ext>
          </a:extLst>
        </xdr:cNvPr>
        <xdr:cNvSpPr/>
      </xdr:nvSpPr>
      <xdr:spPr>
        <a:xfrm>
          <a:off x="800100" y="1645920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Dashboard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9</xdr:row>
      <xdr:rowOff>116477</xdr:rowOff>
    </xdr:from>
    <xdr:to>
      <xdr:col>1</xdr:col>
      <xdr:colOff>1455420</xdr:colOff>
      <xdr:row>11</xdr:row>
      <xdr:rowOff>2177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DCF63EC-9497-4949-A7EC-3447F420EA04}"/>
            </a:ext>
          </a:extLst>
        </xdr:cNvPr>
        <xdr:cNvSpPr/>
      </xdr:nvSpPr>
      <xdr:spPr>
        <a:xfrm>
          <a:off x="800100" y="1945277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Customers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11</xdr:row>
      <xdr:rowOff>50074</xdr:rowOff>
    </xdr:from>
    <xdr:to>
      <xdr:col>1</xdr:col>
      <xdr:colOff>1455420</xdr:colOff>
      <xdr:row>12</xdr:row>
      <xdr:rowOff>118654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57EAF8-6010-4839-A0D2-61D31C46A621}"/>
            </a:ext>
          </a:extLst>
        </xdr:cNvPr>
        <xdr:cNvSpPr/>
      </xdr:nvSpPr>
      <xdr:spPr>
        <a:xfrm>
          <a:off x="800100" y="2244634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Vendors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12</xdr:row>
      <xdr:rowOff>166551</xdr:rowOff>
    </xdr:from>
    <xdr:to>
      <xdr:col>1</xdr:col>
      <xdr:colOff>1455420</xdr:colOff>
      <xdr:row>14</xdr:row>
      <xdr:rowOff>52251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6AB138F-FABD-4400-B033-C1C0341F5081}"/>
            </a:ext>
          </a:extLst>
        </xdr:cNvPr>
        <xdr:cNvSpPr/>
      </xdr:nvSpPr>
      <xdr:spPr>
        <a:xfrm>
          <a:off x="800100" y="2543991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Products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14</xdr:row>
      <xdr:rowOff>100148</xdr:rowOff>
    </xdr:from>
    <xdr:to>
      <xdr:col>1</xdr:col>
      <xdr:colOff>1455420</xdr:colOff>
      <xdr:row>15</xdr:row>
      <xdr:rowOff>168728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6450F38-525B-46A1-AD1A-3D9ED65A8060}"/>
            </a:ext>
          </a:extLst>
        </xdr:cNvPr>
        <xdr:cNvSpPr/>
      </xdr:nvSpPr>
      <xdr:spPr>
        <a:xfrm>
          <a:off x="800100" y="2843348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New Entry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16</xdr:row>
      <xdr:rowOff>33745</xdr:rowOff>
    </xdr:from>
    <xdr:to>
      <xdr:col>1</xdr:col>
      <xdr:colOff>1455420</xdr:colOff>
      <xdr:row>17</xdr:row>
      <xdr:rowOff>102325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4247354-A4F5-4049-9235-3D7FB56CB7CE}"/>
            </a:ext>
          </a:extLst>
        </xdr:cNvPr>
        <xdr:cNvSpPr/>
      </xdr:nvSpPr>
      <xdr:spPr>
        <a:xfrm>
          <a:off x="800100" y="3142705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Purchase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17</xdr:row>
      <xdr:rowOff>150222</xdr:rowOff>
    </xdr:from>
    <xdr:to>
      <xdr:col>1</xdr:col>
      <xdr:colOff>1455420</xdr:colOff>
      <xdr:row>19</xdr:row>
      <xdr:rowOff>35922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FC4F399-AA72-4532-8AFC-9C36F2C761C2}"/>
            </a:ext>
          </a:extLst>
        </xdr:cNvPr>
        <xdr:cNvSpPr/>
      </xdr:nvSpPr>
      <xdr:spPr>
        <a:xfrm>
          <a:off x="800100" y="3442062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Sales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19</xdr:row>
      <xdr:rowOff>83820</xdr:rowOff>
    </xdr:from>
    <xdr:to>
      <xdr:col>1</xdr:col>
      <xdr:colOff>1455420</xdr:colOff>
      <xdr:row>20</xdr:row>
      <xdr:rowOff>152400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B4EBD31-C2FD-473B-9194-29AB46058C0C}"/>
            </a:ext>
          </a:extLst>
        </xdr:cNvPr>
        <xdr:cNvSpPr/>
      </xdr:nvSpPr>
      <xdr:spPr>
        <a:xfrm>
          <a:off x="800100" y="3741420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Inventory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</xdr:col>
      <xdr:colOff>22860</xdr:colOff>
      <xdr:row>1</xdr:row>
      <xdr:rowOff>30480</xdr:rowOff>
    </xdr:from>
    <xdr:to>
      <xdr:col>12</xdr:col>
      <xdr:colOff>167640</xdr:colOff>
      <xdr:row>5</xdr:row>
      <xdr:rowOff>7620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547F41C-8AF2-E5ED-2739-CF5785F5A349}"/>
            </a:ext>
          </a:extLst>
        </xdr:cNvPr>
        <xdr:cNvSpPr/>
      </xdr:nvSpPr>
      <xdr:spPr>
        <a:xfrm>
          <a:off x="2392680" y="213360"/>
          <a:ext cx="5631180" cy="70866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>
              <a:solidFill>
                <a:schemeClr val="tx1"/>
              </a:solidFill>
            </a:rPr>
            <a:t>  Sales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0</xdr:colOff>
      <xdr:row>8</xdr:row>
      <xdr:rowOff>0</xdr:rowOff>
    </xdr:from>
    <xdr:to>
      <xdr:col>1</xdr:col>
      <xdr:colOff>299484</xdr:colOff>
      <xdr:row>9</xdr:row>
      <xdr:rowOff>114300</xdr:rowOff>
    </xdr:to>
    <xdr:pic>
      <xdr:nvPicPr>
        <xdr:cNvPr id="11" name="Graphic 10" descr="Presentation with bar chart with solid fill">
          <a:extLst>
            <a:ext uri="{FF2B5EF4-FFF2-40B4-BE49-F238E27FC236}">
              <a16:creationId xmlns:a16="http://schemas.microsoft.com/office/drawing/2014/main" id="{4F0F7D59-A689-4518-80E4-E4E0120B2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97180" y="1645920"/>
          <a:ext cx="299484" cy="29718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</xdr:row>
      <xdr:rowOff>161371</xdr:rowOff>
    </xdr:from>
    <xdr:to>
      <xdr:col>1</xdr:col>
      <xdr:colOff>252000</xdr:colOff>
      <xdr:row>11</xdr:row>
      <xdr:rowOff>47611</xdr:rowOff>
    </xdr:to>
    <xdr:pic>
      <xdr:nvPicPr>
        <xdr:cNvPr id="12" name="Graphic 11" descr="User with solid fill">
          <a:extLst>
            <a:ext uri="{FF2B5EF4-FFF2-40B4-BE49-F238E27FC236}">
              <a16:creationId xmlns:a16="http://schemas.microsoft.com/office/drawing/2014/main" id="{8DFE9B6D-19B1-47E5-81B0-CB7A3B555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97180" y="1990171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11</xdr:row>
      <xdr:rowOff>94682</xdr:rowOff>
    </xdr:from>
    <xdr:to>
      <xdr:col>1</xdr:col>
      <xdr:colOff>252000</xdr:colOff>
      <xdr:row>12</xdr:row>
      <xdr:rowOff>163802</xdr:rowOff>
    </xdr:to>
    <xdr:pic>
      <xdr:nvPicPr>
        <xdr:cNvPr id="13" name="Graphic 12" descr="User outline">
          <a:extLst>
            <a:ext uri="{FF2B5EF4-FFF2-40B4-BE49-F238E27FC236}">
              <a16:creationId xmlns:a16="http://schemas.microsoft.com/office/drawing/2014/main" id="{2FC338DB-490D-4723-9389-00B91E160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7180" y="2289242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13</xdr:row>
      <xdr:rowOff>27993</xdr:rowOff>
    </xdr:from>
    <xdr:to>
      <xdr:col>1</xdr:col>
      <xdr:colOff>252000</xdr:colOff>
      <xdr:row>14</xdr:row>
      <xdr:rowOff>97113</xdr:rowOff>
    </xdr:to>
    <xdr:pic>
      <xdr:nvPicPr>
        <xdr:cNvPr id="14" name="Graphic 13" descr="Inventory outline">
          <a:extLst>
            <a:ext uri="{FF2B5EF4-FFF2-40B4-BE49-F238E27FC236}">
              <a16:creationId xmlns:a16="http://schemas.microsoft.com/office/drawing/2014/main" id="{6C707AC7-BED9-4DB8-9D85-F08247E15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7180" y="2588313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</xdr:row>
      <xdr:rowOff>144184</xdr:rowOff>
    </xdr:from>
    <xdr:to>
      <xdr:col>1</xdr:col>
      <xdr:colOff>252000</xdr:colOff>
      <xdr:row>16</xdr:row>
      <xdr:rowOff>30424</xdr:rowOff>
    </xdr:to>
    <xdr:pic>
      <xdr:nvPicPr>
        <xdr:cNvPr id="15" name="Graphic 14" descr="Full Brick Wall with solid fill">
          <a:extLst>
            <a:ext uri="{FF2B5EF4-FFF2-40B4-BE49-F238E27FC236}">
              <a16:creationId xmlns:a16="http://schemas.microsoft.com/office/drawing/2014/main" id="{B5DBD305-B1AF-4514-85A2-DEA072A45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7180" y="2887384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16</xdr:row>
      <xdr:rowOff>77495</xdr:rowOff>
    </xdr:from>
    <xdr:to>
      <xdr:col>1</xdr:col>
      <xdr:colOff>252000</xdr:colOff>
      <xdr:row>17</xdr:row>
      <xdr:rowOff>144075</xdr:rowOff>
    </xdr:to>
    <xdr:pic>
      <xdr:nvPicPr>
        <xdr:cNvPr id="16" name="Graphic 15" descr="Receipt with solid fill">
          <a:extLst>
            <a:ext uri="{FF2B5EF4-FFF2-40B4-BE49-F238E27FC236}">
              <a16:creationId xmlns:a16="http://schemas.microsoft.com/office/drawing/2014/main" id="{52E1F94D-FA54-4CF4-ABD7-A73782CD8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7180" y="3186455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</xdr:row>
      <xdr:rowOff>8266</xdr:rowOff>
    </xdr:from>
    <xdr:to>
      <xdr:col>1</xdr:col>
      <xdr:colOff>252000</xdr:colOff>
      <xdr:row>19</xdr:row>
      <xdr:rowOff>74846</xdr:rowOff>
    </xdr:to>
    <xdr:pic>
      <xdr:nvPicPr>
        <xdr:cNvPr id="17" name="Graphic 16" descr="Register with solid fill">
          <a:extLst>
            <a:ext uri="{FF2B5EF4-FFF2-40B4-BE49-F238E27FC236}">
              <a16:creationId xmlns:a16="http://schemas.microsoft.com/office/drawing/2014/main" id="{A528730A-CE51-40A4-8B98-424A55A3E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7180" y="3482986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19</xdr:row>
      <xdr:rowOff>121920</xdr:rowOff>
    </xdr:from>
    <xdr:to>
      <xdr:col>1</xdr:col>
      <xdr:colOff>252000</xdr:colOff>
      <xdr:row>21</xdr:row>
      <xdr:rowOff>5620</xdr:rowOff>
    </xdr:to>
    <xdr:pic>
      <xdr:nvPicPr>
        <xdr:cNvPr id="18" name="Graphic 17" descr="Clipboard Partially Checked with solid fill">
          <a:extLst>
            <a:ext uri="{FF2B5EF4-FFF2-40B4-BE49-F238E27FC236}">
              <a16:creationId xmlns:a16="http://schemas.microsoft.com/office/drawing/2014/main" id="{D5F8B49E-945D-4EE2-B024-76E22CCE5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7180" y="3779520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464820</xdr:colOff>
      <xdr:row>1</xdr:row>
      <xdr:rowOff>152400</xdr:rowOff>
    </xdr:from>
    <xdr:to>
      <xdr:col>1</xdr:col>
      <xdr:colOff>1017270</xdr:colOff>
      <xdr:row>4</xdr:row>
      <xdr:rowOff>153670</xdr:rowOff>
    </xdr:to>
    <xdr:pic>
      <xdr:nvPicPr>
        <xdr:cNvPr id="19" name="Graphic 18" descr="Search Inventory with solid fill">
          <a:extLst>
            <a:ext uri="{FF2B5EF4-FFF2-40B4-BE49-F238E27FC236}">
              <a16:creationId xmlns:a16="http://schemas.microsoft.com/office/drawing/2014/main" id="{E2C880C3-D242-4FA6-8FA0-6192A7461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762000" y="335280"/>
          <a:ext cx="552450" cy="5499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502920</xdr:colOff>
      <xdr:row>8</xdr:row>
      <xdr:rowOff>0</xdr:rowOff>
    </xdr:from>
    <xdr:to>
      <xdr:col>1</xdr:col>
      <xdr:colOff>1455420</xdr:colOff>
      <xdr:row>9</xdr:row>
      <xdr:rowOff>68580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7FD983-4859-410D-80E0-D727F919F5FF}"/>
            </a:ext>
          </a:extLst>
        </xdr:cNvPr>
        <xdr:cNvSpPr/>
      </xdr:nvSpPr>
      <xdr:spPr>
        <a:xfrm>
          <a:off x="800100" y="1645920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Dashboard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9</xdr:row>
      <xdr:rowOff>116477</xdr:rowOff>
    </xdr:from>
    <xdr:to>
      <xdr:col>1</xdr:col>
      <xdr:colOff>1455420</xdr:colOff>
      <xdr:row>11</xdr:row>
      <xdr:rowOff>2177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28ED141-6B05-45A6-B354-8F9A62EC7A2D}"/>
            </a:ext>
          </a:extLst>
        </xdr:cNvPr>
        <xdr:cNvSpPr/>
      </xdr:nvSpPr>
      <xdr:spPr>
        <a:xfrm>
          <a:off x="800100" y="1945277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Customers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11</xdr:row>
      <xdr:rowOff>50074</xdr:rowOff>
    </xdr:from>
    <xdr:to>
      <xdr:col>1</xdr:col>
      <xdr:colOff>1455420</xdr:colOff>
      <xdr:row>12</xdr:row>
      <xdr:rowOff>118654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EE7B08-5FFD-4EC5-859D-82D616E19E5F}"/>
            </a:ext>
          </a:extLst>
        </xdr:cNvPr>
        <xdr:cNvSpPr/>
      </xdr:nvSpPr>
      <xdr:spPr>
        <a:xfrm>
          <a:off x="800100" y="2244634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Vendors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12</xdr:row>
      <xdr:rowOff>166551</xdr:rowOff>
    </xdr:from>
    <xdr:to>
      <xdr:col>1</xdr:col>
      <xdr:colOff>1455420</xdr:colOff>
      <xdr:row>14</xdr:row>
      <xdr:rowOff>52251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2E01C3C-B9C3-4D2A-9F84-BB7F67ADAAD8}"/>
            </a:ext>
          </a:extLst>
        </xdr:cNvPr>
        <xdr:cNvSpPr/>
      </xdr:nvSpPr>
      <xdr:spPr>
        <a:xfrm>
          <a:off x="800100" y="2543991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Products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14</xdr:row>
      <xdr:rowOff>100148</xdr:rowOff>
    </xdr:from>
    <xdr:to>
      <xdr:col>1</xdr:col>
      <xdr:colOff>1455420</xdr:colOff>
      <xdr:row>15</xdr:row>
      <xdr:rowOff>168728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CE0DBD3-7164-47DE-A46E-061AABE8470C}"/>
            </a:ext>
          </a:extLst>
        </xdr:cNvPr>
        <xdr:cNvSpPr/>
      </xdr:nvSpPr>
      <xdr:spPr>
        <a:xfrm>
          <a:off x="800100" y="2843348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New Entry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16</xdr:row>
      <xdr:rowOff>33745</xdr:rowOff>
    </xdr:from>
    <xdr:to>
      <xdr:col>1</xdr:col>
      <xdr:colOff>1455420</xdr:colOff>
      <xdr:row>17</xdr:row>
      <xdr:rowOff>102325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9B74DE1-4103-41C2-A929-9EB7AEEBB89B}"/>
            </a:ext>
          </a:extLst>
        </xdr:cNvPr>
        <xdr:cNvSpPr/>
      </xdr:nvSpPr>
      <xdr:spPr>
        <a:xfrm>
          <a:off x="800100" y="3142705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Purchase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17</xdr:row>
      <xdr:rowOff>150222</xdr:rowOff>
    </xdr:from>
    <xdr:to>
      <xdr:col>1</xdr:col>
      <xdr:colOff>1455420</xdr:colOff>
      <xdr:row>19</xdr:row>
      <xdr:rowOff>35922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3702D5D-F993-4CB6-B420-8A99D1C0FCBF}"/>
            </a:ext>
          </a:extLst>
        </xdr:cNvPr>
        <xdr:cNvSpPr/>
      </xdr:nvSpPr>
      <xdr:spPr>
        <a:xfrm>
          <a:off x="800100" y="3442062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Sales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19</xdr:row>
      <xdr:rowOff>83820</xdr:rowOff>
    </xdr:from>
    <xdr:to>
      <xdr:col>1</xdr:col>
      <xdr:colOff>1455420</xdr:colOff>
      <xdr:row>20</xdr:row>
      <xdr:rowOff>152400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152E90F-4310-4181-930E-60DBE49B409F}"/>
            </a:ext>
          </a:extLst>
        </xdr:cNvPr>
        <xdr:cNvSpPr/>
      </xdr:nvSpPr>
      <xdr:spPr>
        <a:xfrm>
          <a:off x="800100" y="3741420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Inventory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</xdr:col>
      <xdr:colOff>15240</xdr:colOff>
      <xdr:row>1</xdr:row>
      <xdr:rowOff>22860</xdr:rowOff>
    </xdr:from>
    <xdr:to>
      <xdr:col>7</xdr:col>
      <xdr:colOff>464820</xdr:colOff>
      <xdr:row>5</xdr:row>
      <xdr:rowOff>99060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D4E33B3-38C2-4543-0D73-461337510772}"/>
            </a:ext>
          </a:extLst>
        </xdr:cNvPr>
        <xdr:cNvSpPr/>
      </xdr:nvSpPr>
      <xdr:spPr>
        <a:xfrm>
          <a:off x="2385060" y="205740"/>
          <a:ext cx="5615940" cy="807720"/>
        </a:xfrm>
        <a:prstGeom prst="rect">
          <a:avLst/>
        </a:prstGeom>
        <a:solidFill>
          <a:schemeClr val="bg2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solidFill>
                <a:schemeClr val="tx1"/>
              </a:solidFill>
            </a:rPr>
            <a:t>    </a:t>
          </a:r>
          <a:r>
            <a:rPr lang="en-IN" sz="3200">
              <a:solidFill>
                <a:schemeClr val="tx1"/>
              </a:solidFill>
            </a:rPr>
            <a:t>Purchase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0</xdr:colOff>
      <xdr:row>7</xdr:row>
      <xdr:rowOff>182880</xdr:rowOff>
    </xdr:from>
    <xdr:to>
      <xdr:col>1</xdr:col>
      <xdr:colOff>299484</xdr:colOff>
      <xdr:row>9</xdr:row>
      <xdr:rowOff>30480</xdr:rowOff>
    </xdr:to>
    <xdr:pic>
      <xdr:nvPicPr>
        <xdr:cNvPr id="11" name="Graphic 10" descr="Presentation with bar chart with solid fill">
          <a:extLst>
            <a:ext uri="{FF2B5EF4-FFF2-40B4-BE49-F238E27FC236}">
              <a16:creationId xmlns:a16="http://schemas.microsoft.com/office/drawing/2014/main" id="{DDFAFEFC-21C0-4976-A7F2-E97BF2B6F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97180" y="1645920"/>
          <a:ext cx="299484" cy="29718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</xdr:row>
      <xdr:rowOff>77551</xdr:rowOff>
    </xdr:from>
    <xdr:to>
      <xdr:col>1</xdr:col>
      <xdr:colOff>252000</xdr:colOff>
      <xdr:row>10</xdr:row>
      <xdr:rowOff>146671</xdr:rowOff>
    </xdr:to>
    <xdr:pic>
      <xdr:nvPicPr>
        <xdr:cNvPr id="12" name="Graphic 11" descr="User with solid fill">
          <a:extLst>
            <a:ext uri="{FF2B5EF4-FFF2-40B4-BE49-F238E27FC236}">
              <a16:creationId xmlns:a16="http://schemas.microsoft.com/office/drawing/2014/main" id="{F72C7ACD-B2ED-4CB8-8185-A6CEC951A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97180" y="1990171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11</xdr:row>
      <xdr:rowOff>10862</xdr:rowOff>
    </xdr:from>
    <xdr:to>
      <xdr:col>1</xdr:col>
      <xdr:colOff>252000</xdr:colOff>
      <xdr:row>12</xdr:row>
      <xdr:rowOff>79982</xdr:rowOff>
    </xdr:to>
    <xdr:pic>
      <xdr:nvPicPr>
        <xdr:cNvPr id="13" name="Graphic 12" descr="User outline">
          <a:extLst>
            <a:ext uri="{FF2B5EF4-FFF2-40B4-BE49-F238E27FC236}">
              <a16:creationId xmlns:a16="http://schemas.microsoft.com/office/drawing/2014/main" id="{7226637A-C263-4276-837E-F478B2FA6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7180" y="2289242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12</xdr:row>
      <xdr:rowOff>127053</xdr:rowOff>
    </xdr:from>
    <xdr:to>
      <xdr:col>1</xdr:col>
      <xdr:colOff>252000</xdr:colOff>
      <xdr:row>14</xdr:row>
      <xdr:rowOff>13293</xdr:rowOff>
    </xdr:to>
    <xdr:pic>
      <xdr:nvPicPr>
        <xdr:cNvPr id="14" name="Graphic 13" descr="Inventory outline">
          <a:extLst>
            <a:ext uri="{FF2B5EF4-FFF2-40B4-BE49-F238E27FC236}">
              <a16:creationId xmlns:a16="http://schemas.microsoft.com/office/drawing/2014/main" id="{4A2A7F6A-611A-43D7-9FDF-BBB0A916D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7180" y="2588313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</xdr:row>
      <xdr:rowOff>60364</xdr:rowOff>
    </xdr:from>
    <xdr:to>
      <xdr:col>1</xdr:col>
      <xdr:colOff>252000</xdr:colOff>
      <xdr:row>15</xdr:row>
      <xdr:rowOff>129484</xdr:rowOff>
    </xdr:to>
    <xdr:pic>
      <xdr:nvPicPr>
        <xdr:cNvPr id="15" name="Graphic 14" descr="Full Brick Wall with solid fill">
          <a:extLst>
            <a:ext uri="{FF2B5EF4-FFF2-40B4-BE49-F238E27FC236}">
              <a16:creationId xmlns:a16="http://schemas.microsoft.com/office/drawing/2014/main" id="{4E92FE2F-D7E7-40A3-9C60-0901F23CD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7180" y="2887384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15</xdr:row>
      <xdr:rowOff>176555</xdr:rowOff>
    </xdr:from>
    <xdr:to>
      <xdr:col>1</xdr:col>
      <xdr:colOff>252000</xdr:colOff>
      <xdr:row>17</xdr:row>
      <xdr:rowOff>60255</xdr:rowOff>
    </xdr:to>
    <xdr:pic>
      <xdr:nvPicPr>
        <xdr:cNvPr id="16" name="Graphic 15" descr="Receipt with solid fill">
          <a:extLst>
            <a:ext uri="{FF2B5EF4-FFF2-40B4-BE49-F238E27FC236}">
              <a16:creationId xmlns:a16="http://schemas.microsoft.com/office/drawing/2014/main" id="{2BED1387-1BF1-40A3-8E7E-A7516031E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7180" y="3186455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17</xdr:row>
      <xdr:rowOff>107326</xdr:rowOff>
    </xdr:from>
    <xdr:to>
      <xdr:col>1</xdr:col>
      <xdr:colOff>252000</xdr:colOff>
      <xdr:row>18</xdr:row>
      <xdr:rowOff>173906</xdr:rowOff>
    </xdr:to>
    <xdr:pic>
      <xdr:nvPicPr>
        <xdr:cNvPr id="17" name="Graphic 16" descr="Register with solid fill">
          <a:extLst>
            <a:ext uri="{FF2B5EF4-FFF2-40B4-BE49-F238E27FC236}">
              <a16:creationId xmlns:a16="http://schemas.microsoft.com/office/drawing/2014/main" id="{264F52DC-E2FA-4612-B40D-84969EC58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7180" y="3482986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19</xdr:row>
      <xdr:rowOff>38100</xdr:rowOff>
    </xdr:from>
    <xdr:to>
      <xdr:col>1</xdr:col>
      <xdr:colOff>252000</xdr:colOff>
      <xdr:row>20</xdr:row>
      <xdr:rowOff>104680</xdr:rowOff>
    </xdr:to>
    <xdr:pic>
      <xdr:nvPicPr>
        <xdr:cNvPr id="18" name="Graphic 17" descr="Clipboard Partially Checked with solid fill">
          <a:extLst>
            <a:ext uri="{FF2B5EF4-FFF2-40B4-BE49-F238E27FC236}">
              <a16:creationId xmlns:a16="http://schemas.microsoft.com/office/drawing/2014/main" id="{CAC539A0-954A-4BDE-9C77-88D007B59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7180" y="3779520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441960</xdr:colOff>
      <xdr:row>1</xdr:row>
      <xdr:rowOff>121920</xdr:rowOff>
    </xdr:from>
    <xdr:to>
      <xdr:col>1</xdr:col>
      <xdr:colOff>994410</xdr:colOff>
      <xdr:row>4</xdr:row>
      <xdr:rowOff>123190</xdr:rowOff>
    </xdr:to>
    <xdr:pic>
      <xdr:nvPicPr>
        <xdr:cNvPr id="19" name="Graphic 18" descr="Search Inventory with solid fill">
          <a:extLst>
            <a:ext uri="{FF2B5EF4-FFF2-40B4-BE49-F238E27FC236}">
              <a16:creationId xmlns:a16="http://schemas.microsoft.com/office/drawing/2014/main" id="{AD126BE9-34AA-4D36-B67A-0DF99474C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739140" y="304800"/>
          <a:ext cx="552450" cy="5499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502920</xdr:colOff>
      <xdr:row>8</xdr:row>
      <xdr:rowOff>0</xdr:rowOff>
    </xdr:from>
    <xdr:to>
      <xdr:col>1</xdr:col>
      <xdr:colOff>1455420</xdr:colOff>
      <xdr:row>9</xdr:row>
      <xdr:rowOff>68580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071A9-34FB-418F-832F-31C1B4C561D2}"/>
            </a:ext>
          </a:extLst>
        </xdr:cNvPr>
        <xdr:cNvSpPr/>
      </xdr:nvSpPr>
      <xdr:spPr>
        <a:xfrm>
          <a:off x="800100" y="1645920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Dashboard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9</xdr:row>
      <xdr:rowOff>116477</xdr:rowOff>
    </xdr:from>
    <xdr:to>
      <xdr:col>1</xdr:col>
      <xdr:colOff>1455420</xdr:colOff>
      <xdr:row>11</xdr:row>
      <xdr:rowOff>2177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2EA5442-D790-47E5-A486-6058EC0E77A4}"/>
            </a:ext>
          </a:extLst>
        </xdr:cNvPr>
        <xdr:cNvSpPr/>
      </xdr:nvSpPr>
      <xdr:spPr>
        <a:xfrm>
          <a:off x="800100" y="1945277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Customers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11</xdr:row>
      <xdr:rowOff>50074</xdr:rowOff>
    </xdr:from>
    <xdr:to>
      <xdr:col>1</xdr:col>
      <xdr:colOff>1455420</xdr:colOff>
      <xdr:row>12</xdr:row>
      <xdr:rowOff>118654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5B2866-FA31-4840-807F-BBF481E42997}"/>
            </a:ext>
          </a:extLst>
        </xdr:cNvPr>
        <xdr:cNvSpPr/>
      </xdr:nvSpPr>
      <xdr:spPr>
        <a:xfrm>
          <a:off x="800100" y="2244634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Vendors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12</xdr:row>
      <xdr:rowOff>166551</xdr:rowOff>
    </xdr:from>
    <xdr:to>
      <xdr:col>1</xdr:col>
      <xdr:colOff>1455420</xdr:colOff>
      <xdr:row>14</xdr:row>
      <xdr:rowOff>52251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0E5AF4F-6D46-4578-A896-39BC8C665EA7}"/>
            </a:ext>
          </a:extLst>
        </xdr:cNvPr>
        <xdr:cNvSpPr/>
      </xdr:nvSpPr>
      <xdr:spPr>
        <a:xfrm>
          <a:off x="800100" y="2543991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Products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14</xdr:row>
      <xdr:rowOff>100148</xdr:rowOff>
    </xdr:from>
    <xdr:to>
      <xdr:col>1</xdr:col>
      <xdr:colOff>1455420</xdr:colOff>
      <xdr:row>15</xdr:row>
      <xdr:rowOff>168728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88A3397-10EC-44FD-B854-EC307CC85290}"/>
            </a:ext>
          </a:extLst>
        </xdr:cNvPr>
        <xdr:cNvSpPr/>
      </xdr:nvSpPr>
      <xdr:spPr>
        <a:xfrm>
          <a:off x="800100" y="2843348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New Entry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16</xdr:row>
      <xdr:rowOff>33745</xdr:rowOff>
    </xdr:from>
    <xdr:to>
      <xdr:col>1</xdr:col>
      <xdr:colOff>1455420</xdr:colOff>
      <xdr:row>17</xdr:row>
      <xdr:rowOff>102325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2F2DA7A-AFE2-4847-8A34-48B8936EDA9F}"/>
            </a:ext>
          </a:extLst>
        </xdr:cNvPr>
        <xdr:cNvSpPr/>
      </xdr:nvSpPr>
      <xdr:spPr>
        <a:xfrm>
          <a:off x="800100" y="3142705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Purchase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17</xdr:row>
      <xdr:rowOff>150222</xdr:rowOff>
    </xdr:from>
    <xdr:to>
      <xdr:col>1</xdr:col>
      <xdr:colOff>1455420</xdr:colOff>
      <xdr:row>19</xdr:row>
      <xdr:rowOff>35922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9428472-6546-4DC9-95A8-E0491906AB81}"/>
            </a:ext>
          </a:extLst>
        </xdr:cNvPr>
        <xdr:cNvSpPr/>
      </xdr:nvSpPr>
      <xdr:spPr>
        <a:xfrm>
          <a:off x="800100" y="3442062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Sales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19</xdr:row>
      <xdr:rowOff>83820</xdr:rowOff>
    </xdr:from>
    <xdr:to>
      <xdr:col>1</xdr:col>
      <xdr:colOff>1455420</xdr:colOff>
      <xdr:row>20</xdr:row>
      <xdr:rowOff>152400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8AA07F6-D26B-485E-8DEC-1F779215A009}"/>
            </a:ext>
          </a:extLst>
        </xdr:cNvPr>
        <xdr:cNvSpPr/>
      </xdr:nvSpPr>
      <xdr:spPr>
        <a:xfrm>
          <a:off x="800100" y="3741420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Inventory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</xdr:colOff>
      <xdr:row>1</xdr:row>
      <xdr:rowOff>38100</xdr:rowOff>
    </xdr:from>
    <xdr:to>
      <xdr:col>12</xdr:col>
      <xdr:colOff>129540</xdr:colOff>
      <xdr:row>5</xdr:row>
      <xdr:rowOff>167640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B2808DC-3945-BC07-25F6-35114208B8B4}"/>
            </a:ext>
          </a:extLst>
        </xdr:cNvPr>
        <xdr:cNvSpPr/>
      </xdr:nvSpPr>
      <xdr:spPr>
        <a:xfrm>
          <a:off x="2407920" y="220980"/>
          <a:ext cx="5577840" cy="861060"/>
        </a:xfrm>
        <a:prstGeom prst="rect">
          <a:avLst/>
        </a:prstGeom>
        <a:solidFill>
          <a:schemeClr val="bg2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solidFill>
                <a:schemeClr val="tx1"/>
              </a:solidFill>
            </a:rPr>
            <a:t>  </a:t>
          </a:r>
          <a:r>
            <a:rPr lang="en-IN" sz="3200">
              <a:solidFill>
                <a:schemeClr val="tx1"/>
              </a:solidFill>
            </a:rPr>
            <a:t>New</a:t>
          </a:r>
          <a:r>
            <a:rPr lang="en-IN" sz="3200"/>
            <a:t> </a:t>
          </a:r>
          <a:r>
            <a:rPr lang="en-IN" sz="3200">
              <a:solidFill>
                <a:schemeClr val="tx1"/>
              </a:solidFill>
            </a:rPr>
            <a:t>Entry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0</xdr:colOff>
      <xdr:row>8</xdr:row>
      <xdr:rowOff>0</xdr:rowOff>
    </xdr:from>
    <xdr:to>
      <xdr:col>1</xdr:col>
      <xdr:colOff>299484</xdr:colOff>
      <xdr:row>9</xdr:row>
      <xdr:rowOff>114300</xdr:rowOff>
    </xdr:to>
    <xdr:pic>
      <xdr:nvPicPr>
        <xdr:cNvPr id="11" name="Graphic 10" descr="Presentation with bar chart with solid fill">
          <a:extLst>
            <a:ext uri="{FF2B5EF4-FFF2-40B4-BE49-F238E27FC236}">
              <a16:creationId xmlns:a16="http://schemas.microsoft.com/office/drawing/2014/main" id="{02F05A8D-2A65-4D0A-B6AE-4F1CA467E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97180" y="1645920"/>
          <a:ext cx="299484" cy="29718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</xdr:row>
      <xdr:rowOff>161371</xdr:rowOff>
    </xdr:from>
    <xdr:to>
      <xdr:col>1</xdr:col>
      <xdr:colOff>252000</xdr:colOff>
      <xdr:row>11</xdr:row>
      <xdr:rowOff>47611</xdr:rowOff>
    </xdr:to>
    <xdr:pic>
      <xdr:nvPicPr>
        <xdr:cNvPr id="12" name="Graphic 11" descr="User with solid fill">
          <a:extLst>
            <a:ext uri="{FF2B5EF4-FFF2-40B4-BE49-F238E27FC236}">
              <a16:creationId xmlns:a16="http://schemas.microsoft.com/office/drawing/2014/main" id="{26B2EE15-30AE-47DA-965C-DAD47F6AC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97180" y="1990171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11</xdr:row>
      <xdr:rowOff>94682</xdr:rowOff>
    </xdr:from>
    <xdr:to>
      <xdr:col>1</xdr:col>
      <xdr:colOff>252000</xdr:colOff>
      <xdr:row>12</xdr:row>
      <xdr:rowOff>163802</xdr:rowOff>
    </xdr:to>
    <xdr:pic>
      <xdr:nvPicPr>
        <xdr:cNvPr id="13" name="Graphic 12" descr="User outline">
          <a:extLst>
            <a:ext uri="{FF2B5EF4-FFF2-40B4-BE49-F238E27FC236}">
              <a16:creationId xmlns:a16="http://schemas.microsoft.com/office/drawing/2014/main" id="{55784107-2B72-4B31-B2A1-F6BB91A62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7180" y="2289242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13</xdr:row>
      <xdr:rowOff>27993</xdr:rowOff>
    </xdr:from>
    <xdr:to>
      <xdr:col>1</xdr:col>
      <xdr:colOff>252000</xdr:colOff>
      <xdr:row>14</xdr:row>
      <xdr:rowOff>97113</xdr:rowOff>
    </xdr:to>
    <xdr:pic>
      <xdr:nvPicPr>
        <xdr:cNvPr id="14" name="Graphic 13" descr="Inventory outline">
          <a:extLst>
            <a:ext uri="{FF2B5EF4-FFF2-40B4-BE49-F238E27FC236}">
              <a16:creationId xmlns:a16="http://schemas.microsoft.com/office/drawing/2014/main" id="{9E5C5F2B-7CBF-4D25-A167-928573557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7180" y="2588313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</xdr:row>
      <xdr:rowOff>144184</xdr:rowOff>
    </xdr:from>
    <xdr:to>
      <xdr:col>1</xdr:col>
      <xdr:colOff>252000</xdr:colOff>
      <xdr:row>16</xdr:row>
      <xdr:rowOff>30424</xdr:rowOff>
    </xdr:to>
    <xdr:pic>
      <xdr:nvPicPr>
        <xdr:cNvPr id="15" name="Graphic 14" descr="Full Brick Wall with solid fill">
          <a:extLst>
            <a:ext uri="{FF2B5EF4-FFF2-40B4-BE49-F238E27FC236}">
              <a16:creationId xmlns:a16="http://schemas.microsoft.com/office/drawing/2014/main" id="{8E335DA4-BAB1-4F10-9917-C1FFBA5E2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7180" y="2887384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16</xdr:row>
      <xdr:rowOff>77495</xdr:rowOff>
    </xdr:from>
    <xdr:to>
      <xdr:col>1</xdr:col>
      <xdr:colOff>252000</xdr:colOff>
      <xdr:row>17</xdr:row>
      <xdr:rowOff>144075</xdr:rowOff>
    </xdr:to>
    <xdr:pic>
      <xdr:nvPicPr>
        <xdr:cNvPr id="16" name="Graphic 15" descr="Receipt with solid fill">
          <a:extLst>
            <a:ext uri="{FF2B5EF4-FFF2-40B4-BE49-F238E27FC236}">
              <a16:creationId xmlns:a16="http://schemas.microsoft.com/office/drawing/2014/main" id="{DD09628E-AF55-44CA-AEA5-5020FC558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7180" y="3186455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</xdr:row>
      <xdr:rowOff>8266</xdr:rowOff>
    </xdr:from>
    <xdr:to>
      <xdr:col>1</xdr:col>
      <xdr:colOff>252000</xdr:colOff>
      <xdr:row>19</xdr:row>
      <xdr:rowOff>74846</xdr:rowOff>
    </xdr:to>
    <xdr:pic>
      <xdr:nvPicPr>
        <xdr:cNvPr id="17" name="Graphic 16" descr="Register with solid fill">
          <a:extLst>
            <a:ext uri="{FF2B5EF4-FFF2-40B4-BE49-F238E27FC236}">
              <a16:creationId xmlns:a16="http://schemas.microsoft.com/office/drawing/2014/main" id="{9F9904A3-CD41-4F17-A08D-F88C29CFC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7180" y="3482986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19</xdr:row>
      <xdr:rowOff>121920</xdr:rowOff>
    </xdr:from>
    <xdr:to>
      <xdr:col>1</xdr:col>
      <xdr:colOff>252000</xdr:colOff>
      <xdr:row>21</xdr:row>
      <xdr:rowOff>5620</xdr:rowOff>
    </xdr:to>
    <xdr:pic>
      <xdr:nvPicPr>
        <xdr:cNvPr id="18" name="Graphic 17" descr="Clipboard Partially Checked with solid fill">
          <a:extLst>
            <a:ext uri="{FF2B5EF4-FFF2-40B4-BE49-F238E27FC236}">
              <a16:creationId xmlns:a16="http://schemas.microsoft.com/office/drawing/2014/main" id="{BCD4CDA0-7263-4D5C-9CFE-DD33CC8AE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7180" y="3779520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457200</xdr:colOff>
      <xdr:row>1</xdr:row>
      <xdr:rowOff>83820</xdr:rowOff>
    </xdr:from>
    <xdr:to>
      <xdr:col>1</xdr:col>
      <xdr:colOff>1009650</xdr:colOff>
      <xdr:row>4</xdr:row>
      <xdr:rowOff>85090</xdr:rowOff>
    </xdr:to>
    <xdr:pic>
      <xdr:nvPicPr>
        <xdr:cNvPr id="19" name="Graphic 18" descr="Search Inventory with solid fill">
          <a:extLst>
            <a:ext uri="{FF2B5EF4-FFF2-40B4-BE49-F238E27FC236}">
              <a16:creationId xmlns:a16="http://schemas.microsoft.com/office/drawing/2014/main" id="{D2799BD5-86DE-4DE6-A1B6-715505C30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754380" y="266700"/>
          <a:ext cx="552450" cy="5499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502920</xdr:colOff>
      <xdr:row>8</xdr:row>
      <xdr:rowOff>0</xdr:rowOff>
    </xdr:from>
    <xdr:to>
      <xdr:col>1</xdr:col>
      <xdr:colOff>1455420</xdr:colOff>
      <xdr:row>9</xdr:row>
      <xdr:rowOff>68580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C2328-8234-4A40-BA88-890A31960CC2}"/>
            </a:ext>
          </a:extLst>
        </xdr:cNvPr>
        <xdr:cNvSpPr/>
      </xdr:nvSpPr>
      <xdr:spPr>
        <a:xfrm>
          <a:off x="800100" y="1645920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Dashboard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9</xdr:row>
      <xdr:rowOff>116477</xdr:rowOff>
    </xdr:from>
    <xdr:to>
      <xdr:col>1</xdr:col>
      <xdr:colOff>1455420</xdr:colOff>
      <xdr:row>11</xdr:row>
      <xdr:rowOff>2177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79F86F6-8087-4A6C-A454-F9E6ADC1042F}"/>
            </a:ext>
          </a:extLst>
        </xdr:cNvPr>
        <xdr:cNvSpPr/>
      </xdr:nvSpPr>
      <xdr:spPr>
        <a:xfrm>
          <a:off x="800100" y="1945277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Customers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11</xdr:row>
      <xdr:rowOff>50074</xdr:rowOff>
    </xdr:from>
    <xdr:to>
      <xdr:col>1</xdr:col>
      <xdr:colOff>1455420</xdr:colOff>
      <xdr:row>12</xdr:row>
      <xdr:rowOff>118654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AAB680-3DDE-487B-AB77-5221BA15415E}"/>
            </a:ext>
          </a:extLst>
        </xdr:cNvPr>
        <xdr:cNvSpPr/>
      </xdr:nvSpPr>
      <xdr:spPr>
        <a:xfrm>
          <a:off x="800100" y="2244634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Vendors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12</xdr:row>
      <xdr:rowOff>166551</xdr:rowOff>
    </xdr:from>
    <xdr:to>
      <xdr:col>1</xdr:col>
      <xdr:colOff>1455420</xdr:colOff>
      <xdr:row>14</xdr:row>
      <xdr:rowOff>52251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D63411-98D1-48B7-A4B1-6373B3EFEBD6}"/>
            </a:ext>
          </a:extLst>
        </xdr:cNvPr>
        <xdr:cNvSpPr/>
      </xdr:nvSpPr>
      <xdr:spPr>
        <a:xfrm>
          <a:off x="800100" y="2543991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Products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14</xdr:row>
      <xdr:rowOff>100148</xdr:rowOff>
    </xdr:from>
    <xdr:to>
      <xdr:col>1</xdr:col>
      <xdr:colOff>1455420</xdr:colOff>
      <xdr:row>15</xdr:row>
      <xdr:rowOff>168728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7A8A66E-8B21-4B82-8FA2-F7B304ED97B3}"/>
            </a:ext>
          </a:extLst>
        </xdr:cNvPr>
        <xdr:cNvSpPr/>
      </xdr:nvSpPr>
      <xdr:spPr>
        <a:xfrm>
          <a:off x="800100" y="2843348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New Entry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16</xdr:row>
      <xdr:rowOff>33745</xdr:rowOff>
    </xdr:from>
    <xdr:to>
      <xdr:col>1</xdr:col>
      <xdr:colOff>1455420</xdr:colOff>
      <xdr:row>17</xdr:row>
      <xdr:rowOff>102325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6BA3040-893F-4173-944B-11FA5E4CE7C7}"/>
            </a:ext>
          </a:extLst>
        </xdr:cNvPr>
        <xdr:cNvSpPr/>
      </xdr:nvSpPr>
      <xdr:spPr>
        <a:xfrm>
          <a:off x="800100" y="3142705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Purchase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17</xdr:row>
      <xdr:rowOff>150222</xdr:rowOff>
    </xdr:from>
    <xdr:to>
      <xdr:col>1</xdr:col>
      <xdr:colOff>1455420</xdr:colOff>
      <xdr:row>19</xdr:row>
      <xdr:rowOff>35922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E6F9B88-A541-438D-BDA6-7C6D0C58D126}"/>
            </a:ext>
          </a:extLst>
        </xdr:cNvPr>
        <xdr:cNvSpPr/>
      </xdr:nvSpPr>
      <xdr:spPr>
        <a:xfrm>
          <a:off x="800100" y="3442062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Sales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19</xdr:row>
      <xdr:rowOff>83820</xdr:rowOff>
    </xdr:from>
    <xdr:to>
      <xdr:col>1</xdr:col>
      <xdr:colOff>1455420</xdr:colOff>
      <xdr:row>20</xdr:row>
      <xdr:rowOff>152400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83904BD-1DF7-4D73-813D-DC59C7CD18B1}"/>
            </a:ext>
          </a:extLst>
        </xdr:cNvPr>
        <xdr:cNvSpPr/>
      </xdr:nvSpPr>
      <xdr:spPr>
        <a:xfrm>
          <a:off x="800100" y="3741420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Inventory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</xdr:col>
      <xdr:colOff>38100</xdr:colOff>
      <xdr:row>1</xdr:row>
      <xdr:rowOff>60960</xdr:rowOff>
    </xdr:from>
    <xdr:to>
      <xdr:col>7</xdr:col>
      <xdr:colOff>106680</xdr:colOff>
      <xdr:row>5</xdr:row>
      <xdr:rowOff>167640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1C1FE11-2DED-8C4E-7F4B-A9958B6B4939}"/>
            </a:ext>
          </a:extLst>
        </xdr:cNvPr>
        <xdr:cNvSpPr/>
      </xdr:nvSpPr>
      <xdr:spPr>
        <a:xfrm>
          <a:off x="2407920" y="243840"/>
          <a:ext cx="5524500" cy="838200"/>
        </a:xfrm>
        <a:prstGeom prst="rect">
          <a:avLst/>
        </a:prstGeom>
        <a:solidFill>
          <a:schemeClr val="bg2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>
              <a:solidFill>
                <a:schemeClr val="tx1"/>
              </a:solidFill>
            </a:rPr>
            <a:t>  Products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0</xdr:colOff>
      <xdr:row>8</xdr:row>
      <xdr:rowOff>0</xdr:rowOff>
    </xdr:from>
    <xdr:to>
      <xdr:col>1</xdr:col>
      <xdr:colOff>299484</xdr:colOff>
      <xdr:row>9</xdr:row>
      <xdr:rowOff>114300</xdr:rowOff>
    </xdr:to>
    <xdr:pic>
      <xdr:nvPicPr>
        <xdr:cNvPr id="11" name="Graphic 10" descr="Presentation with bar chart with solid fill">
          <a:extLst>
            <a:ext uri="{FF2B5EF4-FFF2-40B4-BE49-F238E27FC236}">
              <a16:creationId xmlns:a16="http://schemas.microsoft.com/office/drawing/2014/main" id="{4F5FE64E-CC20-46D0-BC10-110C87D7D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97180" y="1645920"/>
          <a:ext cx="299484" cy="29718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</xdr:row>
      <xdr:rowOff>161371</xdr:rowOff>
    </xdr:from>
    <xdr:to>
      <xdr:col>1</xdr:col>
      <xdr:colOff>252000</xdr:colOff>
      <xdr:row>11</xdr:row>
      <xdr:rowOff>47611</xdr:rowOff>
    </xdr:to>
    <xdr:pic>
      <xdr:nvPicPr>
        <xdr:cNvPr id="12" name="Graphic 11" descr="User with solid fill">
          <a:extLst>
            <a:ext uri="{FF2B5EF4-FFF2-40B4-BE49-F238E27FC236}">
              <a16:creationId xmlns:a16="http://schemas.microsoft.com/office/drawing/2014/main" id="{8F0229E8-1966-4799-81C4-9AC93717C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97180" y="1990171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11</xdr:row>
      <xdr:rowOff>94682</xdr:rowOff>
    </xdr:from>
    <xdr:to>
      <xdr:col>1</xdr:col>
      <xdr:colOff>252000</xdr:colOff>
      <xdr:row>12</xdr:row>
      <xdr:rowOff>163802</xdr:rowOff>
    </xdr:to>
    <xdr:pic>
      <xdr:nvPicPr>
        <xdr:cNvPr id="13" name="Graphic 12" descr="User outline">
          <a:extLst>
            <a:ext uri="{FF2B5EF4-FFF2-40B4-BE49-F238E27FC236}">
              <a16:creationId xmlns:a16="http://schemas.microsoft.com/office/drawing/2014/main" id="{0D052C2F-3A35-4E93-9CA3-11FF0FB04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7180" y="2289242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13</xdr:row>
      <xdr:rowOff>27993</xdr:rowOff>
    </xdr:from>
    <xdr:to>
      <xdr:col>1</xdr:col>
      <xdr:colOff>252000</xdr:colOff>
      <xdr:row>14</xdr:row>
      <xdr:rowOff>97113</xdr:rowOff>
    </xdr:to>
    <xdr:pic>
      <xdr:nvPicPr>
        <xdr:cNvPr id="14" name="Graphic 13" descr="Inventory outline">
          <a:extLst>
            <a:ext uri="{FF2B5EF4-FFF2-40B4-BE49-F238E27FC236}">
              <a16:creationId xmlns:a16="http://schemas.microsoft.com/office/drawing/2014/main" id="{9EA750F9-3BEC-4FFD-98E9-6A317E5E0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7180" y="2588313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</xdr:row>
      <xdr:rowOff>144184</xdr:rowOff>
    </xdr:from>
    <xdr:to>
      <xdr:col>1</xdr:col>
      <xdr:colOff>252000</xdr:colOff>
      <xdr:row>16</xdr:row>
      <xdr:rowOff>30424</xdr:rowOff>
    </xdr:to>
    <xdr:pic>
      <xdr:nvPicPr>
        <xdr:cNvPr id="15" name="Graphic 14" descr="Full Brick Wall with solid fill">
          <a:extLst>
            <a:ext uri="{FF2B5EF4-FFF2-40B4-BE49-F238E27FC236}">
              <a16:creationId xmlns:a16="http://schemas.microsoft.com/office/drawing/2014/main" id="{37D716AE-771F-452F-95A2-3A55E399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7180" y="2887384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16</xdr:row>
      <xdr:rowOff>77495</xdr:rowOff>
    </xdr:from>
    <xdr:to>
      <xdr:col>1</xdr:col>
      <xdr:colOff>252000</xdr:colOff>
      <xdr:row>17</xdr:row>
      <xdr:rowOff>144075</xdr:rowOff>
    </xdr:to>
    <xdr:pic>
      <xdr:nvPicPr>
        <xdr:cNvPr id="16" name="Graphic 15" descr="Receipt with solid fill">
          <a:extLst>
            <a:ext uri="{FF2B5EF4-FFF2-40B4-BE49-F238E27FC236}">
              <a16:creationId xmlns:a16="http://schemas.microsoft.com/office/drawing/2014/main" id="{83DAB29E-EA20-4A12-BA14-67BD6227D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7180" y="3186455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</xdr:row>
      <xdr:rowOff>8266</xdr:rowOff>
    </xdr:from>
    <xdr:to>
      <xdr:col>1</xdr:col>
      <xdr:colOff>252000</xdr:colOff>
      <xdr:row>19</xdr:row>
      <xdr:rowOff>74846</xdr:rowOff>
    </xdr:to>
    <xdr:pic>
      <xdr:nvPicPr>
        <xdr:cNvPr id="17" name="Graphic 16" descr="Register with solid fill">
          <a:extLst>
            <a:ext uri="{FF2B5EF4-FFF2-40B4-BE49-F238E27FC236}">
              <a16:creationId xmlns:a16="http://schemas.microsoft.com/office/drawing/2014/main" id="{B8C29F41-40F1-47C9-8FAD-23BE131E2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7180" y="3482986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19</xdr:row>
      <xdr:rowOff>121920</xdr:rowOff>
    </xdr:from>
    <xdr:to>
      <xdr:col>1</xdr:col>
      <xdr:colOff>252000</xdr:colOff>
      <xdr:row>21</xdr:row>
      <xdr:rowOff>5620</xdr:rowOff>
    </xdr:to>
    <xdr:pic>
      <xdr:nvPicPr>
        <xdr:cNvPr id="18" name="Graphic 17" descr="Clipboard Partially Checked with solid fill">
          <a:extLst>
            <a:ext uri="{FF2B5EF4-FFF2-40B4-BE49-F238E27FC236}">
              <a16:creationId xmlns:a16="http://schemas.microsoft.com/office/drawing/2014/main" id="{D8317549-4D75-414B-98B9-6358C0F6E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7180" y="3779520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457200</xdr:colOff>
      <xdr:row>1</xdr:row>
      <xdr:rowOff>144780</xdr:rowOff>
    </xdr:from>
    <xdr:to>
      <xdr:col>1</xdr:col>
      <xdr:colOff>1009650</xdr:colOff>
      <xdr:row>4</xdr:row>
      <xdr:rowOff>146050</xdr:rowOff>
    </xdr:to>
    <xdr:pic>
      <xdr:nvPicPr>
        <xdr:cNvPr id="19" name="Graphic 18" descr="Search Inventory with solid fill">
          <a:extLst>
            <a:ext uri="{FF2B5EF4-FFF2-40B4-BE49-F238E27FC236}">
              <a16:creationId xmlns:a16="http://schemas.microsoft.com/office/drawing/2014/main" id="{779F666A-65EA-4DBC-80A4-056DD43DC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754380" y="327660"/>
          <a:ext cx="552450" cy="5499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502920</xdr:colOff>
      <xdr:row>8</xdr:row>
      <xdr:rowOff>0</xdr:rowOff>
    </xdr:from>
    <xdr:to>
      <xdr:col>1</xdr:col>
      <xdr:colOff>1455420</xdr:colOff>
      <xdr:row>9</xdr:row>
      <xdr:rowOff>68580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84BD3A-AA92-4EFD-8BEE-7CC5C29A76EA}"/>
            </a:ext>
          </a:extLst>
        </xdr:cNvPr>
        <xdr:cNvSpPr/>
      </xdr:nvSpPr>
      <xdr:spPr>
        <a:xfrm>
          <a:off x="800100" y="1645920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Dashboard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9</xdr:row>
      <xdr:rowOff>116477</xdr:rowOff>
    </xdr:from>
    <xdr:to>
      <xdr:col>1</xdr:col>
      <xdr:colOff>1455420</xdr:colOff>
      <xdr:row>11</xdr:row>
      <xdr:rowOff>2177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51ECBE5-E553-4869-9786-709A5169A9EB}"/>
            </a:ext>
          </a:extLst>
        </xdr:cNvPr>
        <xdr:cNvSpPr/>
      </xdr:nvSpPr>
      <xdr:spPr>
        <a:xfrm>
          <a:off x="800100" y="1945277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Customers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11</xdr:row>
      <xdr:rowOff>50074</xdr:rowOff>
    </xdr:from>
    <xdr:to>
      <xdr:col>1</xdr:col>
      <xdr:colOff>1455420</xdr:colOff>
      <xdr:row>12</xdr:row>
      <xdr:rowOff>118654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C69EEA-B820-4329-A0E1-428ADC9E992D}"/>
            </a:ext>
          </a:extLst>
        </xdr:cNvPr>
        <xdr:cNvSpPr/>
      </xdr:nvSpPr>
      <xdr:spPr>
        <a:xfrm>
          <a:off x="800100" y="2244634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Vendors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12</xdr:row>
      <xdr:rowOff>166551</xdr:rowOff>
    </xdr:from>
    <xdr:to>
      <xdr:col>1</xdr:col>
      <xdr:colOff>1455420</xdr:colOff>
      <xdr:row>14</xdr:row>
      <xdr:rowOff>52251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CEAC24A-703C-4C27-8C72-8330E1BF3054}"/>
            </a:ext>
          </a:extLst>
        </xdr:cNvPr>
        <xdr:cNvSpPr/>
      </xdr:nvSpPr>
      <xdr:spPr>
        <a:xfrm>
          <a:off x="800100" y="2543991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Products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14</xdr:row>
      <xdr:rowOff>100148</xdr:rowOff>
    </xdr:from>
    <xdr:to>
      <xdr:col>1</xdr:col>
      <xdr:colOff>1455420</xdr:colOff>
      <xdr:row>15</xdr:row>
      <xdr:rowOff>168728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97CB1D0-9BDA-4316-8BD5-D631974241BA}"/>
            </a:ext>
          </a:extLst>
        </xdr:cNvPr>
        <xdr:cNvSpPr/>
      </xdr:nvSpPr>
      <xdr:spPr>
        <a:xfrm>
          <a:off x="800100" y="2843348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New Entry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16</xdr:row>
      <xdr:rowOff>33745</xdr:rowOff>
    </xdr:from>
    <xdr:to>
      <xdr:col>1</xdr:col>
      <xdr:colOff>1455420</xdr:colOff>
      <xdr:row>17</xdr:row>
      <xdr:rowOff>102325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2F18A76-7EA9-41C1-8226-5F63945DBF8B}"/>
            </a:ext>
          </a:extLst>
        </xdr:cNvPr>
        <xdr:cNvSpPr/>
      </xdr:nvSpPr>
      <xdr:spPr>
        <a:xfrm>
          <a:off x="800100" y="3142705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Purchase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17</xdr:row>
      <xdr:rowOff>150222</xdr:rowOff>
    </xdr:from>
    <xdr:to>
      <xdr:col>1</xdr:col>
      <xdr:colOff>1455420</xdr:colOff>
      <xdr:row>19</xdr:row>
      <xdr:rowOff>35922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D3CF061-8B35-4CA0-8115-983CD649AE55}"/>
            </a:ext>
          </a:extLst>
        </xdr:cNvPr>
        <xdr:cNvSpPr/>
      </xdr:nvSpPr>
      <xdr:spPr>
        <a:xfrm>
          <a:off x="800100" y="3442062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Sales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19</xdr:row>
      <xdr:rowOff>83820</xdr:rowOff>
    </xdr:from>
    <xdr:to>
      <xdr:col>1</xdr:col>
      <xdr:colOff>1455420</xdr:colOff>
      <xdr:row>20</xdr:row>
      <xdr:rowOff>152400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B86C5E8-7D79-4FB0-83FE-868BB1CD41D0}"/>
            </a:ext>
          </a:extLst>
        </xdr:cNvPr>
        <xdr:cNvSpPr/>
      </xdr:nvSpPr>
      <xdr:spPr>
        <a:xfrm>
          <a:off x="800100" y="3741420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Inventory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</xdr:col>
      <xdr:colOff>30480</xdr:colOff>
      <xdr:row>1</xdr:row>
      <xdr:rowOff>68580</xdr:rowOff>
    </xdr:from>
    <xdr:to>
      <xdr:col>9</xdr:col>
      <xdr:colOff>464820</xdr:colOff>
      <xdr:row>5</xdr:row>
      <xdr:rowOff>68580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DE03AE5-C68F-E838-8224-1F7DBC344D85}"/>
            </a:ext>
          </a:extLst>
        </xdr:cNvPr>
        <xdr:cNvSpPr/>
      </xdr:nvSpPr>
      <xdr:spPr>
        <a:xfrm>
          <a:off x="2400300" y="251460"/>
          <a:ext cx="5631180" cy="731520"/>
        </a:xfrm>
        <a:prstGeom prst="rect">
          <a:avLst/>
        </a:prstGeom>
        <a:solidFill>
          <a:schemeClr val="bg2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>
              <a:solidFill>
                <a:schemeClr val="tx1"/>
              </a:solidFill>
            </a:rPr>
            <a:t>  Vendors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0</xdr:colOff>
      <xdr:row>8</xdr:row>
      <xdr:rowOff>0</xdr:rowOff>
    </xdr:from>
    <xdr:to>
      <xdr:col>1</xdr:col>
      <xdr:colOff>299484</xdr:colOff>
      <xdr:row>9</xdr:row>
      <xdr:rowOff>114300</xdr:rowOff>
    </xdr:to>
    <xdr:pic>
      <xdr:nvPicPr>
        <xdr:cNvPr id="11" name="Graphic 10" descr="Presentation with bar chart with solid fill">
          <a:extLst>
            <a:ext uri="{FF2B5EF4-FFF2-40B4-BE49-F238E27FC236}">
              <a16:creationId xmlns:a16="http://schemas.microsoft.com/office/drawing/2014/main" id="{8D4A9D95-4F8A-45FC-AD19-0EB8F5243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97180" y="1645920"/>
          <a:ext cx="299484" cy="29718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</xdr:row>
      <xdr:rowOff>161371</xdr:rowOff>
    </xdr:from>
    <xdr:to>
      <xdr:col>1</xdr:col>
      <xdr:colOff>252000</xdr:colOff>
      <xdr:row>11</xdr:row>
      <xdr:rowOff>47611</xdr:rowOff>
    </xdr:to>
    <xdr:pic>
      <xdr:nvPicPr>
        <xdr:cNvPr id="12" name="Graphic 11" descr="User with solid fill">
          <a:extLst>
            <a:ext uri="{FF2B5EF4-FFF2-40B4-BE49-F238E27FC236}">
              <a16:creationId xmlns:a16="http://schemas.microsoft.com/office/drawing/2014/main" id="{068E536B-378D-4353-AC58-DAC7F040A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97180" y="1990171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11</xdr:row>
      <xdr:rowOff>94682</xdr:rowOff>
    </xdr:from>
    <xdr:to>
      <xdr:col>1</xdr:col>
      <xdr:colOff>252000</xdr:colOff>
      <xdr:row>12</xdr:row>
      <xdr:rowOff>163802</xdr:rowOff>
    </xdr:to>
    <xdr:pic>
      <xdr:nvPicPr>
        <xdr:cNvPr id="13" name="Graphic 12" descr="User outline">
          <a:extLst>
            <a:ext uri="{FF2B5EF4-FFF2-40B4-BE49-F238E27FC236}">
              <a16:creationId xmlns:a16="http://schemas.microsoft.com/office/drawing/2014/main" id="{7E055325-86FE-4140-AD61-6741AFADA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7180" y="2289242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13</xdr:row>
      <xdr:rowOff>27993</xdr:rowOff>
    </xdr:from>
    <xdr:to>
      <xdr:col>1</xdr:col>
      <xdr:colOff>252000</xdr:colOff>
      <xdr:row>14</xdr:row>
      <xdr:rowOff>97113</xdr:rowOff>
    </xdr:to>
    <xdr:pic>
      <xdr:nvPicPr>
        <xdr:cNvPr id="14" name="Graphic 13" descr="Inventory outline">
          <a:extLst>
            <a:ext uri="{FF2B5EF4-FFF2-40B4-BE49-F238E27FC236}">
              <a16:creationId xmlns:a16="http://schemas.microsoft.com/office/drawing/2014/main" id="{0898F375-24CA-432F-B146-1F08CD586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7180" y="2588313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</xdr:row>
      <xdr:rowOff>144184</xdr:rowOff>
    </xdr:from>
    <xdr:to>
      <xdr:col>1</xdr:col>
      <xdr:colOff>252000</xdr:colOff>
      <xdr:row>16</xdr:row>
      <xdr:rowOff>30424</xdr:rowOff>
    </xdr:to>
    <xdr:pic>
      <xdr:nvPicPr>
        <xdr:cNvPr id="15" name="Graphic 14" descr="Full Brick Wall with solid fill">
          <a:extLst>
            <a:ext uri="{FF2B5EF4-FFF2-40B4-BE49-F238E27FC236}">
              <a16:creationId xmlns:a16="http://schemas.microsoft.com/office/drawing/2014/main" id="{4A092419-547C-44F3-AF1E-57B679CE3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7180" y="2887384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16</xdr:row>
      <xdr:rowOff>77495</xdr:rowOff>
    </xdr:from>
    <xdr:to>
      <xdr:col>1</xdr:col>
      <xdr:colOff>252000</xdr:colOff>
      <xdr:row>17</xdr:row>
      <xdr:rowOff>144075</xdr:rowOff>
    </xdr:to>
    <xdr:pic>
      <xdr:nvPicPr>
        <xdr:cNvPr id="16" name="Graphic 15" descr="Receipt with solid fill">
          <a:extLst>
            <a:ext uri="{FF2B5EF4-FFF2-40B4-BE49-F238E27FC236}">
              <a16:creationId xmlns:a16="http://schemas.microsoft.com/office/drawing/2014/main" id="{10A03B73-7D43-4CD6-A1ED-C0FE3CE6A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7180" y="3186455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</xdr:row>
      <xdr:rowOff>8266</xdr:rowOff>
    </xdr:from>
    <xdr:to>
      <xdr:col>1</xdr:col>
      <xdr:colOff>252000</xdr:colOff>
      <xdr:row>19</xdr:row>
      <xdr:rowOff>74846</xdr:rowOff>
    </xdr:to>
    <xdr:pic>
      <xdr:nvPicPr>
        <xdr:cNvPr id="17" name="Graphic 16" descr="Register with solid fill">
          <a:extLst>
            <a:ext uri="{FF2B5EF4-FFF2-40B4-BE49-F238E27FC236}">
              <a16:creationId xmlns:a16="http://schemas.microsoft.com/office/drawing/2014/main" id="{97928E34-C07D-4CB4-BBF3-8E51D27D0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7180" y="3482986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19</xdr:row>
      <xdr:rowOff>121920</xdr:rowOff>
    </xdr:from>
    <xdr:to>
      <xdr:col>1</xdr:col>
      <xdr:colOff>252000</xdr:colOff>
      <xdr:row>21</xdr:row>
      <xdr:rowOff>5620</xdr:rowOff>
    </xdr:to>
    <xdr:pic>
      <xdr:nvPicPr>
        <xdr:cNvPr id="18" name="Graphic 17" descr="Clipboard Partially Checked with solid fill">
          <a:extLst>
            <a:ext uri="{FF2B5EF4-FFF2-40B4-BE49-F238E27FC236}">
              <a16:creationId xmlns:a16="http://schemas.microsoft.com/office/drawing/2014/main" id="{6A8A302E-0DAE-4241-ABB1-FAEE8BDD1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7180" y="3779520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464820</xdr:colOff>
      <xdr:row>1</xdr:row>
      <xdr:rowOff>129540</xdr:rowOff>
    </xdr:from>
    <xdr:to>
      <xdr:col>1</xdr:col>
      <xdr:colOff>1017270</xdr:colOff>
      <xdr:row>4</xdr:row>
      <xdr:rowOff>130810</xdr:rowOff>
    </xdr:to>
    <xdr:pic>
      <xdr:nvPicPr>
        <xdr:cNvPr id="19" name="Graphic 18" descr="Search Inventory with solid fill">
          <a:extLst>
            <a:ext uri="{FF2B5EF4-FFF2-40B4-BE49-F238E27FC236}">
              <a16:creationId xmlns:a16="http://schemas.microsoft.com/office/drawing/2014/main" id="{DAD4F4A7-1A78-4677-98B8-74BC4C69B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762000" y="312420"/>
          <a:ext cx="552450" cy="5499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502920</xdr:colOff>
      <xdr:row>8</xdr:row>
      <xdr:rowOff>0</xdr:rowOff>
    </xdr:from>
    <xdr:to>
      <xdr:col>1</xdr:col>
      <xdr:colOff>1455420</xdr:colOff>
      <xdr:row>9</xdr:row>
      <xdr:rowOff>68580</xdr:rowOff>
    </xdr:to>
    <xdr:sp macro="" textlink="">
      <xdr:nvSpPr>
        <xdr:cNvPr id="27" name="Rectangl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E6D3A-197A-4CF9-BCC4-DC60133EE13B}"/>
            </a:ext>
          </a:extLst>
        </xdr:cNvPr>
        <xdr:cNvSpPr/>
      </xdr:nvSpPr>
      <xdr:spPr>
        <a:xfrm>
          <a:off x="800100" y="1645920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Dashboard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9</xdr:row>
      <xdr:rowOff>116477</xdr:rowOff>
    </xdr:from>
    <xdr:to>
      <xdr:col>1</xdr:col>
      <xdr:colOff>1455420</xdr:colOff>
      <xdr:row>11</xdr:row>
      <xdr:rowOff>2177</xdr:rowOff>
    </xdr:to>
    <xdr:sp macro="" textlink="">
      <xdr:nvSpPr>
        <xdr:cNvPr id="28" name="Rectangle 2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B98791E-18CB-4E14-A481-03B21DE9D5B0}"/>
            </a:ext>
          </a:extLst>
        </xdr:cNvPr>
        <xdr:cNvSpPr/>
      </xdr:nvSpPr>
      <xdr:spPr>
        <a:xfrm>
          <a:off x="800100" y="1945277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Customers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11</xdr:row>
      <xdr:rowOff>50074</xdr:rowOff>
    </xdr:from>
    <xdr:to>
      <xdr:col>1</xdr:col>
      <xdr:colOff>1455420</xdr:colOff>
      <xdr:row>12</xdr:row>
      <xdr:rowOff>118654</xdr:rowOff>
    </xdr:to>
    <xdr:sp macro="" textlink="">
      <xdr:nvSpPr>
        <xdr:cNvPr id="29" name="Rectangle 2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67F8B2-50F1-4C9C-9BB5-1A42910B7BE8}"/>
            </a:ext>
          </a:extLst>
        </xdr:cNvPr>
        <xdr:cNvSpPr/>
      </xdr:nvSpPr>
      <xdr:spPr>
        <a:xfrm>
          <a:off x="800100" y="2244634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Vendors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12</xdr:row>
      <xdr:rowOff>166551</xdr:rowOff>
    </xdr:from>
    <xdr:to>
      <xdr:col>1</xdr:col>
      <xdr:colOff>1455420</xdr:colOff>
      <xdr:row>14</xdr:row>
      <xdr:rowOff>52251</xdr:rowOff>
    </xdr:to>
    <xdr:sp macro="" textlink="">
      <xdr:nvSpPr>
        <xdr:cNvPr id="30" name="Rectangle 2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9BB6CEF-66C1-4DF9-A633-59371D2A21EF}"/>
            </a:ext>
          </a:extLst>
        </xdr:cNvPr>
        <xdr:cNvSpPr/>
      </xdr:nvSpPr>
      <xdr:spPr>
        <a:xfrm>
          <a:off x="800100" y="2543991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Products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14</xdr:row>
      <xdr:rowOff>100148</xdr:rowOff>
    </xdr:from>
    <xdr:to>
      <xdr:col>1</xdr:col>
      <xdr:colOff>1455420</xdr:colOff>
      <xdr:row>15</xdr:row>
      <xdr:rowOff>168728</xdr:rowOff>
    </xdr:to>
    <xdr:sp macro="" textlink="">
      <xdr:nvSpPr>
        <xdr:cNvPr id="31" name="Rectangle 3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DFC8162-0A71-4270-BDF4-0EDC7E5530D7}"/>
            </a:ext>
          </a:extLst>
        </xdr:cNvPr>
        <xdr:cNvSpPr/>
      </xdr:nvSpPr>
      <xdr:spPr>
        <a:xfrm>
          <a:off x="800100" y="2843348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New Entry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16</xdr:row>
      <xdr:rowOff>33745</xdr:rowOff>
    </xdr:from>
    <xdr:to>
      <xdr:col>1</xdr:col>
      <xdr:colOff>1455420</xdr:colOff>
      <xdr:row>17</xdr:row>
      <xdr:rowOff>102325</xdr:rowOff>
    </xdr:to>
    <xdr:sp macro="" textlink="">
      <xdr:nvSpPr>
        <xdr:cNvPr id="32" name="Rectangle 3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90CB83F-791A-4780-A9CD-C47526309E6D}"/>
            </a:ext>
          </a:extLst>
        </xdr:cNvPr>
        <xdr:cNvSpPr/>
      </xdr:nvSpPr>
      <xdr:spPr>
        <a:xfrm>
          <a:off x="800100" y="3142705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Purchase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17</xdr:row>
      <xdr:rowOff>150222</xdr:rowOff>
    </xdr:from>
    <xdr:to>
      <xdr:col>1</xdr:col>
      <xdr:colOff>1455420</xdr:colOff>
      <xdr:row>19</xdr:row>
      <xdr:rowOff>35922</xdr:rowOff>
    </xdr:to>
    <xdr:sp macro="" textlink="">
      <xdr:nvSpPr>
        <xdr:cNvPr id="33" name="Rectangle 3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570F5B6-E752-4CDE-9035-B131D0B84F62}"/>
            </a:ext>
          </a:extLst>
        </xdr:cNvPr>
        <xdr:cNvSpPr/>
      </xdr:nvSpPr>
      <xdr:spPr>
        <a:xfrm>
          <a:off x="800100" y="3442062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Sales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19</xdr:row>
      <xdr:rowOff>83820</xdr:rowOff>
    </xdr:from>
    <xdr:to>
      <xdr:col>1</xdr:col>
      <xdr:colOff>1455420</xdr:colOff>
      <xdr:row>20</xdr:row>
      <xdr:rowOff>152400</xdr:rowOff>
    </xdr:to>
    <xdr:sp macro="" textlink="">
      <xdr:nvSpPr>
        <xdr:cNvPr id="34" name="Rectangle 3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0D82855-358D-4BF3-A939-4EDBEF3A7DF5}"/>
            </a:ext>
          </a:extLst>
        </xdr:cNvPr>
        <xdr:cNvSpPr/>
      </xdr:nvSpPr>
      <xdr:spPr>
        <a:xfrm>
          <a:off x="800100" y="3741420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Inventory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</xdr:col>
      <xdr:colOff>22860</xdr:colOff>
      <xdr:row>1</xdr:row>
      <xdr:rowOff>38100</xdr:rowOff>
    </xdr:from>
    <xdr:to>
      <xdr:col>8</xdr:col>
      <xdr:colOff>15240</xdr:colOff>
      <xdr:row>5</xdr:row>
      <xdr:rowOff>68580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F83BE9A-34A2-ABF8-FE52-5ACF60F6813E}"/>
            </a:ext>
          </a:extLst>
        </xdr:cNvPr>
        <xdr:cNvSpPr/>
      </xdr:nvSpPr>
      <xdr:spPr>
        <a:xfrm>
          <a:off x="2392680" y="220980"/>
          <a:ext cx="5631180" cy="762000"/>
        </a:xfrm>
        <a:prstGeom prst="rect">
          <a:avLst/>
        </a:prstGeom>
        <a:solidFill>
          <a:schemeClr val="bg2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3200">
              <a:solidFill>
                <a:schemeClr val="tx1"/>
              </a:solidFill>
            </a:rPr>
            <a:t>  Customers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0</xdr:colOff>
      <xdr:row>8</xdr:row>
      <xdr:rowOff>0</xdr:rowOff>
    </xdr:from>
    <xdr:to>
      <xdr:col>1</xdr:col>
      <xdr:colOff>299484</xdr:colOff>
      <xdr:row>9</xdr:row>
      <xdr:rowOff>114300</xdr:rowOff>
    </xdr:to>
    <xdr:pic>
      <xdr:nvPicPr>
        <xdr:cNvPr id="43" name="Graphic 42" descr="Presentation with bar chart with solid fill">
          <a:extLst>
            <a:ext uri="{FF2B5EF4-FFF2-40B4-BE49-F238E27FC236}">
              <a16:creationId xmlns:a16="http://schemas.microsoft.com/office/drawing/2014/main" id="{4F4E07FD-1175-461F-B667-E45DFFBE6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97180" y="1645920"/>
          <a:ext cx="299484" cy="29718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</xdr:row>
      <xdr:rowOff>161371</xdr:rowOff>
    </xdr:from>
    <xdr:to>
      <xdr:col>1</xdr:col>
      <xdr:colOff>252000</xdr:colOff>
      <xdr:row>11</xdr:row>
      <xdr:rowOff>47611</xdr:rowOff>
    </xdr:to>
    <xdr:pic>
      <xdr:nvPicPr>
        <xdr:cNvPr id="44" name="Graphic 43" descr="User with solid fill">
          <a:extLst>
            <a:ext uri="{FF2B5EF4-FFF2-40B4-BE49-F238E27FC236}">
              <a16:creationId xmlns:a16="http://schemas.microsoft.com/office/drawing/2014/main" id="{0F9209A7-CF8A-4699-8A61-2A4FDFACF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97180" y="1990171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11</xdr:row>
      <xdr:rowOff>94682</xdr:rowOff>
    </xdr:from>
    <xdr:to>
      <xdr:col>1</xdr:col>
      <xdr:colOff>252000</xdr:colOff>
      <xdr:row>12</xdr:row>
      <xdr:rowOff>163802</xdr:rowOff>
    </xdr:to>
    <xdr:pic>
      <xdr:nvPicPr>
        <xdr:cNvPr id="45" name="Graphic 44" descr="User outline">
          <a:extLst>
            <a:ext uri="{FF2B5EF4-FFF2-40B4-BE49-F238E27FC236}">
              <a16:creationId xmlns:a16="http://schemas.microsoft.com/office/drawing/2014/main" id="{1842E700-FE7E-4B3A-91F5-AFA80862C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7180" y="2289242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13</xdr:row>
      <xdr:rowOff>27993</xdr:rowOff>
    </xdr:from>
    <xdr:to>
      <xdr:col>1</xdr:col>
      <xdr:colOff>252000</xdr:colOff>
      <xdr:row>14</xdr:row>
      <xdr:rowOff>97113</xdr:rowOff>
    </xdr:to>
    <xdr:pic>
      <xdr:nvPicPr>
        <xdr:cNvPr id="46" name="Graphic 45" descr="Inventory outline">
          <a:extLst>
            <a:ext uri="{FF2B5EF4-FFF2-40B4-BE49-F238E27FC236}">
              <a16:creationId xmlns:a16="http://schemas.microsoft.com/office/drawing/2014/main" id="{3D9EC7F8-D6B7-41E3-9FC3-2155D6CE7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7180" y="2588313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</xdr:row>
      <xdr:rowOff>144184</xdr:rowOff>
    </xdr:from>
    <xdr:to>
      <xdr:col>1</xdr:col>
      <xdr:colOff>252000</xdr:colOff>
      <xdr:row>16</xdr:row>
      <xdr:rowOff>30424</xdr:rowOff>
    </xdr:to>
    <xdr:pic>
      <xdr:nvPicPr>
        <xdr:cNvPr id="47" name="Graphic 46" descr="Full Brick Wall with solid fill">
          <a:extLst>
            <a:ext uri="{FF2B5EF4-FFF2-40B4-BE49-F238E27FC236}">
              <a16:creationId xmlns:a16="http://schemas.microsoft.com/office/drawing/2014/main" id="{F53F2F99-021E-42A9-817D-0F9064C59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7180" y="2887384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16</xdr:row>
      <xdr:rowOff>77495</xdr:rowOff>
    </xdr:from>
    <xdr:to>
      <xdr:col>1</xdr:col>
      <xdr:colOff>252000</xdr:colOff>
      <xdr:row>17</xdr:row>
      <xdr:rowOff>144075</xdr:rowOff>
    </xdr:to>
    <xdr:pic>
      <xdr:nvPicPr>
        <xdr:cNvPr id="48" name="Graphic 47" descr="Receipt with solid fill">
          <a:extLst>
            <a:ext uri="{FF2B5EF4-FFF2-40B4-BE49-F238E27FC236}">
              <a16:creationId xmlns:a16="http://schemas.microsoft.com/office/drawing/2014/main" id="{1B739A71-8122-4A2B-9E79-D7B928360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7180" y="3186455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</xdr:row>
      <xdr:rowOff>8266</xdr:rowOff>
    </xdr:from>
    <xdr:to>
      <xdr:col>1</xdr:col>
      <xdr:colOff>252000</xdr:colOff>
      <xdr:row>19</xdr:row>
      <xdr:rowOff>74846</xdr:rowOff>
    </xdr:to>
    <xdr:pic>
      <xdr:nvPicPr>
        <xdr:cNvPr id="49" name="Graphic 48" descr="Register with solid fill">
          <a:extLst>
            <a:ext uri="{FF2B5EF4-FFF2-40B4-BE49-F238E27FC236}">
              <a16:creationId xmlns:a16="http://schemas.microsoft.com/office/drawing/2014/main" id="{1B26E121-F069-47FD-8C2D-FF0068909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7180" y="3482986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19</xdr:row>
      <xdr:rowOff>121920</xdr:rowOff>
    </xdr:from>
    <xdr:to>
      <xdr:col>1</xdr:col>
      <xdr:colOff>252000</xdr:colOff>
      <xdr:row>21</xdr:row>
      <xdr:rowOff>5620</xdr:rowOff>
    </xdr:to>
    <xdr:pic>
      <xdr:nvPicPr>
        <xdr:cNvPr id="50" name="Graphic 49" descr="Clipboard Partially Checked with solid fill">
          <a:extLst>
            <a:ext uri="{FF2B5EF4-FFF2-40B4-BE49-F238E27FC236}">
              <a16:creationId xmlns:a16="http://schemas.microsoft.com/office/drawing/2014/main" id="{DFFB2F2A-CCC6-4FCF-97F1-2F87CF3EF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7180" y="3779520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1</xdr:col>
      <xdr:colOff>472440</xdr:colOff>
      <xdr:row>1</xdr:row>
      <xdr:rowOff>129540</xdr:rowOff>
    </xdr:from>
    <xdr:to>
      <xdr:col>1</xdr:col>
      <xdr:colOff>1024890</xdr:colOff>
      <xdr:row>4</xdr:row>
      <xdr:rowOff>130810</xdr:rowOff>
    </xdr:to>
    <xdr:pic>
      <xdr:nvPicPr>
        <xdr:cNvPr id="51" name="Graphic 50" descr="Search Inventory with solid fill">
          <a:extLst>
            <a:ext uri="{FF2B5EF4-FFF2-40B4-BE49-F238E27FC236}">
              <a16:creationId xmlns:a16="http://schemas.microsoft.com/office/drawing/2014/main" id="{22C2E054-822A-440E-BE48-343EF029E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769620" y="312420"/>
          <a:ext cx="552450" cy="5499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411480</xdr:colOff>
      <xdr:row>1</xdr:row>
      <xdr:rowOff>114300</xdr:rowOff>
    </xdr:from>
    <xdr:to>
      <xdr:col>1</xdr:col>
      <xdr:colOff>963930</xdr:colOff>
      <xdr:row>4</xdr:row>
      <xdr:rowOff>115570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6FFC7D5F-CE20-449D-B0EF-A64E0A607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8660" y="297180"/>
          <a:ext cx="552450" cy="549910"/>
        </a:xfrm>
        <a:prstGeom prst="rect">
          <a:avLst/>
        </a:prstGeom>
      </xdr:spPr>
    </xdr:pic>
    <xdr:clientData/>
  </xdr:twoCellAnchor>
  <xdr:twoCellAnchor>
    <xdr:from>
      <xdr:col>1</xdr:col>
      <xdr:colOff>502920</xdr:colOff>
      <xdr:row>8</xdr:row>
      <xdr:rowOff>0</xdr:rowOff>
    </xdr:from>
    <xdr:to>
      <xdr:col>1</xdr:col>
      <xdr:colOff>1455420</xdr:colOff>
      <xdr:row>9</xdr:row>
      <xdr:rowOff>68580</xdr:rowOff>
    </xdr:to>
    <xdr:sp macro="" textlink="">
      <xdr:nvSpPr>
        <xdr:cNvPr id="3" name="Rectangl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9CC10B-1B7F-29AE-2F93-E4B90AF4435A}"/>
            </a:ext>
          </a:extLst>
        </xdr:cNvPr>
        <xdr:cNvSpPr/>
      </xdr:nvSpPr>
      <xdr:spPr>
        <a:xfrm>
          <a:off x="800100" y="1645920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Dashboard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9</xdr:row>
      <xdr:rowOff>116477</xdr:rowOff>
    </xdr:from>
    <xdr:to>
      <xdr:col>1</xdr:col>
      <xdr:colOff>1455420</xdr:colOff>
      <xdr:row>11</xdr:row>
      <xdr:rowOff>2177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636838C-AA2F-A3A0-59B5-215F66E4FB29}"/>
            </a:ext>
          </a:extLst>
        </xdr:cNvPr>
        <xdr:cNvSpPr/>
      </xdr:nvSpPr>
      <xdr:spPr>
        <a:xfrm>
          <a:off x="800100" y="1945277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Customers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11</xdr:row>
      <xdr:rowOff>50074</xdr:rowOff>
    </xdr:from>
    <xdr:to>
      <xdr:col>1</xdr:col>
      <xdr:colOff>1455420</xdr:colOff>
      <xdr:row>12</xdr:row>
      <xdr:rowOff>118654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11773E0-D308-F88D-27DB-A276356E80F2}"/>
            </a:ext>
          </a:extLst>
        </xdr:cNvPr>
        <xdr:cNvSpPr/>
      </xdr:nvSpPr>
      <xdr:spPr>
        <a:xfrm>
          <a:off x="800100" y="2244634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Vendors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12</xdr:row>
      <xdr:rowOff>166551</xdr:rowOff>
    </xdr:from>
    <xdr:to>
      <xdr:col>1</xdr:col>
      <xdr:colOff>1455420</xdr:colOff>
      <xdr:row>14</xdr:row>
      <xdr:rowOff>52251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922623-6D43-671E-17AA-56DB38AB789C}"/>
            </a:ext>
          </a:extLst>
        </xdr:cNvPr>
        <xdr:cNvSpPr/>
      </xdr:nvSpPr>
      <xdr:spPr>
        <a:xfrm>
          <a:off x="800100" y="2543991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Products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14</xdr:row>
      <xdr:rowOff>100148</xdr:rowOff>
    </xdr:from>
    <xdr:to>
      <xdr:col>1</xdr:col>
      <xdr:colOff>1455420</xdr:colOff>
      <xdr:row>15</xdr:row>
      <xdr:rowOff>168728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DE3956-13EC-D869-1FDB-12D0B1EC086C}"/>
            </a:ext>
          </a:extLst>
        </xdr:cNvPr>
        <xdr:cNvSpPr/>
      </xdr:nvSpPr>
      <xdr:spPr>
        <a:xfrm>
          <a:off x="800100" y="2843348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New Entry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16</xdr:row>
      <xdr:rowOff>33745</xdr:rowOff>
    </xdr:from>
    <xdr:to>
      <xdr:col>1</xdr:col>
      <xdr:colOff>1455420</xdr:colOff>
      <xdr:row>17</xdr:row>
      <xdr:rowOff>102325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3C813A-47C2-093B-A4E2-5D4255CB26DD}"/>
            </a:ext>
          </a:extLst>
        </xdr:cNvPr>
        <xdr:cNvSpPr/>
      </xdr:nvSpPr>
      <xdr:spPr>
        <a:xfrm>
          <a:off x="800100" y="3142705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Purchase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17</xdr:row>
      <xdr:rowOff>150222</xdr:rowOff>
    </xdr:from>
    <xdr:to>
      <xdr:col>1</xdr:col>
      <xdr:colOff>1455420</xdr:colOff>
      <xdr:row>19</xdr:row>
      <xdr:rowOff>35922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E18CFE1-9926-8BDA-BE51-E8E995AB102E}"/>
            </a:ext>
          </a:extLst>
        </xdr:cNvPr>
        <xdr:cNvSpPr/>
      </xdr:nvSpPr>
      <xdr:spPr>
        <a:xfrm>
          <a:off x="800100" y="3442062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Sales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502920</xdr:colOff>
      <xdr:row>19</xdr:row>
      <xdr:rowOff>83820</xdr:rowOff>
    </xdr:from>
    <xdr:to>
      <xdr:col>1</xdr:col>
      <xdr:colOff>1455420</xdr:colOff>
      <xdr:row>20</xdr:row>
      <xdr:rowOff>152400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D956B1B-85D5-D215-F3B9-82A62D37DC75}"/>
            </a:ext>
          </a:extLst>
        </xdr:cNvPr>
        <xdr:cNvSpPr/>
      </xdr:nvSpPr>
      <xdr:spPr>
        <a:xfrm>
          <a:off x="800100" y="3741420"/>
          <a:ext cx="95250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Inventory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281940</xdr:colOff>
      <xdr:row>8</xdr:row>
      <xdr:rowOff>0</xdr:rowOff>
    </xdr:from>
    <xdr:to>
      <xdr:col>1</xdr:col>
      <xdr:colOff>284244</xdr:colOff>
      <xdr:row>9</xdr:row>
      <xdr:rowOff>114300</xdr:rowOff>
    </xdr:to>
    <xdr:pic>
      <xdr:nvPicPr>
        <xdr:cNvPr id="12" name="Graphic 11" descr="Presentation with bar chart with solid fill">
          <a:extLst>
            <a:ext uri="{FF2B5EF4-FFF2-40B4-BE49-F238E27FC236}">
              <a16:creationId xmlns:a16="http://schemas.microsoft.com/office/drawing/2014/main" id="{A8EA4C4B-FDC8-4E7B-835C-FB136158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81940" y="1645920"/>
          <a:ext cx="299484" cy="297180"/>
        </a:xfrm>
        <a:prstGeom prst="rect">
          <a:avLst/>
        </a:prstGeom>
      </xdr:spPr>
    </xdr:pic>
    <xdr:clientData/>
  </xdr:twoCellAnchor>
  <xdr:twoCellAnchor editAs="absolute">
    <xdr:from>
      <xdr:col>0</xdr:col>
      <xdr:colOff>281940</xdr:colOff>
      <xdr:row>9</xdr:row>
      <xdr:rowOff>161371</xdr:rowOff>
    </xdr:from>
    <xdr:to>
      <xdr:col>1</xdr:col>
      <xdr:colOff>236760</xdr:colOff>
      <xdr:row>11</xdr:row>
      <xdr:rowOff>32371</xdr:rowOff>
    </xdr:to>
    <xdr:pic>
      <xdr:nvPicPr>
        <xdr:cNvPr id="13" name="Graphic 12" descr="User with solid fill">
          <a:extLst>
            <a:ext uri="{FF2B5EF4-FFF2-40B4-BE49-F238E27FC236}">
              <a16:creationId xmlns:a16="http://schemas.microsoft.com/office/drawing/2014/main" id="{2B120B49-428D-452C-A55D-1E20FD264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81940" y="1990171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281940</xdr:colOff>
      <xdr:row>11</xdr:row>
      <xdr:rowOff>79442</xdr:rowOff>
    </xdr:from>
    <xdr:to>
      <xdr:col>1</xdr:col>
      <xdr:colOff>236760</xdr:colOff>
      <xdr:row>12</xdr:row>
      <xdr:rowOff>148562</xdr:rowOff>
    </xdr:to>
    <xdr:pic>
      <xdr:nvPicPr>
        <xdr:cNvPr id="14" name="Graphic 13" descr="User outline">
          <a:extLst>
            <a:ext uri="{FF2B5EF4-FFF2-40B4-BE49-F238E27FC236}">
              <a16:creationId xmlns:a16="http://schemas.microsoft.com/office/drawing/2014/main" id="{C34F8D36-2837-45CA-8F56-54621A278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81940" y="2289242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281940</xdr:colOff>
      <xdr:row>13</xdr:row>
      <xdr:rowOff>12753</xdr:rowOff>
    </xdr:from>
    <xdr:to>
      <xdr:col>1</xdr:col>
      <xdr:colOff>236760</xdr:colOff>
      <xdr:row>14</xdr:row>
      <xdr:rowOff>81873</xdr:rowOff>
    </xdr:to>
    <xdr:pic>
      <xdr:nvPicPr>
        <xdr:cNvPr id="15" name="Graphic 14" descr="Inventory outline">
          <a:extLst>
            <a:ext uri="{FF2B5EF4-FFF2-40B4-BE49-F238E27FC236}">
              <a16:creationId xmlns:a16="http://schemas.microsoft.com/office/drawing/2014/main" id="{28E77D4C-1E7D-4A8F-BA35-A74055787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81940" y="2588313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281940</xdr:colOff>
      <xdr:row>14</xdr:row>
      <xdr:rowOff>128944</xdr:rowOff>
    </xdr:from>
    <xdr:to>
      <xdr:col>1</xdr:col>
      <xdr:colOff>236760</xdr:colOff>
      <xdr:row>16</xdr:row>
      <xdr:rowOff>15184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F1396DDA-6E3E-4252-BB91-BBFD121DD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81940" y="2887384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0</xdr:col>
      <xdr:colOff>281940</xdr:colOff>
      <xdr:row>16</xdr:row>
      <xdr:rowOff>62255</xdr:rowOff>
    </xdr:from>
    <xdr:to>
      <xdr:col>1</xdr:col>
      <xdr:colOff>236760</xdr:colOff>
      <xdr:row>17</xdr:row>
      <xdr:rowOff>128835</xdr:rowOff>
    </xdr:to>
    <xdr:pic>
      <xdr:nvPicPr>
        <xdr:cNvPr id="17" name="Graphic 16" descr="Receipt with solid fill">
          <a:extLst>
            <a:ext uri="{FF2B5EF4-FFF2-40B4-BE49-F238E27FC236}">
              <a16:creationId xmlns:a16="http://schemas.microsoft.com/office/drawing/2014/main" id="{BB70EAFB-B3E6-4FBC-ABBA-52336F84C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81940" y="3186455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0</xdr:col>
      <xdr:colOff>281940</xdr:colOff>
      <xdr:row>17</xdr:row>
      <xdr:rowOff>175906</xdr:rowOff>
    </xdr:from>
    <xdr:to>
      <xdr:col>1</xdr:col>
      <xdr:colOff>236760</xdr:colOff>
      <xdr:row>19</xdr:row>
      <xdr:rowOff>59606</xdr:rowOff>
    </xdr:to>
    <xdr:pic>
      <xdr:nvPicPr>
        <xdr:cNvPr id="18" name="Graphic 17" descr="Register with solid fill">
          <a:extLst>
            <a:ext uri="{FF2B5EF4-FFF2-40B4-BE49-F238E27FC236}">
              <a16:creationId xmlns:a16="http://schemas.microsoft.com/office/drawing/2014/main" id="{BE79FEB4-73EC-4D73-90C9-E9DF7BD02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81940" y="3482986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0</xdr:col>
      <xdr:colOff>281940</xdr:colOff>
      <xdr:row>19</xdr:row>
      <xdr:rowOff>106680</xdr:rowOff>
    </xdr:from>
    <xdr:to>
      <xdr:col>1</xdr:col>
      <xdr:colOff>236760</xdr:colOff>
      <xdr:row>20</xdr:row>
      <xdr:rowOff>173260</xdr:rowOff>
    </xdr:to>
    <xdr:pic>
      <xdr:nvPicPr>
        <xdr:cNvPr id="19" name="Graphic 18" descr="Clipboard Partially Checked with solid fill">
          <a:extLst>
            <a:ext uri="{FF2B5EF4-FFF2-40B4-BE49-F238E27FC236}">
              <a16:creationId xmlns:a16="http://schemas.microsoft.com/office/drawing/2014/main" id="{B4992DEF-B396-41E1-936B-5A08F7B60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81940" y="3779520"/>
          <a:ext cx="252000" cy="24946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0</xdr:row>
      <xdr:rowOff>175260</xdr:rowOff>
    </xdr:from>
    <xdr:to>
      <xdr:col>16</xdr:col>
      <xdr:colOff>358140</xdr:colOff>
      <xdr:row>5</xdr:row>
      <xdr:rowOff>30480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847E381-1B0F-4AAD-94A4-2E9CA840E7FB}"/>
            </a:ext>
          </a:extLst>
        </xdr:cNvPr>
        <xdr:cNvSpPr/>
      </xdr:nvSpPr>
      <xdr:spPr>
        <a:xfrm>
          <a:off x="2369820" y="175260"/>
          <a:ext cx="8282940" cy="769620"/>
        </a:xfrm>
        <a:prstGeom prst="rect">
          <a:avLst/>
        </a:prstGeom>
        <a:solidFill>
          <a:schemeClr val="bg2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>
              <a:solidFill>
                <a:schemeClr val="tx1"/>
              </a:solidFill>
            </a:rPr>
            <a:t>  Inventory Management system</a:t>
          </a:r>
        </a:p>
      </xdr:txBody>
    </xdr:sp>
    <xdr:clientData/>
  </xdr:twoCellAnchor>
  <xdr:twoCellAnchor editAs="absolute">
    <xdr:from>
      <xdr:col>3</xdr:col>
      <xdr:colOff>7620</xdr:colOff>
      <xdr:row>5</xdr:row>
      <xdr:rowOff>114300</xdr:rowOff>
    </xdr:from>
    <xdr:to>
      <xdr:col>5</xdr:col>
      <xdr:colOff>53340</xdr:colOff>
      <xdr:row>7</xdr:row>
      <xdr:rowOff>99060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153A99D-B866-9BD0-4C71-A3F5CE7C564C}"/>
            </a:ext>
          </a:extLst>
        </xdr:cNvPr>
        <xdr:cNvSpPr/>
      </xdr:nvSpPr>
      <xdr:spPr>
        <a:xfrm>
          <a:off x="2377440" y="1028700"/>
          <a:ext cx="1264920" cy="533400"/>
        </a:xfrm>
        <a:prstGeom prst="rect">
          <a:avLst/>
        </a:prstGeom>
        <a:solidFill>
          <a:schemeClr val="bg2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solidFill>
                <a:schemeClr val="tx1"/>
              </a:solidFill>
            </a:rPr>
            <a:t> Customers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</xdr:col>
      <xdr:colOff>15240</xdr:colOff>
      <xdr:row>5</xdr:row>
      <xdr:rowOff>121920</xdr:rowOff>
    </xdr:from>
    <xdr:to>
      <xdr:col>3</xdr:col>
      <xdr:colOff>121920</xdr:colOff>
      <xdr:row>7</xdr:row>
      <xdr:rowOff>106680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1165F9C-5E8D-E9A0-F94F-253D4A11B849}"/>
            </a:ext>
          </a:extLst>
        </xdr:cNvPr>
        <xdr:cNvSpPr/>
      </xdr:nvSpPr>
      <xdr:spPr>
        <a:xfrm>
          <a:off x="2385060" y="1036320"/>
          <a:ext cx="106680" cy="533400"/>
        </a:xfrm>
        <a:prstGeom prst="rect">
          <a:avLst/>
        </a:prstGeom>
        <a:solidFill>
          <a:schemeClr val="accent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193548</xdr:colOff>
      <xdr:row>5</xdr:row>
      <xdr:rowOff>121920</xdr:rowOff>
    </xdr:from>
    <xdr:to>
      <xdr:col>7</xdr:col>
      <xdr:colOff>239268</xdr:colOff>
      <xdr:row>7</xdr:row>
      <xdr:rowOff>106680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2CF53F-FA92-5DE3-EC44-7BEA33A5E442}"/>
            </a:ext>
          </a:extLst>
        </xdr:cNvPr>
        <xdr:cNvSpPr/>
      </xdr:nvSpPr>
      <xdr:spPr>
        <a:xfrm>
          <a:off x="3782568" y="1036320"/>
          <a:ext cx="1264920" cy="533400"/>
        </a:xfrm>
        <a:prstGeom prst="rect">
          <a:avLst/>
        </a:prstGeom>
        <a:solidFill>
          <a:schemeClr val="bg2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solidFill>
                <a:schemeClr val="tx1"/>
              </a:solidFill>
            </a:rPr>
            <a:t> Products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198120</xdr:colOff>
      <xdr:row>5</xdr:row>
      <xdr:rowOff>121920</xdr:rowOff>
    </xdr:from>
    <xdr:to>
      <xdr:col>5</xdr:col>
      <xdr:colOff>304800</xdr:colOff>
      <xdr:row>7</xdr:row>
      <xdr:rowOff>106680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F0B9C7D-93A0-71F5-5DD7-4064EF3087B6}"/>
            </a:ext>
          </a:extLst>
        </xdr:cNvPr>
        <xdr:cNvSpPr/>
      </xdr:nvSpPr>
      <xdr:spPr>
        <a:xfrm>
          <a:off x="3787140" y="1036320"/>
          <a:ext cx="106680" cy="533400"/>
        </a:xfrm>
        <a:prstGeom prst="rect">
          <a:avLst/>
        </a:prstGeom>
        <a:solidFill>
          <a:schemeClr val="accent4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348996</xdr:colOff>
      <xdr:row>5</xdr:row>
      <xdr:rowOff>121920</xdr:rowOff>
    </xdr:from>
    <xdr:to>
      <xdr:col>9</xdr:col>
      <xdr:colOff>394716</xdr:colOff>
      <xdr:row>7</xdr:row>
      <xdr:rowOff>106680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BF916B2-1F25-140F-D492-2B380968ECDD}"/>
            </a:ext>
          </a:extLst>
        </xdr:cNvPr>
        <xdr:cNvSpPr/>
      </xdr:nvSpPr>
      <xdr:spPr>
        <a:xfrm>
          <a:off x="5157216" y="1036320"/>
          <a:ext cx="1264920" cy="533400"/>
        </a:xfrm>
        <a:prstGeom prst="rect">
          <a:avLst/>
        </a:prstGeom>
        <a:solidFill>
          <a:schemeClr val="bg2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solidFill>
                <a:schemeClr val="tx1"/>
              </a:solidFill>
            </a:rPr>
            <a:t> Purchase Amt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358140</xdr:colOff>
      <xdr:row>5</xdr:row>
      <xdr:rowOff>114300</xdr:rowOff>
    </xdr:from>
    <xdr:to>
      <xdr:col>7</xdr:col>
      <xdr:colOff>464820</xdr:colOff>
      <xdr:row>7</xdr:row>
      <xdr:rowOff>99060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4064841-4A19-5346-CD66-B3A3BECFB846}"/>
            </a:ext>
          </a:extLst>
        </xdr:cNvPr>
        <xdr:cNvSpPr/>
      </xdr:nvSpPr>
      <xdr:spPr>
        <a:xfrm>
          <a:off x="5166360" y="1028700"/>
          <a:ext cx="106680" cy="533400"/>
        </a:xfrm>
        <a:prstGeom prst="rect">
          <a:avLst/>
        </a:prstGeom>
        <a:solidFill>
          <a:schemeClr val="accent6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9</xdr:col>
      <xdr:colOff>565404</xdr:colOff>
      <xdr:row>5</xdr:row>
      <xdr:rowOff>121920</xdr:rowOff>
    </xdr:from>
    <xdr:to>
      <xdr:col>12</xdr:col>
      <xdr:colOff>1524</xdr:colOff>
      <xdr:row>7</xdr:row>
      <xdr:rowOff>106680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3EC0A7C-7602-CCD6-139C-8AE188B1F863}"/>
            </a:ext>
          </a:extLst>
        </xdr:cNvPr>
        <xdr:cNvSpPr/>
      </xdr:nvSpPr>
      <xdr:spPr>
        <a:xfrm>
          <a:off x="6592824" y="1036320"/>
          <a:ext cx="1264920" cy="533400"/>
        </a:xfrm>
        <a:prstGeom prst="rect">
          <a:avLst/>
        </a:prstGeom>
        <a:solidFill>
          <a:schemeClr val="bg2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solidFill>
                <a:schemeClr val="tx1"/>
              </a:solidFill>
            </a:rPr>
            <a:t> Sales Amt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9</xdr:col>
      <xdr:colOff>556260</xdr:colOff>
      <xdr:row>5</xdr:row>
      <xdr:rowOff>129540</xdr:rowOff>
    </xdr:from>
    <xdr:to>
      <xdr:col>10</xdr:col>
      <xdr:colOff>53340</xdr:colOff>
      <xdr:row>7</xdr:row>
      <xdr:rowOff>114300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DDA4FE50-1CB0-3FDB-9040-53E5B3F3FADD}"/>
            </a:ext>
          </a:extLst>
        </xdr:cNvPr>
        <xdr:cNvSpPr/>
      </xdr:nvSpPr>
      <xdr:spPr>
        <a:xfrm>
          <a:off x="6583680" y="1043940"/>
          <a:ext cx="106680" cy="533400"/>
        </a:xfrm>
        <a:prstGeom prst="rect">
          <a:avLst/>
        </a:prstGeom>
        <a:solidFill>
          <a:srgbClr val="7030A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12</xdr:col>
      <xdr:colOff>141732</xdr:colOff>
      <xdr:row>5</xdr:row>
      <xdr:rowOff>121920</xdr:rowOff>
    </xdr:from>
    <xdr:to>
      <xdr:col>14</xdr:col>
      <xdr:colOff>187452</xdr:colOff>
      <xdr:row>7</xdr:row>
      <xdr:rowOff>106680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42456268-AC76-2849-8CAA-FC7B62A76C0B}"/>
            </a:ext>
          </a:extLst>
        </xdr:cNvPr>
        <xdr:cNvSpPr/>
      </xdr:nvSpPr>
      <xdr:spPr>
        <a:xfrm>
          <a:off x="7997952" y="1036320"/>
          <a:ext cx="1264920" cy="533400"/>
        </a:xfrm>
        <a:prstGeom prst="rect">
          <a:avLst/>
        </a:prstGeom>
        <a:solidFill>
          <a:schemeClr val="bg2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solidFill>
                <a:schemeClr val="tx1"/>
              </a:solidFill>
            </a:rPr>
            <a:t> Stock Amt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12</xdr:col>
      <xdr:colOff>144780</xdr:colOff>
      <xdr:row>5</xdr:row>
      <xdr:rowOff>129540</xdr:rowOff>
    </xdr:from>
    <xdr:to>
      <xdr:col>12</xdr:col>
      <xdr:colOff>251460</xdr:colOff>
      <xdr:row>7</xdr:row>
      <xdr:rowOff>114300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37EFB713-23CB-03FC-F2DC-1651AED74751}"/>
            </a:ext>
          </a:extLst>
        </xdr:cNvPr>
        <xdr:cNvSpPr/>
      </xdr:nvSpPr>
      <xdr:spPr>
        <a:xfrm>
          <a:off x="8001000" y="1043940"/>
          <a:ext cx="106680" cy="533400"/>
        </a:xfrm>
        <a:prstGeom prst="rect">
          <a:avLst/>
        </a:prstGeom>
        <a:solidFill>
          <a:schemeClr val="accent2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14</xdr:col>
      <xdr:colOff>327660</xdr:colOff>
      <xdr:row>5</xdr:row>
      <xdr:rowOff>121920</xdr:rowOff>
    </xdr:from>
    <xdr:to>
      <xdr:col>16</xdr:col>
      <xdr:colOff>373380</xdr:colOff>
      <xdr:row>7</xdr:row>
      <xdr:rowOff>106680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45E9DDA7-75EF-4D3B-F1E1-0680619C488B}"/>
            </a:ext>
          </a:extLst>
        </xdr:cNvPr>
        <xdr:cNvSpPr/>
      </xdr:nvSpPr>
      <xdr:spPr>
        <a:xfrm>
          <a:off x="9403080" y="1036320"/>
          <a:ext cx="1264920" cy="533400"/>
        </a:xfrm>
        <a:prstGeom prst="rect">
          <a:avLst/>
        </a:prstGeom>
        <a:solidFill>
          <a:schemeClr val="bg2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solidFill>
                <a:schemeClr val="tx1"/>
              </a:solidFill>
            </a:rPr>
            <a:t> Profit</a:t>
          </a:r>
          <a:r>
            <a:rPr lang="en-IN" sz="1400" baseline="0">
              <a:solidFill>
                <a:schemeClr val="tx1"/>
              </a:solidFill>
            </a:rPr>
            <a:t> / Loss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14</xdr:col>
      <xdr:colOff>335280</xdr:colOff>
      <xdr:row>5</xdr:row>
      <xdr:rowOff>121920</xdr:rowOff>
    </xdr:from>
    <xdr:to>
      <xdr:col>14</xdr:col>
      <xdr:colOff>441960</xdr:colOff>
      <xdr:row>7</xdr:row>
      <xdr:rowOff>106680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B7189F4-967D-1B66-BC21-CD34081DDB14}"/>
            </a:ext>
          </a:extLst>
        </xdr:cNvPr>
        <xdr:cNvSpPr/>
      </xdr:nvSpPr>
      <xdr:spPr>
        <a:xfrm>
          <a:off x="9410700" y="1036320"/>
          <a:ext cx="106680" cy="533400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</xdr:col>
      <xdr:colOff>175260</xdr:colOff>
      <xdr:row>6</xdr:row>
      <xdr:rowOff>190500</xdr:rowOff>
    </xdr:from>
    <xdr:to>
      <xdr:col>5</xdr:col>
      <xdr:colOff>38100</xdr:colOff>
      <xdr:row>7</xdr:row>
      <xdr:rowOff>83820</xdr:rowOff>
    </xdr:to>
    <xdr:sp macro="" textlink="Pivot!C4">
      <xdr:nvSpPr>
        <xdr:cNvPr id="32" name="Rectangle 31">
          <a:extLst>
            <a:ext uri="{FF2B5EF4-FFF2-40B4-BE49-F238E27FC236}">
              <a16:creationId xmlns:a16="http://schemas.microsoft.com/office/drawing/2014/main" id="{B4D13FBB-32B3-0A53-CA06-8509D4449A45}"/>
            </a:ext>
          </a:extLst>
        </xdr:cNvPr>
        <xdr:cNvSpPr/>
      </xdr:nvSpPr>
      <xdr:spPr>
        <a:xfrm>
          <a:off x="2545080" y="1287780"/>
          <a:ext cx="1082040" cy="2590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146FEA0-174A-4A3E-B8EC-11D2A239576F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7</a:t>
          </a:fld>
          <a:endParaRPr lang="en-IN" sz="1400" b="1"/>
        </a:p>
      </xdr:txBody>
    </xdr:sp>
    <xdr:clientData/>
  </xdr:twoCellAnchor>
  <xdr:twoCellAnchor editAs="absolute">
    <xdr:from>
      <xdr:col>5</xdr:col>
      <xdr:colOff>350520</xdr:colOff>
      <xdr:row>6</xdr:row>
      <xdr:rowOff>198120</xdr:rowOff>
    </xdr:from>
    <xdr:to>
      <xdr:col>7</xdr:col>
      <xdr:colOff>213360</xdr:colOff>
      <xdr:row>7</xdr:row>
      <xdr:rowOff>91440</xdr:rowOff>
    </xdr:to>
    <xdr:sp macro="" textlink="Pivot!C8">
      <xdr:nvSpPr>
        <xdr:cNvPr id="37" name="Rectangle 36">
          <a:extLst>
            <a:ext uri="{FF2B5EF4-FFF2-40B4-BE49-F238E27FC236}">
              <a16:creationId xmlns:a16="http://schemas.microsoft.com/office/drawing/2014/main" id="{9E84DA97-5F77-4522-A026-F9F75A769499}"/>
            </a:ext>
          </a:extLst>
        </xdr:cNvPr>
        <xdr:cNvSpPr/>
      </xdr:nvSpPr>
      <xdr:spPr>
        <a:xfrm>
          <a:off x="3939540" y="1295400"/>
          <a:ext cx="1082040" cy="2590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6AF4E32A-32C9-4D8E-95C4-C24CF3A42207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10</a:t>
          </a:fld>
          <a:endParaRPr lang="en-IN" sz="1400" b="1"/>
        </a:p>
      </xdr:txBody>
    </xdr:sp>
    <xdr:clientData/>
  </xdr:twoCellAnchor>
  <xdr:twoCellAnchor editAs="absolute">
    <xdr:from>
      <xdr:col>7</xdr:col>
      <xdr:colOff>510540</xdr:colOff>
      <xdr:row>6</xdr:row>
      <xdr:rowOff>205740</xdr:rowOff>
    </xdr:from>
    <xdr:to>
      <xdr:col>9</xdr:col>
      <xdr:colOff>373380</xdr:colOff>
      <xdr:row>7</xdr:row>
      <xdr:rowOff>99060</xdr:rowOff>
    </xdr:to>
    <xdr:sp macro="" textlink="Pivot!C13">
      <xdr:nvSpPr>
        <xdr:cNvPr id="38" name="Rectangle 37">
          <a:extLst>
            <a:ext uri="{FF2B5EF4-FFF2-40B4-BE49-F238E27FC236}">
              <a16:creationId xmlns:a16="http://schemas.microsoft.com/office/drawing/2014/main" id="{A39D407B-EC31-FDA3-79D8-3FAE00EC44C4}"/>
            </a:ext>
          </a:extLst>
        </xdr:cNvPr>
        <xdr:cNvSpPr/>
      </xdr:nvSpPr>
      <xdr:spPr>
        <a:xfrm>
          <a:off x="5318760" y="1303020"/>
          <a:ext cx="1082040" cy="2590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0D6A4919-25A0-492D-A2EF-A9C930DAC347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₹ 19,71,650</a:t>
          </a:fld>
          <a:endParaRPr lang="en-IN" sz="1400" b="1"/>
        </a:p>
      </xdr:txBody>
    </xdr:sp>
    <xdr:clientData/>
  </xdr:twoCellAnchor>
  <xdr:twoCellAnchor editAs="absolute">
    <xdr:from>
      <xdr:col>10</xdr:col>
      <xdr:colOff>121920</xdr:colOff>
      <xdr:row>6</xdr:row>
      <xdr:rowOff>198120</xdr:rowOff>
    </xdr:from>
    <xdr:to>
      <xdr:col>11</xdr:col>
      <xdr:colOff>594360</xdr:colOff>
      <xdr:row>7</xdr:row>
      <xdr:rowOff>91440</xdr:rowOff>
    </xdr:to>
    <xdr:sp macro="" textlink="Pivot!C17">
      <xdr:nvSpPr>
        <xdr:cNvPr id="39" name="Rectangle 38">
          <a:extLst>
            <a:ext uri="{FF2B5EF4-FFF2-40B4-BE49-F238E27FC236}">
              <a16:creationId xmlns:a16="http://schemas.microsoft.com/office/drawing/2014/main" id="{0FE6D129-2337-8F34-44FC-F0970CA6F468}"/>
            </a:ext>
          </a:extLst>
        </xdr:cNvPr>
        <xdr:cNvSpPr/>
      </xdr:nvSpPr>
      <xdr:spPr>
        <a:xfrm>
          <a:off x="6758940" y="1295400"/>
          <a:ext cx="1082040" cy="2590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DA40304A-E833-4884-A4DE-E242A5AD08A5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₹ 8,82,138</a:t>
          </a:fld>
          <a:endParaRPr lang="en-IN" sz="1400" b="1"/>
        </a:p>
      </xdr:txBody>
    </xdr:sp>
    <xdr:clientData/>
  </xdr:twoCellAnchor>
  <xdr:twoCellAnchor editAs="absolute">
    <xdr:from>
      <xdr:col>12</xdr:col>
      <xdr:colOff>312420</xdr:colOff>
      <xdr:row>6</xdr:row>
      <xdr:rowOff>198120</xdr:rowOff>
    </xdr:from>
    <xdr:to>
      <xdr:col>14</xdr:col>
      <xdr:colOff>175260</xdr:colOff>
      <xdr:row>7</xdr:row>
      <xdr:rowOff>91440</xdr:rowOff>
    </xdr:to>
    <xdr:sp macro="" textlink="Pivot!C21">
      <xdr:nvSpPr>
        <xdr:cNvPr id="40" name="Rectangle 39">
          <a:extLst>
            <a:ext uri="{FF2B5EF4-FFF2-40B4-BE49-F238E27FC236}">
              <a16:creationId xmlns:a16="http://schemas.microsoft.com/office/drawing/2014/main" id="{9B340A48-761A-B735-7B5A-0A6F2F5E5E07}"/>
            </a:ext>
          </a:extLst>
        </xdr:cNvPr>
        <xdr:cNvSpPr/>
      </xdr:nvSpPr>
      <xdr:spPr>
        <a:xfrm>
          <a:off x="8168640" y="1295400"/>
          <a:ext cx="1082040" cy="2590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DA5D355-D36B-4E9B-A49A-C79A2BA6F983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₹ 12,50,335</a:t>
          </a:fld>
          <a:endParaRPr lang="en-IN" sz="1400" b="1"/>
        </a:p>
      </xdr:txBody>
    </xdr:sp>
    <xdr:clientData/>
  </xdr:twoCellAnchor>
  <xdr:twoCellAnchor editAs="absolute">
    <xdr:from>
      <xdr:col>14</xdr:col>
      <xdr:colOff>495300</xdr:colOff>
      <xdr:row>6</xdr:row>
      <xdr:rowOff>198120</xdr:rowOff>
    </xdr:from>
    <xdr:to>
      <xdr:col>16</xdr:col>
      <xdr:colOff>358140</xdr:colOff>
      <xdr:row>7</xdr:row>
      <xdr:rowOff>91440</xdr:rowOff>
    </xdr:to>
    <xdr:sp macro="" textlink="Pivot!C25">
      <xdr:nvSpPr>
        <xdr:cNvPr id="41" name="Rectangle 40">
          <a:extLst>
            <a:ext uri="{FF2B5EF4-FFF2-40B4-BE49-F238E27FC236}">
              <a16:creationId xmlns:a16="http://schemas.microsoft.com/office/drawing/2014/main" id="{7B022790-9D57-4745-71D1-CDB223292845}"/>
            </a:ext>
          </a:extLst>
        </xdr:cNvPr>
        <xdr:cNvSpPr/>
      </xdr:nvSpPr>
      <xdr:spPr>
        <a:xfrm>
          <a:off x="9570720" y="1295400"/>
          <a:ext cx="1082040" cy="2590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BBA93249-C34D-4C4D-BFF1-989536482FF9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₹ 1,60,823</a:t>
          </a:fld>
          <a:endParaRPr lang="en-IN" sz="1400" b="1"/>
        </a:p>
      </xdr:txBody>
    </xdr:sp>
    <xdr:clientData/>
  </xdr:twoCellAnchor>
  <xdr:twoCellAnchor>
    <xdr:from>
      <xdr:col>3</xdr:col>
      <xdr:colOff>22860</xdr:colOff>
      <xdr:row>8</xdr:row>
      <xdr:rowOff>167640</xdr:rowOff>
    </xdr:from>
    <xdr:to>
      <xdr:col>6</xdr:col>
      <xdr:colOff>563880</xdr:colOff>
      <xdr:row>17</xdr:row>
      <xdr:rowOff>11430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28BDB3FA-DAF3-442C-9107-2F121E7E6D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</xdr:col>
      <xdr:colOff>45720</xdr:colOff>
      <xdr:row>8</xdr:row>
      <xdr:rowOff>175260</xdr:rowOff>
    </xdr:from>
    <xdr:to>
      <xdr:col>10</xdr:col>
      <xdr:colOff>571500</xdr:colOff>
      <xdr:row>17</xdr:row>
      <xdr:rowOff>7620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E68E40E7-66F8-4321-BBD9-A622F02C63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22860</xdr:colOff>
      <xdr:row>17</xdr:row>
      <xdr:rowOff>45720</xdr:rowOff>
    </xdr:from>
    <xdr:to>
      <xdr:col>10</xdr:col>
      <xdr:colOff>579120</xdr:colOff>
      <xdr:row>30</xdr:row>
      <xdr:rowOff>160020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EB843FD7-59A5-4141-B0E8-B3FC95C68C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1</xdr:row>
      <xdr:rowOff>87630</xdr:rowOff>
    </xdr:from>
    <xdr:to>
      <xdr:col>12</xdr:col>
      <xdr:colOff>480060</xdr:colOff>
      <xdr:row>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E269EA-42E5-9D01-F7C0-28AB82FCC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160020</xdr:colOff>
      <xdr:row>10</xdr:row>
      <xdr:rowOff>41910</xdr:rowOff>
    </xdr:from>
    <xdr:to>
      <xdr:col>12</xdr:col>
      <xdr:colOff>472440</xdr:colOff>
      <xdr:row>19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4442AB-9B8F-DAD6-40E9-D6CA07C0C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60960</xdr:colOff>
      <xdr:row>20</xdr:row>
      <xdr:rowOff>57150</xdr:rowOff>
    </xdr:from>
    <xdr:to>
      <xdr:col>14</xdr:col>
      <xdr:colOff>365760</xdr:colOff>
      <xdr:row>31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A8303B-C75F-A187-7444-E66A8C280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AJA HUSSAIN" refreshedDate="45737.700393981482" createdVersion="8" refreshedVersion="8" minRefreshableVersion="3" recordCount="7" xr:uid="{2221B6D5-D4A4-4BA7-BD62-DAFDD0899774}">
  <cacheSource type="worksheet">
    <worksheetSource ref="D8:G15" sheet="Customers"/>
  </cacheSource>
  <cacheFields count="4">
    <cacheField name="Cust_ID" numFmtId="0">
      <sharedItems containsSemiMixedTypes="0" containsString="0" containsNumber="1" containsInteger="1" minValue="100" maxValue="106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AJA HUSSAIN" refreshedDate="45737.701788078703" createdVersion="8" refreshedVersion="8" minRefreshableVersion="3" recordCount="11" xr:uid="{F6713141-2CC3-42BD-BB4A-30E0BF191174}">
  <cacheSource type="worksheet">
    <worksheetSource name="Productsdata"/>
  </cacheSource>
  <cacheFields count="4">
    <cacheField name="HSN Code" numFmtId="0">
      <sharedItems containsBlank="1"/>
    </cacheField>
    <cacheField name="Product Name" numFmtId="0">
      <sharedItems containsBlank="1"/>
    </cacheField>
    <cacheField name="Cost" numFmtId="0">
      <sharedItems containsString="0" containsBlank="1" containsNumber="1" containsInteger="1" minValue="200" maxValue="52000"/>
    </cacheField>
    <cacheField name="Selling Price" numFmtId="0">
      <sharedItems containsString="0" containsBlank="1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AJA HUSSAIN" refreshedDate="45737.950660648145" createdVersion="8" refreshedVersion="8" minRefreshableVersion="3" recordCount="13" xr:uid="{70227D1A-B912-420B-B7EE-122CC9F33B39}">
  <cacheSource type="worksheet">
    <worksheetSource name="Purchase"/>
  </cacheSource>
  <cacheFields count="7">
    <cacheField name="HSN Code" numFmtId="0">
      <sharedItems containsBlank="1"/>
    </cacheField>
    <cacheField name="Product Name" numFmtId="0">
      <sharedItems/>
    </cacheField>
    <cacheField name="Vendor" numFmtId="0">
      <sharedItems/>
    </cacheField>
    <cacheField name="Date" numFmtId="0">
      <sharedItems containsNonDate="0" containsDate="1" containsString="0" containsBlank="1" minDate="2025-03-01T00:00:00" maxDate="2025-03-11T00:00:00"/>
    </cacheField>
    <cacheField name="Units" numFmtId="0">
      <sharedItems containsString="0" containsBlank="1" containsNumber="1" containsInteger="1" minValue="5" maxValue="50"/>
    </cacheField>
    <cacheField name="Cost" numFmtId="0">
      <sharedItems containsMixedTypes="1" containsNumber="1" containsInteger="1" minValue="200" maxValue="52000"/>
    </cacheField>
    <cacheField name="Amount" numFmtId="0">
      <sharedItems containsMixedTypes="1" containsNumber="1" containsInteger="1" minValue="6000" maxValue="10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AJA HUSSAIN" refreshedDate="45737.952041666664" createdVersion="8" refreshedVersion="8" minRefreshableVersion="3" recordCount="14" xr:uid="{1FC9F03D-7CF6-474C-BA2E-16DFAD5AF871}">
  <cacheSource type="worksheet">
    <worksheetSource name="Sales"/>
  </cacheSource>
  <cacheFields count="9">
    <cacheField name="Cust_ID" numFmtId="0">
      <sharedItems containsString="0" containsBlank="1" containsNumber="1" containsInteger="1" minValue="100" maxValue="106"/>
    </cacheField>
    <cacheField name="Cust_Name" numFmtId="0">
      <sharedItems count="8">
        <s v="Ram sales"/>
        <s v="Atul Ltd."/>
        <s v="MK Tech."/>
        <s v="99store"/>
        <s v="Rajesh Kumar"/>
        <s v="Amit "/>
        <s v="Jain Tel."/>
        <s v=""/>
      </sharedItems>
    </cacheField>
    <cacheField name="HSN Code" numFmtId="0">
      <sharedItems containsBlank="1"/>
    </cacheField>
    <cacheField name="Product Name" numFmtId="0">
      <sharedItems/>
    </cacheField>
    <cacheField name="Date" numFmtId="0">
      <sharedItems containsNonDate="0" containsString="0" containsBlank="1"/>
    </cacheField>
    <cacheField name="Stock(Units)" numFmtId="0">
      <sharedItems containsSemiMixedTypes="0" containsString="0" containsNumber="1" containsInteger="1" minValue="0" maxValue="40"/>
    </cacheField>
    <cacheField name="Units" numFmtId="0">
      <sharedItems containsString="0" containsBlank="1" containsNumber="1" containsInteger="1" minValue="1" maxValue="25"/>
    </cacheField>
    <cacheField name="Price" numFmtId="0">
      <sharedItems containsMixedTypes="1" containsNumber="1" minValue="240" maxValue="62400"/>
    </cacheField>
    <cacheField name="Amount" numFmtId="0">
      <sharedItems containsMixedTypes="1" containsNumber="1" containsInteger="1" minValue="1200" maxValue="31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AJA HUSSAIN" refreshedDate="45737.999206365741" createdVersion="8" refreshedVersion="8" minRefreshableVersion="3" recordCount="11" xr:uid="{881523EF-B6CE-4157-8769-9C22A0D0A4E2}">
  <cacheSource type="worksheet">
    <worksheetSource name="Inventory"/>
  </cacheSource>
  <cacheFields count="8">
    <cacheField name="HSN Code" numFmtId="0">
      <sharedItems containsBlank="1"/>
    </cacheField>
    <cacheField name="Product Name" numFmtId="0">
      <sharedItems containsBlank="1" count="11">
        <s v="Smart Watch"/>
        <s v="Laptop HP xyz i5"/>
        <s v="Wireless Printer"/>
        <s v="Desktop"/>
        <s v="Mouse"/>
        <s v="Rgb Keyboard"/>
        <s v="Camera"/>
        <s v="Headphones"/>
        <s v="Speakers"/>
        <s v="Tablets"/>
        <m/>
      </sharedItems>
    </cacheField>
    <cacheField name="Cost" numFmtId="0">
      <sharedItems containsString="0" containsBlank="1" containsNumber="1" containsInteger="1" minValue="200" maxValue="52000"/>
    </cacheField>
    <cacheField name="P Units" numFmtId="0">
      <sharedItems containsString="0" containsBlank="1" containsNumber="1" containsInteger="1" minValue="5" maxValue="50"/>
    </cacheField>
    <cacheField name="S Units" numFmtId="0">
      <sharedItems containsString="0" containsBlank="1" containsNumber="1" containsInteger="1" minValue="2" maxValue="30"/>
    </cacheField>
    <cacheField name="Stock" numFmtId="0">
      <sharedItems containsString="0" containsBlank="1" containsNumber="1" containsInteger="1" minValue="3" maxValue="40"/>
    </cacheField>
    <cacheField name="Stock Amt." numFmtId="0">
      <sharedItems containsString="0" containsBlank="1" containsNumber="1" containsInteger="1" minValue="3000" maxValue="780000"/>
    </cacheField>
    <cacheField name="Notification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00"/>
    <s v="Ram sales"/>
    <s v="Ram@gmail.com"/>
    <s v="Delhi, India"/>
  </r>
  <r>
    <n v="101"/>
    <s v="Atul Ltd."/>
    <s v="Atu@gmail.com"/>
    <s v="121102, Palwal, HR"/>
  </r>
  <r>
    <n v="102"/>
    <s v="MK Tech."/>
    <s v="MK @gmail.com"/>
    <s v="Faridabad, 121101"/>
  </r>
  <r>
    <n v="103"/>
    <s v="99store"/>
    <s v="99s@gmail.com"/>
    <s v="Agra, UP"/>
  </r>
  <r>
    <n v="104"/>
    <s v="Rajesh Kumar"/>
    <s v="Raj@gmail.com"/>
    <s v="New Delhi, 110011"/>
  </r>
  <r>
    <n v="105"/>
    <s v="Amit "/>
    <s v="Ami@gmail.com"/>
    <s v="Gurgaon, Sec-15"/>
  </r>
  <r>
    <n v="106"/>
    <s v="Jain Tel."/>
    <s v="Jai@gmail.com"/>
    <s v="Janpath, New Delhi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s v="N1001"/>
    <s v="Smart Watch"/>
    <n v="980"/>
    <n v="1176"/>
  </r>
  <r>
    <s v="N1002"/>
    <s v="Laptop HP xyz i5"/>
    <n v="34500"/>
    <n v="41400"/>
  </r>
  <r>
    <s v="N1003"/>
    <s v="Wireless Printer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  <r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s v="Smart Watch"/>
    <s v="Tech99"/>
    <d v="2025-03-01T00:00:00"/>
    <n v="50"/>
    <n v="980"/>
    <n v="49000"/>
  </r>
  <r>
    <s v="N1002"/>
    <s v="Laptop HP xyz i5"/>
    <s v="Tech99"/>
    <d v="2025-03-02T00:00:00"/>
    <n v="10"/>
    <n v="34500"/>
    <n v="345000"/>
  </r>
  <r>
    <s v="N1003"/>
    <s v="Wireless Printer"/>
    <s v="Tech99"/>
    <d v="2025-03-03T00:00:00"/>
    <n v="5"/>
    <n v="4600"/>
    <n v="23000"/>
  </r>
  <r>
    <s v="N1004"/>
    <s v="Desktop"/>
    <s v="GG Traders"/>
    <d v="2025-03-04T00:00:00"/>
    <n v="10"/>
    <n v="21000"/>
    <n v="210000"/>
  </r>
  <r>
    <s v="N1005"/>
    <s v="Mouse"/>
    <s v="GG Traders"/>
    <d v="2025-03-05T00:00:00"/>
    <n v="30"/>
    <n v="200"/>
    <n v="6000"/>
  </r>
  <r>
    <s v="N1006"/>
    <s v="Rgb Keyboard"/>
    <s v="GG Traders"/>
    <d v="2025-03-06T00:00:00"/>
    <n v="50"/>
    <n v="340"/>
    <n v="17000"/>
  </r>
  <r>
    <s v="N1007"/>
    <s v="Camera"/>
    <s v="GG Traders"/>
    <d v="2025-03-07T00:00:00"/>
    <n v="20"/>
    <n v="52000"/>
    <n v="1040000"/>
  </r>
  <r>
    <s v="N1008"/>
    <s v="Headphones"/>
    <s v="Compac"/>
    <d v="2025-03-08T00:00:00"/>
    <n v="50"/>
    <n v="799"/>
    <n v="39950"/>
  </r>
  <r>
    <s v="N1009"/>
    <s v="Speakers"/>
    <s v="Compac"/>
    <d v="2025-03-09T00:00:00"/>
    <n v="10"/>
    <n v="670"/>
    <n v="6700"/>
  </r>
  <r>
    <s v="N1010"/>
    <s v="Tablets"/>
    <s v="Compac"/>
    <d v="2025-03-10T00:00:00"/>
    <n v="10"/>
    <n v="23500"/>
    <n v="235000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n v="100"/>
    <x v="0"/>
    <s v="N1001"/>
    <s v="Smart Watch"/>
    <m/>
    <n v="20"/>
    <n v="20"/>
    <n v="1176"/>
    <n v="23520"/>
  </r>
  <r>
    <n v="101"/>
    <x v="1"/>
    <s v="N1001"/>
    <s v="Smart Watch"/>
    <m/>
    <n v="20"/>
    <n v="10"/>
    <n v="1176"/>
    <n v="11760"/>
  </r>
  <r>
    <n v="102"/>
    <x v="2"/>
    <s v="N1002"/>
    <s v="Laptop HP xyz i5"/>
    <m/>
    <n v="5"/>
    <n v="5"/>
    <n v="41400"/>
    <n v="207000"/>
  </r>
  <r>
    <n v="103"/>
    <x v="3"/>
    <s v="N1003"/>
    <s v="Wireless Printer"/>
    <m/>
    <n v="0"/>
    <n v="5"/>
    <n v="5520"/>
    <n v="27600"/>
  </r>
  <r>
    <n v="104"/>
    <x v="4"/>
    <s v="N1004"/>
    <s v="Desktop"/>
    <m/>
    <n v="5"/>
    <n v="5"/>
    <n v="25200"/>
    <n v="126000"/>
  </r>
  <r>
    <n v="105"/>
    <x v="5"/>
    <s v="N1005"/>
    <s v="Mouse"/>
    <m/>
    <n v="15"/>
    <n v="10"/>
    <n v="240"/>
    <n v="2400"/>
  </r>
  <r>
    <n v="106"/>
    <x v="6"/>
    <s v="N1006"/>
    <s v="Rgb Keyboard"/>
    <m/>
    <n v="40"/>
    <n v="10"/>
    <n v="408"/>
    <n v="4080"/>
  </r>
  <r>
    <n v="101"/>
    <x v="1"/>
    <s v="N1007"/>
    <s v="Camera"/>
    <m/>
    <n v="15"/>
    <n v="5"/>
    <n v="62400"/>
    <n v="312000"/>
  </r>
  <r>
    <n v="102"/>
    <x v="2"/>
    <s v="N1008"/>
    <s v="Headphones"/>
    <m/>
    <n v="25"/>
    <n v="25"/>
    <n v="958.8"/>
    <n v="23970"/>
  </r>
  <r>
    <n v="103"/>
    <x v="3"/>
    <s v="N1009"/>
    <s v="Speakers"/>
    <m/>
    <n v="8"/>
    <n v="2"/>
    <n v="804"/>
    <n v="1608"/>
  </r>
  <r>
    <n v="104"/>
    <x v="4"/>
    <s v="N1010"/>
    <s v="Tablets"/>
    <m/>
    <n v="5"/>
    <n v="4"/>
    <n v="28200"/>
    <n v="112800"/>
  </r>
  <r>
    <n v="105"/>
    <x v="5"/>
    <s v="N1005"/>
    <s v="Mouse"/>
    <m/>
    <n v="15"/>
    <n v="5"/>
    <n v="240"/>
    <n v="1200"/>
  </r>
  <r>
    <n v="106"/>
    <x v="6"/>
    <s v="N1010"/>
    <s v="Tablets"/>
    <m/>
    <n v="5"/>
    <n v="1"/>
    <n v="28200"/>
    <n v="28200"/>
  </r>
  <r>
    <m/>
    <x v="7"/>
    <m/>
    <s v=""/>
    <m/>
    <n v="0"/>
    <m/>
    <s v=""/>
    <s v=" 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s v="N1001"/>
    <x v="0"/>
    <n v="980"/>
    <n v="50"/>
    <n v="30"/>
    <n v="20"/>
    <n v="19600"/>
    <s v=""/>
  </r>
  <r>
    <s v="N1002"/>
    <x v="1"/>
    <n v="34500"/>
    <n v="10"/>
    <n v="5"/>
    <n v="5"/>
    <n v="172500"/>
    <s v=""/>
  </r>
  <r>
    <s v="N1003"/>
    <x v="2"/>
    <n v="4600"/>
    <n v="5"/>
    <n v="2"/>
    <n v="3"/>
    <n v="13800"/>
    <s v="📞 Wireless Printer Needs To ReOrder ! PH 9812xxxxxx"/>
  </r>
  <r>
    <s v="N1004"/>
    <x v="3"/>
    <n v="21000"/>
    <n v="10"/>
    <n v="5"/>
    <n v="5"/>
    <n v="105000"/>
    <s v=""/>
  </r>
  <r>
    <s v="N1005"/>
    <x v="4"/>
    <n v="200"/>
    <n v="30"/>
    <n v="15"/>
    <n v="15"/>
    <n v="3000"/>
    <s v=""/>
  </r>
  <r>
    <s v="N1006"/>
    <x v="5"/>
    <n v="340"/>
    <n v="50"/>
    <n v="10"/>
    <n v="40"/>
    <n v="13600"/>
    <s v=""/>
  </r>
  <r>
    <s v="N1007"/>
    <x v="6"/>
    <n v="52000"/>
    <n v="20"/>
    <n v="5"/>
    <n v="15"/>
    <n v="780000"/>
    <s v=""/>
  </r>
  <r>
    <s v="N1008"/>
    <x v="7"/>
    <n v="799"/>
    <n v="50"/>
    <n v="25"/>
    <n v="25"/>
    <n v="19975"/>
    <s v=""/>
  </r>
  <r>
    <s v="N1009"/>
    <x v="8"/>
    <n v="670"/>
    <n v="10"/>
    <n v="2"/>
    <n v="8"/>
    <n v="5360"/>
    <s v=""/>
  </r>
  <r>
    <s v="N1010"/>
    <x v="9"/>
    <n v="23500"/>
    <n v="10"/>
    <n v="5"/>
    <n v="5"/>
    <n v="117500"/>
    <s v=""/>
  </r>
  <r>
    <m/>
    <x v="1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473AEF-9CD6-4BCA-8438-AED4111FAFA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E4F309-DC68-4B70-85C6-0A25C08762F9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A13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D53EBC-8057-43E7-973A-50CA0918F13C}" name="PivotTable8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3">
  <location ref="F22:G32" firstHeaderRow="1" firstDataRow="1" firstDataCol="1"/>
  <pivotFields count="8">
    <pivotField showAll="0"/>
    <pivotField axis="axisRow" showAll="0">
      <items count="12">
        <item x="6"/>
        <item x="3"/>
        <item x="7"/>
        <item x="1"/>
        <item x="4"/>
        <item x="5"/>
        <item x="0"/>
        <item x="8"/>
        <item x="9"/>
        <item x="2"/>
        <item h="1" x="1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um of Stock" fld="5" baseField="0" baseItem="0"/>
  </dataFields>
  <chartFormats count="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52C8D1-5555-46F4-892A-8E5EB8581E61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A21" firstHeaderRow="1" firstDataRow="1" firstDataCol="0"/>
  <pivotFields count="8"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Sum of Stock Amt.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04976-7F43-46E2-9D52-3002CE4F8E99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F11:G15" firstHeaderRow="1" firstDataRow="1" firstDataCol="1"/>
  <pivotFields count="9">
    <pivotField showAll="0"/>
    <pivotField axis="axisRow" showAll="0" measureFilter="1" sortType="descending">
      <items count="9">
        <item x="7"/>
        <item x="3"/>
        <item x="5"/>
        <item x="1"/>
        <item x="6"/>
        <item x="2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4">
    <i>
      <x v="3"/>
    </i>
    <i>
      <x v="6"/>
    </i>
    <i>
      <x v="5"/>
    </i>
    <i t="grand">
      <x/>
    </i>
  </rowItems>
  <colItems count="1">
    <i/>
  </colItems>
  <dataFields count="1">
    <dataField name="Sum of Amount" fld="8" baseField="1" baseItem="0"/>
  </dataField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03C722-3D62-4A8C-A61E-205AEF81F0C9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A17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F3BAFB-E9A4-4C1C-A695-2AD732833735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A8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00F5F5-A6EF-4B1E-B698-807E9AD0070D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F3:G7" firstHeaderRow="1" firstDataRow="1" firstDataCol="1"/>
  <pivotFields count="8">
    <pivotField showAll="0"/>
    <pivotField axis="axisRow" showAll="0" measureFilter="1" sortType="descending">
      <items count="12">
        <item x="6"/>
        <item x="3"/>
        <item x="7"/>
        <item x="1"/>
        <item x="4"/>
        <item x="5"/>
        <item x="0"/>
        <item x="8"/>
        <item x="9"/>
        <item x="2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4">
    <i>
      <x v="6"/>
    </i>
    <i>
      <x v="2"/>
    </i>
    <i>
      <x v="4"/>
    </i>
    <i t="grand">
      <x/>
    </i>
  </rowItems>
  <colItems count="1">
    <i/>
  </colItems>
  <dataFields count="1">
    <dataField name="Sum of S Units" fld="4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DDC2A89-3397-4CBB-B804-45A99670933D}" name="Inventory" displayName="Inventory" ref="D9:K20" totalsRowShown="0" headerRowDxfId="50" dataDxfId="49">
  <autoFilter ref="D9:K20" xr:uid="{6DDC2A89-3397-4CBB-B804-45A99670933D}"/>
  <tableColumns count="8">
    <tableColumn id="1" xr3:uid="{842F1B5A-C886-46BB-BC81-B0D52A251974}" name="HSN Code" dataDxfId="48">
      <calculatedColumnFormula>Productsdata[[#This Row],[HSN Code]]</calculatedColumnFormula>
    </tableColumn>
    <tableColumn id="2" xr3:uid="{E3563BBF-8FB7-4A81-875F-E6D424139153}" name="Product Name" dataDxfId="47"/>
    <tableColumn id="3" xr3:uid="{6B243C20-BD6A-4E2B-BC01-F93F31F4D34C}" name="Cost" dataDxfId="46"/>
    <tableColumn id="4" xr3:uid="{32F87CAB-759F-46CE-B24D-36BF81290811}" name="P Units" dataDxfId="45">
      <calculatedColumnFormula>SUMIF(Purchase[Product Name],Productsdata[[#This Row],[Product Name]],Purchase[Units])</calculatedColumnFormula>
    </tableColumn>
    <tableColumn id="5" xr3:uid="{A0401E38-9891-45D6-8F99-34DE68383E8B}" name="S Units" dataDxfId="44">
      <calculatedColumnFormula>SUMIF(Sales[Product Name],Productsdata[[#This Row],[Product Name]],Sales[Units])</calculatedColumnFormula>
    </tableColumn>
    <tableColumn id="6" xr3:uid="{FC5C5C2C-7687-47DB-9C4B-67D1754700A5}" name="Stock" dataDxfId="43">
      <calculatedColumnFormula>Inventory[[#This Row],[P Units]]-Inventory[[#This Row],[S Units]]</calculatedColumnFormula>
    </tableColumn>
    <tableColumn id="7" xr3:uid="{EC88F766-9AE9-47F8-911C-3E59560EC867}" name="Stock Amt." dataDxfId="42">
      <calculatedColumnFormula>Inventory[[#This Row],[Cost]]*Inventory[[#This Row],[Stock]]</calculatedColumnFormula>
    </tableColumn>
    <tableColumn id="8" xr3:uid="{81D502E3-1089-4AA5-92C6-4D0C733E1B5B}" name="Notifications" dataDxfId="41">
      <calculatedColumnFormula>IF(Inventory[[#This Row],[Stock]]&lt;5, "📞 "&amp;Inventory[[#This Row],[Product Name]]&amp;" Needs To ReOrder ! PH "&amp;VLOOKUP(Inventory[[#This Row],[HSN Code]],Vendors[#All],4,0),"")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68CFCF-932D-40A5-B515-BC19EF3F186B}" name="Sales" displayName="Sales" ref="D8:L22" totalsRowShown="0" headerRowDxfId="40" dataDxfId="39">
  <autoFilter ref="D8:L22" xr:uid="{E368CFCF-932D-40A5-B515-BC19EF3F186B}"/>
  <tableColumns count="9">
    <tableColumn id="1" xr3:uid="{AA53B77F-8702-4B75-B6DF-4EC86F6FA050}" name="Cust_ID" dataDxfId="38"/>
    <tableColumn id="2" xr3:uid="{4A605C80-929D-46E8-9111-8E01A8CF366F}" name="Cust_Name" dataDxfId="37">
      <calculatedColumnFormula>IFERROR(VLOOKUP(Sales[[#This Row],[Cust_ID]],Customers[#All],2,0),"")</calculatedColumnFormula>
    </tableColumn>
    <tableColumn id="3" xr3:uid="{6FF69704-CE1E-4B2A-AC96-71DC18C96839}" name="HSN Code" dataDxfId="36"/>
    <tableColumn id="4" xr3:uid="{684F7B97-968B-4010-A568-31D46804D7DD}" name="Product Name" dataDxfId="35">
      <calculatedColumnFormula>IFERROR(VLOOKUP(Sales[[#This Row],[HSN Code]],Productsdata[#All],2,0),"")</calculatedColumnFormula>
    </tableColumn>
    <tableColumn id="5" xr3:uid="{9C949561-7C96-4AEC-B63F-A7DD6E457CFC}" name="Date" dataDxfId="34"/>
    <tableColumn id="6" xr3:uid="{1228C621-65C1-47B1-AFA8-2BEB0F5A2847}" name="Stock(Units)" dataDxfId="33">
      <calculatedColumnFormula>VLOOKUP(Sales[[#This Row],[HSN Code]],Inventory[#All],6,0)</calculatedColumnFormula>
    </tableColumn>
    <tableColumn id="7" xr3:uid="{85356C27-5418-4C49-A215-25B549BC1881}" name="Units" dataDxfId="32"/>
    <tableColumn id="8" xr3:uid="{FABF92DD-6B43-467D-AF24-47EBCDF726FD}" name="Price" dataDxfId="31">
      <calculatedColumnFormula>IFERROR(VLOOKUP(Sales[[#This Row],[HSN Code]],Productsdata[#All],4,0),"")</calculatedColumnFormula>
    </tableColumn>
    <tableColumn id="9" xr3:uid="{E5A0649E-5471-4754-9438-40AA7F01D2D2}" name="Amount" dataDxfId="30">
      <calculatedColumnFormula>IFERROR(Sales[[#This Row],[Price]]*Sales[[#This Row],[Units]]," ")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6454CFD-B086-43BF-B63D-A5E6CB6A8FAF}" name="Purchase" displayName="Purchase" ref="D8:J21" totalsRowShown="0" headerRowDxfId="29" dataDxfId="27" headerRowBorderDxfId="28" tableBorderDxfId="26">
  <autoFilter ref="D8:J21" xr:uid="{96454CFD-B086-43BF-B63D-A5E6CB6A8FAF}"/>
  <tableColumns count="7">
    <tableColumn id="1" xr3:uid="{53AC2D87-1FB5-4FB7-BB43-331E76E2D478}" name="HSN Code" dataDxfId="25"/>
    <tableColumn id="2" xr3:uid="{A5288DF5-62A1-4E9E-BBFD-D1FF8C3D9B41}" name="Product Name" dataDxfId="24">
      <calculatedColumnFormula>IFERROR(VLOOKUP($D9,Productsdata[#All],2,0),"")</calculatedColumnFormula>
    </tableColumn>
    <tableColumn id="3" xr3:uid="{5CE247B2-C467-45E4-AD61-3FFC4F0424D1}" name="Vendor" dataDxfId="23">
      <calculatedColumnFormula>IFERROR(VLOOKUP(Purchase[[#This Row],[HSN Code]],Vendors[#All],3,0),"")</calculatedColumnFormula>
    </tableColumn>
    <tableColumn id="4" xr3:uid="{D10F70AB-9AA8-4BC1-B52F-B602B50D27C5}" name="Date" dataDxfId="22"/>
    <tableColumn id="5" xr3:uid="{78D7366D-912C-4A16-942D-6E76E7735C93}" name="Units" dataDxfId="21"/>
    <tableColumn id="6" xr3:uid="{D1AA1B18-966F-4798-BFD5-D8A5A54D29EA}" name="Cost" dataDxfId="20">
      <calculatedColumnFormula>IFERROR(VLOOKUP(Purchase[[#This Row],[HSN Code]],Productsdata[#All],3,0),"")</calculatedColumnFormula>
    </tableColumn>
    <tableColumn id="7" xr3:uid="{4118869B-D560-4306-8014-A0224CE31589}" name="Amount" dataDxfId="19">
      <calculatedColumnFormula>IFERROR(Purchase[[#This Row],[Units]]*Purchase[[#This Row],[Cost]],"")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26446F6-752A-418A-A395-51F7F1A9F37F}" name="Productsdata" displayName="Productsdata" ref="D9:G20" totalsRowShown="0" headerRowDxfId="18" dataDxfId="17">
  <autoFilter ref="D9:G20" xr:uid="{326446F6-752A-418A-A395-51F7F1A9F37F}"/>
  <tableColumns count="4">
    <tableColumn id="1" xr3:uid="{240E1D5B-DE19-4857-80AD-E30ADDD48EC2}" name="HSN Code" dataDxfId="16"/>
    <tableColumn id="2" xr3:uid="{C8F2915D-AF18-44B1-BF02-CADF987E75CD}" name="Product Name" dataDxfId="15"/>
    <tableColumn id="3" xr3:uid="{B6F0BA64-5ED0-413B-A55F-022F3F023C9F}" name="Cost" dataDxfId="14"/>
    <tableColumn id="4" xr3:uid="{A2D49D91-C231-4917-B740-51D12B100BCC}" name="Selling Price" dataDxfId="1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ED42F83-C4A5-4C24-ACEC-36A6345C084A}" name="Vendors" displayName="Vendors" ref="D8:H18" totalsRowShown="0" headerRowDxfId="12" dataDxfId="11">
  <autoFilter ref="D8:H18" xr:uid="{3ED42F83-C4A5-4C24-ACEC-36A6345C084A}"/>
  <tableColumns count="5">
    <tableColumn id="1" xr3:uid="{DFE982DC-D4CC-45E8-AADF-EEF84CC71993}" name="HSN Code" dataDxfId="10"/>
    <tableColumn id="2" xr3:uid="{90AB3B39-855A-4F9B-82D3-6FA0C1601AEC}" name="Product Name" dataDxfId="9"/>
    <tableColumn id="3" xr3:uid="{A7D1CE48-6975-47C0-B93A-A1B264018644}" name="Vendor Name" dataDxfId="8"/>
    <tableColumn id="4" xr3:uid="{77898F38-634A-491D-9688-40FA2EE2CEBC}" name="Phone" dataDxfId="7"/>
    <tableColumn id="5" xr3:uid="{F03BE7F2-A6C3-42A9-B237-976345F4236C}" name="Address" dataDxfId="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F3D51F-FDA6-4DD0-AAA1-2A5686BC31A1}" name="Customers" displayName="Customers" ref="D8:G15" totalsRowShown="0" headerRowDxfId="5" dataDxfId="4">
  <autoFilter ref="D8:G15" xr:uid="{A9F3D51F-FDA6-4DD0-AAA1-2A5686BC31A1}"/>
  <tableColumns count="4">
    <tableColumn id="1" xr3:uid="{8765DAC3-BEFC-4DFD-89CC-3ED67E41F66C}" name="Cust_ID" dataDxfId="3"/>
    <tableColumn id="2" xr3:uid="{6FDC00C5-84DA-4E13-B8C4-FD34EE3D4BE9}" name="Name" dataDxfId="2"/>
    <tableColumn id="3" xr3:uid="{77AA0CCA-EE04-4777-BD66-CBEAAC25357E}" name="Email" dataDxfId="1"/>
    <tableColumn id="4" xr3:uid="{9A311068-B93A-463A-8650-644A56369ECC}" name="Addres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8A77-4DB8-4568-B4A9-43F30D8D0017}">
  <dimension ref="B1:K20"/>
  <sheetViews>
    <sheetView workbookViewId="0"/>
  </sheetViews>
  <sheetFormatPr defaultRowHeight="14.4" x14ac:dyDescent="0.3"/>
  <cols>
    <col min="1" max="1" width="4.33203125" style="1" customWidth="1"/>
    <col min="2" max="2" width="21.33203125" style="2" customWidth="1"/>
    <col min="3" max="3" width="8.88671875" style="1"/>
    <col min="4" max="4" width="11.21875" style="1" customWidth="1"/>
    <col min="5" max="5" width="20.33203125" style="1" customWidth="1"/>
    <col min="6" max="6" width="11.88671875" style="1" customWidth="1"/>
    <col min="7" max="7" width="8.88671875" style="1"/>
    <col min="8" max="8" width="9.6640625" style="1" customWidth="1"/>
    <col min="9" max="9" width="10.6640625" style="1" customWidth="1"/>
    <col min="10" max="10" width="10.88671875" style="1" customWidth="1"/>
    <col min="11" max="16384" width="8.88671875" style="1"/>
  </cols>
  <sheetData>
    <row r="1" spans="2:11" x14ac:dyDescent="0.3">
      <c r="B1" s="1"/>
    </row>
    <row r="7" spans="2:11" ht="28.8" x14ac:dyDescent="0.3">
      <c r="B7" s="3" t="s">
        <v>0</v>
      </c>
    </row>
    <row r="9" spans="2:11" x14ac:dyDescent="0.3">
      <c r="D9" s="4" t="s">
        <v>26</v>
      </c>
      <c r="E9" s="4" t="s">
        <v>27</v>
      </c>
      <c r="F9" s="4" t="s">
        <v>64</v>
      </c>
      <c r="G9" s="4" t="s">
        <v>74</v>
      </c>
      <c r="H9" s="4" t="s">
        <v>75</v>
      </c>
      <c r="I9" s="4" t="s">
        <v>76</v>
      </c>
      <c r="J9" s="4" t="s">
        <v>77</v>
      </c>
      <c r="K9" s="4" t="s">
        <v>93</v>
      </c>
    </row>
    <row r="10" spans="2:11" x14ac:dyDescent="0.3">
      <c r="D10" s="4" t="str">
        <f>Productsdata[[#This Row],[HSN Code]]</f>
        <v>N1001</v>
      </c>
      <c r="E10" s="4" t="str">
        <f>Productsdata[[#This Row],[Product Name]]</f>
        <v>Smart Watch</v>
      </c>
      <c r="F10" s="4">
        <f>Productsdata[[#This Row],[Cost]]</f>
        <v>980</v>
      </c>
      <c r="G10" s="4">
        <f>SUMIF(Purchase[Product Name],Productsdata[[#This Row],[Product Name]],Purchase[Units])</f>
        <v>50</v>
      </c>
      <c r="H10" s="4">
        <f>SUMIF(Sales[Product Name],Productsdata[[#This Row],[Product Name]],Sales[Units])</f>
        <v>30</v>
      </c>
      <c r="I10" s="4">
        <f>Inventory[[#This Row],[P Units]]-Inventory[[#This Row],[S Units]]</f>
        <v>20</v>
      </c>
      <c r="J10" s="4">
        <f>Inventory[[#This Row],[Cost]]*Inventory[[#This Row],[Stock]]</f>
        <v>19600</v>
      </c>
      <c r="K10" s="4" t="str">
        <f>IF(Inventory[[#This Row],[Stock]]&lt;5, "📞 "&amp;Inventory[[#This Row],[Product Name]]&amp;" Needs To ReOrder ! PH "&amp;VLOOKUP(Inventory[[#This Row],[HSN Code]],Vendors[#All],4,0),"")</f>
        <v/>
      </c>
    </row>
    <row r="11" spans="2:11" x14ac:dyDescent="0.3">
      <c r="D11" s="4" t="str">
        <f>Productsdata[[#This Row],[HSN Code]]</f>
        <v>N1002</v>
      </c>
      <c r="E11" s="4" t="str">
        <f>Productsdata[[#This Row],[Product Name]]</f>
        <v>Laptop HP xyz i5</v>
      </c>
      <c r="F11" s="4">
        <f>Productsdata[[#This Row],[Cost]]</f>
        <v>34500</v>
      </c>
      <c r="G11" s="4">
        <f>SUMIF(Purchase[Product Name],Productsdata[[#This Row],[Product Name]],Purchase[Units])</f>
        <v>10</v>
      </c>
      <c r="H11" s="4">
        <f>SUMIF(Sales[Product Name],Productsdata[[#This Row],[Product Name]],Sales[Units])</f>
        <v>5</v>
      </c>
      <c r="I11" s="4">
        <f>Inventory[[#This Row],[P Units]]-Inventory[[#This Row],[S Units]]</f>
        <v>5</v>
      </c>
      <c r="J11" s="4">
        <f>Inventory[[#This Row],[Cost]]*Inventory[[#This Row],[Stock]]</f>
        <v>172500</v>
      </c>
      <c r="K11" s="4" t="str">
        <f>IF(Inventory[[#This Row],[Stock]]&lt;5, "📞 "&amp;Inventory[[#This Row],[Product Name]]&amp;" Needs To ReOrder ! PH "&amp;VLOOKUP(Inventory[[#This Row],[HSN Code]],Vendors[#All],4,0),"")</f>
        <v/>
      </c>
    </row>
    <row r="12" spans="2:11" x14ac:dyDescent="0.3">
      <c r="D12" s="4" t="str">
        <f>Productsdata[[#This Row],[HSN Code]]</f>
        <v>N1003</v>
      </c>
      <c r="E12" s="4" t="str">
        <f>Productsdata[[#This Row],[Product Name]]</f>
        <v>Wireless Printer</v>
      </c>
      <c r="F12" s="4">
        <f>Productsdata[[#This Row],[Cost]]</f>
        <v>4600</v>
      </c>
      <c r="G12" s="4">
        <f>SUMIF(Purchase[Product Name],Productsdata[[#This Row],[Product Name]],Purchase[Units])</f>
        <v>5</v>
      </c>
      <c r="H12" s="4">
        <v>2</v>
      </c>
      <c r="I12" s="4">
        <f>Inventory[[#This Row],[P Units]]-Inventory[[#This Row],[S Units]]</f>
        <v>3</v>
      </c>
      <c r="J12" s="4">
        <f>Inventory[[#This Row],[Cost]]*Inventory[[#This Row],[Stock]]</f>
        <v>13800</v>
      </c>
      <c r="K12" s="4" t="str">
        <f>IF(Inventory[[#This Row],[Stock]]&lt;5, "📞 "&amp;Inventory[[#This Row],[Product Name]]&amp;" Needs To ReOrder ! PH "&amp;VLOOKUP(Inventory[[#This Row],[HSN Code]],Vendors[#All],4,0),"")</f>
        <v>📞 Wireless Printer Needs To ReOrder ! PH 9812xxxxxx</v>
      </c>
    </row>
    <row r="13" spans="2:11" x14ac:dyDescent="0.3">
      <c r="D13" s="4" t="str">
        <f>Productsdata[[#This Row],[HSN Code]]</f>
        <v>N1004</v>
      </c>
      <c r="E13" s="4" t="str">
        <f>Productsdata[[#This Row],[Product Name]]</f>
        <v>Desktop</v>
      </c>
      <c r="F13" s="4">
        <f>Productsdata[[#This Row],[Cost]]</f>
        <v>21000</v>
      </c>
      <c r="G13" s="4">
        <f>SUMIF(Purchase[Product Name],Productsdata[[#This Row],[Product Name]],Purchase[Units])</f>
        <v>10</v>
      </c>
      <c r="H13" s="4">
        <f>SUMIF(Sales[Product Name],Productsdata[[#This Row],[Product Name]],Sales[Units])</f>
        <v>5</v>
      </c>
      <c r="I13" s="4">
        <f>Inventory[[#This Row],[P Units]]-Inventory[[#This Row],[S Units]]</f>
        <v>5</v>
      </c>
      <c r="J13" s="4">
        <f>Inventory[[#This Row],[Cost]]*Inventory[[#This Row],[Stock]]</f>
        <v>105000</v>
      </c>
      <c r="K13" s="4" t="str">
        <f>IF(Inventory[[#This Row],[Stock]]&lt;5, "📞 "&amp;Inventory[[#This Row],[Product Name]]&amp;" Needs To ReOrder ! PH "&amp;VLOOKUP(Inventory[[#This Row],[HSN Code]],Vendors[#All],4,0),"")</f>
        <v/>
      </c>
    </row>
    <row r="14" spans="2:11" x14ac:dyDescent="0.3">
      <c r="D14" s="4" t="str">
        <f>Productsdata[[#This Row],[HSN Code]]</f>
        <v>N1005</v>
      </c>
      <c r="E14" s="4" t="str">
        <f>Productsdata[[#This Row],[Product Name]]</f>
        <v>Mouse</v>
      </c>
      <c r="F14" s="4">
        <f>Productsdata[[#This Row],[Cost]]</f>
        <v>200</v>
      </c>
      <c r="G14" s="4">
        <f>SUMIF(Purchase[Product Name],Productsdata[[#This Row],[Product Name]],Purchase[Units])</f>
        <v>30</v>
      </c>
      <c r="H14" s="4">
        <f>SUMIF(Sales[Product Name],Productsdata[[#This Row],[Product Name]],Sales[Units])</f>
        <v>15</v>
      </c>
      <c r="I14" s="4">
        <f>Inventory[[#This Row],[P Units]]-Inventory[[#This Row],[S Units]]</f>
        <v>15</v>
      </c>
      <c r="J14" s="4">
        <f>Inventory[[#This Row],[Cost]]*Inventory[[#This Row],[Stock]]</f>
        <v>3000</v>
      </c>
      <c r="K14" s="4" t="str">
        <f>IF(Inventory[[#This Row],[Stock]]&lt;5, "📞 "&amp;Inventory[[#This Row],[Product Name]]&amp;" Needs To ReOrder ! PH "&amp;VLOOKUP(Inventory[[#This Row],[HSN Code]],Vendors[#All],4,0),"")</f>
        <v/>
      </c>
    </row>
    <row r="15" spans="2:11" x14ac:dyDescent="0.3">
      <c r="D15" s="4" t="str">
        <f>Productsdata[[#This Row],[HSN Code]]</f>
        <v>N1006</v>
      </c>
      <c r="E15" s="4" t="str">
        <f>Productsdata[[#This Row],[Product Name]]</f>
        <v>Rgb Keyboard</v>
      </c>
      <c r="F15" s="4">
        <f>Productsdata[[#This Row],[Cost]]</f>
        <v>340</v>
      </c>
      <c r="G15" s="4">
        <f>SUMIF(Purchase[Product Name],Productsdata[[#This Row],[Product Name]],Purchase[Units])</f>
        <v>50</v>
      </c>
      <c r="H15" s="4">
        <f>SUMIF(Sales[Product Name],Productsdata[[#This Row],[Product Name]],Sales[Units])</f>
        <v>10</v>
      </c>
      <c r="I15" s="4">
        <f>Inventory[[#This Row],[P Units]]-Inventory[[#This Row],[S Units]]</f>
        <v>40</v>
      </c>
      <c r="J15" s="4">
        <f>Inventory[[#This Row],[Cost]]*Inventory[[#This Row],[Stock]]</f>
        <v>13600</v>
      </c>
      <c r="K15" s="4" t="str">
        <f>IF(Inventory[[#This Row],[Stock]]&lt;5, "📞 "&amp;Inventory[[#This Row],[Product Name]]&amp;" Needs To ReOrder ! PH "&amp;VLOOKUP(Inventory[[#This Row],[HSN Code]],Vendors[#All],4,0),"")</f>
        <v/>
      </c>
    </row>
    <row r="16" spans="2:11" x14ac:dyDescent="0.3">
      <c r="D16" s="4" t="str">
        <f>Productsdata[[#This Row],[HSN Code]]</f>
        <v>N1007</v>
      </c>
      <c r="E16" s="4" t="str">
        <f>Productsdata[[#This Row],[Product Name]]</f>
        <v>Camera</v>
      </c>
      <c r="F16" s="4">
        <f>Productsdata[[#This Row],[Cost]]</f>
        <v>52000</v>
      </c>
      <c r="G16" s="4">
        <f>SUMIF(Purchase[Product Name],Productsdata[[#This Row],[Product Name]],Purchase[Units])</f>
        <v>20</v>
      </c>
      <c r="H16" s="4">
        <f>SUMIF(Sales[Product Name],Productsdata[[#This Row],[Product Name]],Sales[Units])</f>
        <v>5</v>
      </c>
      <c r="I16" s="4">
        <f>Inventory[[#This Row],[P Units]]-Inventory[[#This Row],[S Units]]</f>
        <v>15</v>
      </c>
      <c r="J16" s="4">
        <f>Inventory[[#This Row],[Cost]]*Inventory[[#This Row],[Stock]]</f>
        <v>780000</v>
      </c>
      <c r="K16" s="4" t="str">
        <f>IF(Inventory[[#This Row],[Stock]]&lt;5, "📞 "&amp;Inventory[[#This Row],[Product Name]]&amp;" Needs To ReOrder ! PH "&amp;VLOOKUP(Inventory[[#This Row],[HSN Code]],Vendors[#All],4,0),"")</f>
        <v/>
      </c>
    </row>
    <row r="17" spans="2:11" x14ac:dyDescent="0.3">
      <c r="D17" s="4" t="str">
        <f>Productsdata[[#This Row],[HSN Code]]</f>
        <v>N1008</v>
      </c>
      <c r="E17" s="4" t="str">
        <f>Productsdata[[#This Row],[Product Name]]</f>
        <v>Headphones</v>
      </c>
      <c r="F17" s="4">
        <f>Productsdata[[#This Row],[Cost]]</f>
        <v>799</v>
      </c>
      <c r="G17" s="4">
        <f>SUMIF(Purchase[Product Name],Productsdata[[#This Row],[Product Name]],Purchase[Units])</f>
        <v>50</v>
      </c>
      <c r="H17" s="4">
        <f>SUMIF(Sales[Product Name],Productsdata[[#This Row],[Product Name]],Sales[Units])</f>
        <v>25</v>
      </c>
      <c r="I17" s="4">
        <f>Inventory[[#This Row],[P Units]]-Inventory[[#This Row],[S Units]]</f>
        <v>25</v>
      </c>
      <c r="J17" s="4">
        <f>Inventory[[#This Row],[Cost]]*Inventory[[#This Row],[Stock]]</f>
        <v>19975</v>
      </c>
      <c r="K17" s="4" t="str">
        <f>IF(Inventory[[#This Row],[Stock]]&lt;5, "📞 "&amp;Inventory[[#This Row],[Product Name]]&amp;" Needs To ReOrder ! PH "&amp;VLOOKUP(Inventory[[#This Row],[HSN Code]],Vendors[#All],4,0),"")</f>
        <v/>
      </c>
    </row>
    <row r="18" spans="2:11" x14ac:dyDescent="0.3">
      <c r="D18" s="4" t="str">
        <f>Productsdata[[#This Row],[HSN Code]]</f>
        <v>N1009</v>
      </c>
      <c r="E18" s="4" t="str">
        <f>Productsdata[[#This Row],[Product Name]]</f>
        <v>Speakers</v>
      </c>
      <c r="F18" s="4">
        <f>Productsdata[[#This Row],[Cost]]</f>
        <v>670</v>
      </c>
      <c r="G18" s="4">
        <f>SUMIF(Purchase[Product Name],Productsdata[[#This Row],[Product Name]],Purchase[Units])</f>
        <v>10</v>
      </c>
      <c r="H18" s="4">
        <f>SUMIF(Sales[Product Name],Productsdata[[#This Row],[Product Name]],Sales[Units])</f>
        <v>2</v>
      </c>
      <c r="I18" s="4">
        <f>Inventory[[#This Row],[P Units]]-Inventory[[#This Row],[S Units]]</f>
        <v>8</v>
      </c>
      <c r="J18" s="4">
        <f>Inventory[[#This Row],[Cost]]*Inventory[[#This Row],[Stock]]</f>
        <v>5360</v>
      </c>
      <c r="K18" s="4" t="str">
        <f>IF(Inventory[[#This Row],[Stock]]&lt;5, "📞 "&amp;Inventory[[#This Row],[Product Name]]&amp;" Needs To ReOrder ! PH "&amp;VLOOKUP(Inventory[[#This Row],[HSN Code]],Vendors[#All],4,0),"")</f>
        <v/>
      </c>
    </row>
    <row r="19" spans="2:11" x14ac:dyDescent="0.3">
      <c r="B19" s="17" t="s">
        <v>97</v>
      </c>
      <c r="D19" s="4" t="str">
        <f>Productsdata[[#This Row],[HSN Code]]</f>
        <v>N1010</v>
      </c>
      <c r="E19" s="4" t="str">
        <f>Productsdata[[#This Row],[Product Name]]</f>
        <v>Tablets</v>
      </c>
      <c r="F19" s="4">
        <f>Productsdata[[#This Row],[Cost]]</f>
        <v>23500</v>
      </c>
      <c r="G19" s="4">
        <f>SUMIF(Purchase[Product Name],Productsdata[[#This Row],[Product Name]],Purchase[Units])</f>
        <v>10</v>
      </c>
      <c r="H19" s="4">
        <f>SUMIF(Sales[Product Name],Productsdata[[#This Row],[Product Name]],Sales[Units])</f>
        <v>5</v>
      </c>
      <c r="I19" s="4">
        <f>Inventory[[#This Row],[P Units]]-Inventory[[#This Row],[S Units]]</f>
        <v>5</v>
      </c>
      <c r="J19" s="4">
        <f>Inventory[[#This Row],[Cost]]*Inventory[[#This Row],[Stock]]</f>
        <v>117500</v>
      </c>
      <c r="K19" s="4" t="str">
        <f>IF(Inventory[[#This Row],[Stock]]&lt;5, "📞 "&amp;Inventory[[#This Row],[Product Name]]&amp;" Needs To ReOrder ! PH "&amp;VLOOKUP(Inventory[[#This Row],[HSN Code]],Vendors[#All],4,0),"")</f>
        <v/>
      </c>
    </row>
    <row r="20" spans="2:11" x14ac:dyDescent="0.3">
      <c r="D20" s="4"/>
      <c r="E20" s="4"/>
      <c r="F20" s="4"/>
      <c r="G20" s="4"/>
      <c r="H20" s="4"/>
      <c r="I20" s="4"/>
      <c r="J20" s="4"/>
      <c r="K20" s="4"/>
    </row>
  </sheetData>
  <hyperlinks>
    <hyperlink ref="B19" location="Sales!A1" display="Sales!A1" xr:uid="{9845372D-8DBB-4DF0-B05E-B7D43A1259EF}"/>
  </hyperlink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3A72-0A63-459F-864F-83CFA65E916A}">
  <dimension ref="B1:L22"/>
  <sheetViews>
    <sheetView workbookViewId="0">
      <selection activeCell="Q21" sqref="Q21"/>
    </sheetView>
  </sheetViews>
  <sheetFormatPr defaultRowHeight="14.4" x14ac:dyDescent="0.3"/>
  <cols>
    <col min="1" max="1" width="4.33203125" style="1" customWidth="1"/>
    <col min="2" max="2" width="21.33203125" style="2" customWidth="1"/>
    <col min="3" max="3" width="8.88671875" style="1"/>
    <col min="4" max="4" width="9.33203125" style="1" customWidth="1"/>
    <col min="5" max="5" width="12.5546875" style="1" customWidth="1"/>
    <col min="6" max="6" width="11.21875" style="1" customWidth="1"/>
    <col min="7" max="7" width="15" style="1" customWidth="1"/>
    <col min="8" max="8" width="8.88671875" style="1"/>
    <col min="9" max="9" width="13.21875" style="1" customWidth="1"/>
    <col min="10" max="11" width="8.88671875" style="1"/>
    <col min="12" max="12" width="9.77734375" style="1" customWidth="1"/>
    <col min="13" max="16384" width="8.88671875" style="1"/>
  </cols>
  <sheetData>
    <row r="1" spans="2:12" x14ac:dyDescent="0.3">
      <c r="B1" s="1"/>
    </row>
    <row r="7" spans="2:12" ht="28.8" x14ac:dyDescent="0.3">
      <c r="B7" s="3" t="s">
        <v>0</v>
      </c>
    </row>
    <row r="8" spans="2:12" x14ac:dyDescent="0.3">
      <c r="D8" s="4" t="s">
        <v>1</v>
      </c>
      <c r="E8" s="4" t="s">
        <v>71</v>
      </c>
      <c r="F8" s="4" t="s">
        <v>26</v>
      </c>
      <c r="G8" s="4" t="s">
        <v>27</v>
      </c>
      <c r="H8" s="4" t="s">
        <v>68</v>
      </c>
      <c r="I8" s="4" t="s">
        <v>72</v>
      </c>
      <c r="J8" s="4" t="s">
        <v>69</v>
      </c>
      <c r="K8" s="4" t="s">
        <v>73</v>
      </c>
      <c r="L8" s="4" t="s">
        <v>70</v>
      </c>
    </row>
    <row r="9" spans="2:12" x14ac:dyDescent="0.3">
      <c r="D9" s="4">
        <v>100</v>
      </c>
      <c r="E9" s="4" t="str">
        <f>IFERROR(VLOOKUP(Sales[[#This Row],[Cust_ID]],Customers[#All],2,0),"")</f>
        <v>Ram sales</v>
      </c>
      <c r="F9" s="4" t="s">
        <v>30</v>
      </c>
      <c r="G9" s="4" t="str">
        <f>IFERROR(VLOOKUP(Sales[[#This Row],[HSN Code]],Productsdata[#All],2,0),"")</f>
        <v>Smart Watch</v>
      </c>
      <c r="H9" s="4"/>
      <c r="I9" s="4">
        <f>VLOOKUP(Sales[[#This Row],[HSN Code]],Inventory[#All],6,0)</f>
        <v>20</v>
      </c>
      <c r="J9" s="4">
        <v>20</v>
      </c>
      <c r="K9" s="4">
        <f>IFERROR(VLOOKUP(Sales[[#This Row],[HSN Code]],Productsdata[#All],4,0),"")</f>
        <v>1176</v>
      </c>
      <c r="L9" s="4">
        <f>IFERROR(Sales[[#This Row],[Price]]*Sales[[#This Row],[Units]]," ")</f>
        <v>23520</v>
      </c>
    </row>
    <row r="10" spans="2:12" x14ac:dyDescent="0.3">
      <c r="D10" s="4">
        <v>101</v>
      </c>
      <c r="E10" s="4" t="str">
        <f>IFERROR(VLOOKUP(Sales[[#This Row],[Cust_ID]],Customers[#All],2,0),"")</f>
        <v>Atul Ltd.</v>
      </c>
      <c r="F10" s="4" t="s">
        <v>30</v>
      </c>
      <c r="G10" s="4" t="str">
        <f>IFERROR(VLOOKUP(Sales[[#This Row],[HSN Code]],Productsdata[#All],2,0),"")</f>
        <v>Smart Watch</v>
      </c>
      <c r="H10" s="4"/>
      <c r="I10" s="4">
        <f>VLOOKUP(Sales[[#This Row],[HSN Code]],Inventory[#All],6,0)</f>
        <v>20</v>
      </c>
      <c r="J10" s="4">
        <v>10</v>
      </c>
      <c r="K10" s="4">
        <f>IFERROR(VLOOKUP(Sales[[#This Row],[HSN Code]],Productsdata[#All],4,0),"")</f>
        <v>1176</v>
      </c>
      <c r="L10" s="4">
        <f>IFERROR(Sales[[#This Row],[Price]]*Sales[[#This Row],[Units]]," ")</f>
        <v>11760</v>
      </c>
    </row>
    <row r="11" spans="2:12" x14ac:dyDescent="0.3">
      <c r="D11" s="4">
        <v>102</v>
      </c>
      <c r="E11" s="4" t="str">
        <f>IFERROR(VLOOKUP(Sales[[#This Row],[Cust_ID]],Customers[#All],2,0),"")</f>
        <v>MK Tech.</v>
      </c>
      <c r="F11" s="4" t="s">
        <v>34</v>
      </c>
      <c r="G11" s="4" t="str">
        <f>IFERROR(VLOOKUP(Sales[[#This Row],[HSN Code]],Productsdata[#All],2,0),"")</f>
        <v>Laptop HP xyz i5</v>
      </c>
      <c r="H11" s="4"/>
      <c r="I11" s="4">
        <f>VLOOKUP(Sales[[#This Row],[HSN Code]],Inventory[#All],6,0)</f>
        <v>5</v>
      </c>
      <c r="J11" s="4">
        <v>5</v>
      </c>
      <c r="K11" s="4">
        <f>IFERROR(VLOOKUP(Sales[[#This Row],[HSN Code]],Productsdata[#All],4,0),"")</f>
        <v>41400</v>
      </c>
      <c r="L11" s="4">
        <f>IFERROR(Sales[[#This Row],[Price]]*Sales[[#This Row],[Units]]," ")</f>
        <v>207000</v>
      </c>
    </row>
    <row r="12" spans="2:12" x14ac:dyDescent="0.3">
      <c r="D12" s="4">
        <v>103</v>
      </c>
      <c r="E12" s="4" t="str">
        <f>IFERROR(VLOOKUP(Sales[[#This Row],[Cust_ID]],Customers[#All],2,0),"")</f>
        <v>99store</v>
      </c>
      <c r="F12" s="4" t="s">
        <v>37</v>
      </c>
      <c r="G12" s="4" t="str">
        <f>IFERROR(VLOOKUP(Sales[[#This Row],[HSN Code]],Productsdata[#All],2,0),"")</f>
        <v>Wireless Printer</v>
      </c>
      <c r="H12" s="4"/>
      <c r="I12" s="4">
        <f>VLOOKUP(Sales[[#This Row],[HSN Code]],Inventory[#All],6,0)</f>
        <v>3</v>
      </c>
      <c r="J12" s="4">
        <v>5</v>
      </c>
      <c r="K12" s="4">
        <f>IFERROR(VLOOKUP(Sales[[#This Row],[HSN Code]],Productsdata[#All],4,0),"")</f>
        <v>5520</v>
      </c>
      <c r="L12" s="4">
        <f>IFERROR(Sales[[#This Row],[Price]]*Sales[[#This Row],[Units]]," ")</f>
        <v>27600</v>
      </c>
    </row>
    <row r="13" spans="2:12" x14ac:dyDescent="0.3">
      <c r="D13" s="4">
        <v>104</v>
      </c>
      <c r="E13" s="4" t="str">
        <f>IFERROR(VLOOKUP(Sales[[#This Row],[Cust_ID]],Customers[#All],2,0),"")</f>
        <v>Rajesh Kumar</v>
      </c>
      <c r="F13" s="4" t="s">
        <v>40</v>
      </c>
      <c r="G13" s="4" t="str">
        <f>IFERROR(VLOOKUP(Sales[[#This Row],[HSN Code]],Productsdata[#All],2,0),"")</f>
        <v>Desktop</v>
      </c>
      <c r="H13" s="4"/>
      <c r="I13" s="4">
        <f>VLOOKUP(Sales[[#This Row],[HSN Code]],Inventory[#All],6,0)</f>
        <v>5</v>
      </c>
      <c r="J13" s="4">
        <v>5</v>
      </c>
      <c r="K13" s="4">
        <f>IFERROR(VLOOKUP(Sales[[#This Row],[HSN Code]],Productsdata[#All],4,0),"")</f>
        <v>25200</v>
      </c>
      <c r="L13" s="4">
        <f>IFERROR(Sales[[#This Row],[Price]]*Sales[[#This Row],[Units]]," ")</f>
        <v>126000</v>
      </c>
    </row>
    <row r="14" spans="2:12" x14ac:dyDescent="0.3">
      <c r="D14" s="4">
        <v>105</v>
      </c>
      <c r="E14" s="4" t="str">
        <f>IFERROR(VLOOKUP(Sales[[#This Row],[Cust_ID]],Customers[#All],2,0),"")</f>
        <v xml:space="preserve">Amit </v>
      </c>
      <c r="F14" s="4" t="s">
        <v>44</v>
      </c>
      <c r="G14" s="4" t="str">
        <f>IFERROR(VLOOKUP(Sales[[#This Row],[HSN Code]],Productsdata[#All],2,0),"")</f>
        <v>Mouse</v>
      </c>
      <c r="H14" s="4"/>
      <c r="I14" s="4">
        <f>VLOOKUP(Sales[[#This Row],[HSN Code]],Inventory[#All],6,0)</f>
        <v>15</v>
      </c>
      <c r="J14" s="4">
        <v>10</v>
      </c>
      <c r="K14" s="4">
        <f>IFERROR(VLOOKUP(Sales[[#This Row],[HSN Code]],Productsdata[#All],4,0),"")</f>
        <v>240</v>
      </c>
      <c r="L14" s="4">
        <f>IFERROR(Sales[[#This Row],[Price]]*Sales[[#This Row],[Units]]," ")</f>
        <v>2400</v>
      </c>
    </row>
    <row r="15" spans="2:12" x14ac:dyDescent="0.3">
      <c r="D15" s="4">
        <v>106</v>
      </c>
      <c r="E15" s="4" t="str">
        <f>IFERROR(VLOOKUP(Sales[[#This Row],[Cust_ID]],Customers[#All],2,0),"")</f>
        <v>Jain Tel.</v>
      </c>
      <c r="F15" s="4" t="s">
        <v>47</v>
      </c>
      <c r="G15" s="4" t="str">
        <f>IFERROR(VLOOKUP(Sales[[#This Row],[HSN Code]],Productsdata[#All],2,0),"")</f>
        <v>Rgb Keyboard</v>
      </c>
      <c r="H15" s="4"/>
      <c r="I15" s="4">
        <f>VLOOKUP(Sales[[#This Row],[HSN Code]],Inventory[#All],6,0)</f>
        <v>40</v>
      </c>
      <c r="J15" s="4">
        <v>10</v>
      </c>
      <c r="K15" s="4">
        <f>IFERROR(VLOOKUP(Sales[[#This Row],[HSN Code]],Productsdata[#All],4,0),"")</f>
        <v>408</v>
      </c>
      <c r="L15" s="4">
        <f>IFERROR(Sales[[#This Row],[Price]]*Sales[[#This Row],[Units]]," ")</f>
        <v>4080</v>
      </c>
    </row>
    <row r="16" spans="2:12" x14ac:dyDescent="0.3">
      <c r="D16" s="4">
        <v>101</v>
      </c>
      <c r="E16" s="4" t="str">
        <f>IFERROR(VLOOKUP(Sales[[#This Row],[Cust_ID]],Customers[#All],2,0),"")</f>
        <v>Atul Ltd.</v>
      </c>
      <c r="F16" s="4" t="s">
        <v>50</v>
      </c>
      <c r="G16" s="4" t="str">
        <f>IFERROR(VLOOKUP(Sales[[#This Row],[HSN Code]],Productsdata[#All],2,0),"")</f>
        <v>Camera</v>
      </c>
      <c r="H16" s="4"/>
      <c r="I16" s="4">
        <f>VLOOKUP(Sales[[#This Row],[HSN Code]],Inventory[#All],6,0)</f>
        <v>15</v>
      </c>
      <c r="J16" s="4">
        <v>5</v>
      </c>
      <c r="K16" s="4">
        <f>IFERROR(VLOOKUP(Sales[[#This Row],[HSN Code]],Productsdata[#All],4,0),"")</f>
        <v>62400</v>
      </c>
      <c r="L16" s="4">
        <f>IFERROR(Sales[[#This Row],[Price]]*Sales[[#This Row],[Units]]," ")</f>
        <v>312000</v>
      </c>
    </row>
    <row r="17" spans="4:12" x14ac:dyDescent="0.3">
      <c r="D17" s="4">
        <v>102</v>
      </c>
      <c r="E17" s="4" t="str">
        <f>IFERROR(VLOOKUP(Sales[[#This Row],[Cust_ID]],Customers[#All],2,0),"")</f>
        <v>MK Tech.</v>
      </c>
      <c r="F17" s="4" t="s">
        <v>53</v>
      </c>
      <c r="G17" s="4" t="str">
        <f>IFERROR(VLOOKUP(Sales[[#This Row],[HSN Code]],Productsdata[#All],2,0),"")</f>
        <v>Headphones</v>
      </c>
      <c r="H17" s="4"/>
      <c r="I17" s="4">
        <f>VLOOKUP(Sales[[#This Row],[HSN Code]],Inventory[#All],6,0)</f>
        <v>25</v>
      </c>
      <c r="J17" s="4">
        <v>25</v>
      </c>
      <c r="K17" s="4">
        <f>IFERROR(VLOOKUP(Sales[[#This Row],[HSN Code]],Productsdata[#All],4,0),"")</f>
        <v>958.8</v>
      </c>
      <c r="L17" s="4">
        <f>IFERROR(Sales[[#This Row],[Price]]*Sales[[#This Row],[Units]]," ")</f>
        <v>23970</v>
      </c>
    </row>
    <row r="18" spans="4:12" x14ac:dyDescent="0.3">
      <c r="D18" s="4">
        <v>103</v>
      </c>
      <c r="E18" s="4" t="str">
        <f>IFERROR(VLOOKUP(Sales[[#This Row],[Cust_ID]],Customers[#All],2,0),"")</f>
        <v>99store</v>
      </c>
      <c r="F18" s="4" t="s">
        <v>58</v>
      </c>
      <c r="G18" s="4" t="str">
        <f>IFERROR(VLOOKUP(Sales[[#This Row],[HSN Code]],Productsdata[#All],2,0),"")</f>
        <v>Speakers</v>
      </c>
      <c r="H18" s="4"/>
      <c r="I18" s="4">
        <f>VLOOKUP(Sales[[#This Row],[HSN Code]],Inventory[#All],6,0)</f>
        <v>8</v>
      </c>
      <c r="J18" s="4">
        <v>2</v>
      </c>
      <c r="K18" s="4">
        <f>IFERROR(VLOOKUP(Sales[[#This Row],[HSN Code]],Productsdata[#All],4,0),"")</f>
        <v>804</v>
      </c>
      <c r="L18" s="4">
        <f>IFERROR(Sales[[#This Row],[Price]]*Sales[[#This Row],[Units]]," ")</f>
        <v>1608</v>
      </c>
    </row>
    <row r="19" spans="4:12" x14ac:dyDescent="0.3">
      <c r="D19" s="4">
        <v>104</v>
      </c>
      <c r="E19" s="4" t="str">
        <f>IFERROR(VLOOKUP(Sales[[#This Row],[Cust_ID]],Customers[#All],2,0),"")</f>
        <v>Rajesh Kumar</v>
      </c>
      <c r="F19" s="4" t="s">
        <v>61</v>
      </c>
      <c r="G19" s="4" t="str">
        <f>IFERROR(VLOOKUP(Sales[[#This Row],[HSN Code]],Productsdata[#All],2,0),"")</f>
        <v>Tablets</v>
      </c>
      <c r="H19" s="4"/>
      <c r="I19" s="4">
        <f>VLOOKUP(Sales[[#This Row],[HSN Code]],Inventory[#All],6,0)</f>
        <v>5</v>
      </c>
      <c r="J19" s="4">
        <v>4</v>
      </c>
      <c r="K19" s="4">
        <f>IFERROR(VLOOKUP(Sales[[#This Row],[HSN Code]],Productsdata[#All],4,0),"")</f>
        <v>28200</v>
      </c>
      <c r="L19" s="4">
        <f>IFERROR(Sales[[#This Row],[Price]]*Sales[[#This Row],[Units]]," ")</f>
        <v>112800</v>
      </c>
    </row>
    <row r="20" spans="4:12" x14ac:dyDescent="0.3">
      <c r="D20" s="4">
        <v>105</v>
      </c>
      <c r="E20" s="4" t="str">
        <f>IFERROR(VLOOKUP(Sales[[#This Row],[Cust_ID]],Customers[#All],2,0),"")</f>
        <v xml:space="preserve">Amit </v>
      </c>
      <c r="F20" s="4" t="s">
        <v>44</v>
      </c>
      <c r="G20" s="4" t="str">
        <f>IFERROR(VLOOKUP(Sales[[#This Row],[HSN Code]],Productsdata[#All],2,0),"")</f>
        <v>Mouse</v>
      </c>
      <c r="H20" s="4"/>
      <c r="I20" s="4">
        <f>VLOOKUP(Sales[[#This Row],[HSN Code]],Inventory[#All],6,0)</f>
        <v>15</v>
      </c>
      <c r="J20" s="4">
        <v>5</v>
      </c>
      <c r="K20" s="4">
        <f>IFERROR(VLOOKUP(Sales[[#This Row],[HSN Code]],Productsdata[#All],4,0),"")</f>
        <v>240</v>
      </c>
      <c r="L20" s="4">
        <f>IFERROR(Sales[[#This Row],[Price]]*Sales[[#This Row],[Units]]," ")</f>
        <v>1200</v>
      </c>
    </row>
    <row r="21" spans="4:12" x14ac:dyDescent="0.3">
      <c r="D21" s="4">
        <v>106</v>
      </c>
      <c r="E21" s="4" t="str">
        <f>IFERROR(VLOOKUP(Sales[[#This Row],[Cust_ID]],Customers[#All],2,0),"")</f>
        <v>Jain Tel.</v>
      </c>
      <c r="F21" s="4" t="s">
        <v>61</v>
      </c>
      <c r="G21" s="4" t="str">
        <f>IFERROR(VLOOKUP(Sales[[#This Row],[HSN Code]],Productsdata[#All],2,0),"")</f>
        <v>Tablets</v>
      </c>
      <c r="H21" s="4"/>
      <c r="I21" s="4">
        <f>VLOOKUP(Sales[[#This Row],[HSN Code]],Inventory[#All],6,0)</f>
        <v>5</v>
      </c>
      <c r="J21" s="4">
        <v>1</v>
      </c>
      <c r="K21" s="4">
        <f>IFERROR(VLOOKUP(Sales[[#This Row],[HSN Code]],Productsdata[#All],4,0),"")</f>
        <v>28200</v>
      </c>
      <c r="L21" s="4">
        <f>IFERROR(Sales[[#This Row],[Price]]*Sales[[#This Row],[Units]]," ")</f>
        <v>28200</v>
      </c>
    </row>
    <row r="22" spans="4:12" x14ac:dyDescent="0.3">
      <c r="D22" s="4"/>
      <c r="E22" s="4" t="str">
        <f>IFERROR(VLOOKUP(Sales[[#This Row],[Cust_ID]],Customers[#All],2,0),"")</f>
        <v/>
      </c>
      <c r="F22" s="4"/>
      <c r="G22" s="4" t="str">
        <f>IFERROR(VLOOKUP(Sales[[#This Row],[HSN Code]],Productsdata[#All],2,0),"")</f>
        <v/>
      </c>
      <c r="H22" s="4"/>
      <c r="I22" s="4" t="e">
        <f>VLOOKUP(Sales[[#This Row],[HSN Code]],Inventory[#All],6,0)</f>
        <v>#N/A</v>
      </c>
      <c r="J22" s="4"/>
      <c r="K22" s="4" t="str">
        <f>IFERROR(VLOOKUP(Sales[[#This Row],[HSN Code]],Productsdata[#All],4,0),"")</f>
        <v/>
      </c>
      <c r="L22" s="4" t="str">
        <f>IFERROR(Sales[[#This Row],[Price]]*Sales[[#This Row],[Units]]," ")</f>
        <v xml:space="preserve"> </v>
      </c>
    </row>
  </sheetData>
  <dataValidations disablePrompts="1" count="2">
    <dataValidation type="list" allowBlank="1" showInputMessage="1" showErrorMessage="1" sqref="D9:D21" xr:uid="{45225D4D-642F-42CE-BD8D-BF41EC8C97F1}">
      <formula1>Cust_ID</formula1>
    </dataValidation>
    <dataValidation type="list" allowBlank="1" showInputMessage="1" showErrorMessage="1" sqref="F9:F21" xr:uid="{2ED9C45F-7B83-44F9-93CB-601868B808AD}">
      <formula1>HSN_Code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E198-40CC-4501-AD05-4D8012C19E4E}">
  <dimension ref="B1:J21"/>
  <sheetViews>
    <sheetView workbookViewId="0"/>
  </sheetViews>
  <sheetFormatPr defaultRowHeight="14.4" x14ac:dyDescent="0.3"/>
  <cols>
    <col min="1" max="1" width="4.33203125" style="1" customWidth="1"/>
    <col min="2" max="2" width="21.33203125" style="2" customWidth="1"/>
    <col min="3" max="3" width="8.88671875" style="1"/>
    <col min="4" max="4" width="18.21875" style="1" customWidth="1"/>
    <col min="5" max="5" width="20.6640625" style="1" customWidth="1"/>
    <col min="6" max="10" width="18.21875" style="1" customWidth="1"/>
    <col min="11" max="16384" width="8.88671875" style="1"/>
  </cols>
  <sheetData>
    <row r="1" spans="2:10" x14ac:dyDescent="0.3">
      <c r="B1" s="1"/>
    </row>
    <row r="7" spans="2:10" ht="28.8" x14ac:dyDescent="0.3">
      <c r="B7" s="3" t="s">
        <v>0</v>
      </c>
    </row>
    <row r="8" spans="2:10" ht="21" x14ac:dyDescent="0.4">
      <c r="D8" s="7" t="s">
        <v>26</v>
      </c>
      <c r="E8" s="7" t="s">
        <v>27</v>
      </c>
      <c r="F8" s="7" t="s">
        <v>67</v>
      </c>
      <c r="G8" s="7" t="s">
        <v>68</v>
      </c>
      <c r="H8" s="7" t="s">
        <v>69</v>
      </c>
      <c r="I8" s="7" t="s">
        <v>64</v>
      </c>
      <c r="J8" s="7" t="s">
        <v>70</v>
      </c>
    </row>
    <row r="9" spans="2:10" x14ac:dyDescent="0.3">
      <c r="D9" s="4" t="s">
        <v>30</v>
      </c>
      <c r="E9" s="4" t="str">
        <f>IFERROR(VLOOKUP($D9,Productsdata[#All],2,0),"")</f>
        <v>Smart Watch</v>
      </c>
      <c r="F9" s="4" t="str">
        <f>IFERROR(VLOOKUP(Purchase[[#This Row],[HSN Code]],Vendors[#All],3,0),"")</f>
        <v>Tech99</v>
      </c>
      <c r="G9" s="8">
        <v>45717</v>
      </c>
      <c r="H9" s="4">
        <v>50</v>
      </c>
      <c r="I9" s="4">
        <f>IFERROR(VLOOKUP(Purchase[[#This Row],[HSN Code]],Productsdata[#All],3,0),"")</f>
        <v>980</v>
      </c>
      <c r="J9" s="4">
        <f>IFERROR(Purchase[[#This Row],[Units]]*Purchase[[#This Row],[Cost]],"")</f>
        <v>49000</v>
      </c>
    </row>
    <row r="10" spans="2:10" x14ac:dyDescent="0.3">
      <c r="D10" s="4" t="s">
        <v>34</v>
      </c>
      <c r="E10" s="4" t="str">
        <f>IFERROR(VLOOKUP($D10,Productsdata[#All],2,0),"")</f>
        <v>Laptop HP xyz i5</v>
      </c>
      <c r="F10" s="4" t="str">
        <f>IFERROR(VLOOKUP(Purchase[[#This Row],[HSN Code]],Vendors[#All],3,0),"")</f>
        <v>Tech99</v>
      </c>
      <c r="G10" s="8">
        <v>45718</v>
      </c>
      <c r="H10" s="4">
        <v>10</v>
      </c>
      <c r="I10" s="4">
        <f>IFERROR(VLOOKUP(Purchase[[#This Row],[HSN Code]],Productsdata[#All],3,0),"")</f>
        <v>34500</v>
      </c>
      <c r="J10" s="4">
        <f>IFERROR(Purchase[[#This Row],[Units]]*Purchase[[#This Row],[Cost]],"")</f>
        <v>345000</v>
      </c>
    </row>
    <row r="11" spans="2:10" x14ac:dyDescent="0.3">
      <c r="D11" s="4" t="s">
        <v>37</v>
      </c>
      <c r="E11" s="4" t="str">
        <f>IFERROR(VLOOKUP($D11,Productsdata[#All],2,0),"")</f>
        <v>Wireless Printer</v>
      </c>
      <c r="F11" s="4" t="str">
        <f>IFERROR(VLOOKUP(Purchase[[#This Row],[HSN Code]],Vendors[#All],3,0),"")</f>
        <v>Tech99</v>
      </c>
      <c r="G11" s="8">
        <v>45719</v>
      </c>
      <c r="H11" s="4">
        <v>5</v>
      </c>
      <c r="I11" s="4">
        <f>IFERROR(VLOOKUP(Purchase[[#This Row],[HSN Code]],Productsdata[#All],3,0),"")</f>
        <v>4600</v>
      </c>
      <c r="J11" s="4">
        <f>IFERROR(Purchase[[#This Row],[Units]]*Purchase[[#This Row],[Cost]],"")</f>
        <v>23000</v>
      </c>
    </row>
    <row r="12" spans="2:10" x14ac:dyDescent="0.3">
      <c r="D12" s="4" t="s">
        <v>40</v>
      </c>
      <c r="E12" s="4" t="str">
        <f>IFERROR(VLOOKUP($D12,Productsdata[#All],2,0),"")</f>
        <v>Desktop</v>
      </c>
      <c r="F12" s="4" t="str">
        <f>IFERROR(VLOOKUP(Purchase[[#This Row],[HSN Code]],Vendors[#All],3,0),"")</f>
        <v>GG Traders</v>
      </c>
      <c r="G12" s="8">
        <v>45720</v>
      </c>
      <c r="H12" s="4">
        <v>10</v>
      </c>
      <c r="I12" s="4">
        <f>IFERROR(VLOOKUP(Purchase[[#This Row],[HSN Code]],Productsdata[#All],3,0),"")</f>
        <v>21000</v>
      </c>
      <c r="J12" s="4">
        <f>IFERROR(Purchase[[#This Row],[Units]]*Purchase[[#This Row],[Cost]],"")</f>
        <v>210000</v>
      </c>
    </row>
    <row r="13" spans="2:10" x14ac:dyDescent="0.3">
      <c r="D13" s="4" t="s">
        <v>44</v>
      </c>
      <c r="E13" s="4" t="str">
        <f>IFERROR(VLOOKUP($D13,Productsdata[#All],2,0),"")</f>
        <v>Mouse</v>
      </c>
      <c r="F13" s="4" t="str">
        <f>IFERROR(VLOOKUP(Purchase[[#This Row],[HSN Code]],Vendors[#All],3,0),"")</f>
        <v>GG Traders</v>
      </c>
      <c r="G13" s="8">
        <v>45721</v>
      </c>
      <c r="H13" s="4">
        <v>30</v>
      </c>
      <c r="I13" s="4">
        <f>IFERROR(VLOOKUP(Purchase[[#This Row],[HSN Code]],Productsdata[#All],3,0),"")</f>
        <v>200</v>
      </c>
      <c r="J13" s="4">
        <f>IFERROR(Purchase[[#This Row],[Units]]*Purchase[[#This Row],[Cost]],"")</f>
        <v>6000</v>
      </c>
    </row>
    <row r="14" spans="2:10" x14ac:dyDescent="0.3">
      <c r="D14" s="4" t="s">
        <v>47</v>
      </c>
      <c r="E14" s="4" t="str">
        <f>IFERROR(VLOOKUP($D14,Productsdata[#All],2,0),"")</f>
        <v>Rgb Keyboard</v>
      </c>
      <c r="F14" s="4" t="str">
        <f>IFERROR(VLOOKUP(Purchase[[#This Row],[HSN Code]],Vendors[#All],3,0),"")</f>
        <v>GG Traders</v>
      </c>
      <c r="G14" s="8">
        <v>45722</v>
      </c>
      <c r="H14" s="4">
        <v>50</v>
      </c>
      <c r="I14" s="4">
        <f>IFERROR(VLOOKUP(Purchase[[#This Row],[HSN Code]],Productsdata[#All],3,0),"")</f>
        <v>340</v>
      </c>
      <c r="J14" s="4">
        <f>IFERROR(Purchase[[#This Row],[Units]]*Purchase[[#This Row],[Cost]],"")</f>
        <v>17000</v>
      </c>
    </row>
    <row r="15" spans="2:10" x14ac:dyDescent="0.3">
      <c r="D15" s="4" t="s">
        <v>50</v>
      </c>
      <c r="E15" s="4" t="str">
        <f>IFERROR(VLOOKUP($D15,Productsdata[#All],2,0),"")</f>
        <v>Camera</v>
      </c>
      <c r="F15" s="4" t="str">
        <f>IFERROR(VLOOKUP(Purchase[[#This Row],[HSN Code]],Vendors[#All],3,0),"")</f>
        <v>GG Traders</v>
      </c>
      <c r="G15" s="8">
        <v>45723</v>
      </c>
      <c r="H15" s="4">
        <v>20</v>
      </c>
      <c r="I15" s="4">
        <f>IFERROR(VLOOKUP(Purchase[[#This Row],[HSN Code]],Productsdata[#All],3,0),"")</f>
        <v>52000</v>
      </c>
      <c r="J15" s="4">
        <f>IFERROR(Purchase[[#This Row],[Units]]*Purchase[[#This Row],[Cost]],"")</f>
        <v>1040000</v>
      </c>
    </row>
    <row r="16" spans="2:10" x14ac:dyDescent="0.3">
      <c r="D16" s="4" t="s">
        <v>53</v>
      </c>
      <c r="E16" s="4" t="str">
        <f>IFERROR(VLOOKUP($D16,Productsdata[#All],2,0),"")</f>
        <v>Headphones</v>
      </c>
      <c r="F16" s="4" t="str">
        <f>IFERROR(VLOOKUP(Purchase[[#This Row],[HSN Code]],Vendors[#All],3,0),"")</f>
        <v>Compac</v>
      </c>
      <c r="G16" s="8">
        <v>45724</v>
      </c>
      <c r="H16" s="4">
        <v>50</v>
      </c>
      <c r="I16" s="4">
        <f>IFERROR(VLOOKUP(Purchase[[#This Row],[HSN Code]],Productsdata[#All],3,0),"")</f>
        <v>799</v>
      </c>
      <c r="J16" s="4">
        <f>IFERROR(Purchase[[#This Row],[Units]]*Purchase[[#This Row],[Cost]],"")</f>
        <v>39950</v>
      </c>
    </row>
    <row r="17" spans="4:10" x14ac:dyDescent="0.3">
      <c r="D17" s="4" t="s">
        <v>58</v>
      </c>
      <c r="E17" s="4" t="str">
        <f>IFERROR(VLOOKUP($D17,Productsdata[#All],2,0),"")</f>
        <v>Speakers</v>
      </c>
      <c r="F17" s="4" t="str">
        <f>IFERROR(VLOOKUP(Purchase[[#This Row],[HSN Code]],Vendors[#All],3,0),"")</f>
        <v>Compac</v>
      </c>
      <c r="G17" s="8">
        <v>45725</v>
      </c>
      <c r="H17" s="4">
        <v>10</v>
      </c>
      <c r="I17" s="4">
        <f>IFERROR(VLOOKUP(Purchase[[#This Row],[HSN Code]],Productsdata[#All],3,0),"")</f>
        <v>670</v>
      </c>
      <c r="J17" s="4">
        <f>IFERROR(Purchase[[#This Row],[Units]]*Purchase[[#This Row],[Cost]],"")</f>
        <v>6700</v>
      </c>
    </row>
    <row r="18" spans="4:10" x14ac:dyDescent="0.3">
      <c r="D18" s="4" t="s">
        <v>61</v>
      </c>
      <c r="E18" s="4" t="str">
        <f>IFERROR(VLOOKUP($D18,Productsdata[#All],2,0),"")</f>
        <v>Tablets</v>
      </c>
      <c r="F18" s="4" t="str">
        <f>IFERROR(VLOOKUP(Purchase[[#This Row],[HSN Code]],Vendors[#All],3,0),"")</f>
        <v>Compac</v>
      </c>
      <c r="G18" s="8">
        <v>45726</v>
      </c>
      <c r="H18" s="4">
        <v>10</v>
      </c>
      <c r="I18" s="4">
        <f>IFERROR(VLOOKUP(Purchase[[#This Row],[HSN Code]],Productsdata[#All],3,0),"")</f>
        <v>23500</v>
      </c>
      <c r="J18" s="4">
        <f>IFERROR(Purchase[[#This Row],[Units]]*Purchase[[#This Row],[Cost]],"")</f>
        <v>235000</v>
      </c>
    </row>
    <row r="19" spans="4:10" x14ac:dyDescent="0.3">
      <c r="D19" s="4"/>
      <c r="E19" s="4" t="str">
        <f>IFERROR(VLOOKUP($D19,Productsdata[#All],2,0),"")</f>
        <v/>
      </c>
      <c r="F19" s="4" t="str">
        <f>IFERROR(VLOOKUP(Purchase[[#This Row],[HSN Code]],Vendors[#All],3,0),"")</f>
        <v/>
      </c>
      <c r="G19" s="4"/>
      <c r="H19" s="4"/>
      <c r="I19" s="4" t="str">
        <f>IFERROR(VLOOKUP(Purchase[[#This Row],[HSN Code]],Productsdata[#All],3,0),"")</f>
        <v/>
      </c>
      <c r="J19" s="4" t="str">
        <f>IFERROR(Purchase[[#This Row],[Units]]*Purchase[[#This Row],[Cost]],"")</f>
        <v/>
      </c>
    </row>
    <row r="20" spans="4:10" x14ac:dyDescent="0.3">
      <c r="D20" s="4"/>
      <c r="E20" s="4" t="str">
        <f>IFERROR(VLOOKUP($D20,Productsdata[#All],2,0),"")</f>
        <v/>
      </c>
      <c r="F20" s="4" t="str">
        <f>IFERROR(VLOOKUP(Purchase[[#This Row],[HSN Code]],Vendors[#All],3,0),"")</f>
        <v/>
      </c>
      <c r="G20" s="4"/>
      <c r="H20" s="4"/>
      <c r="I20" s="4" t="str">
        <f>IFERROR(VLOOKUP(Purchase[[#This Row],[HSN Code]],Productsdata[#All],3,0),"")</f>
        <v/>
      </c>
      <c r="J20" s="4" t="str">
        <f>IFERROR(Purchase[[#This Row],[Units]]*Purchase[[#This Row],[Cost]],"")</f>
        <v/>
      </c>
    </row>
    <row r="21" spans="4:10" x14ac:dyDescent="0.3">
      <c r="D21" s="4"/>
      <c r="E21" s="4" t="str">
        <f>IFERROR(VLOOKUP($D21,Productsdata[#All],2,0),"")</f>
        <v/>
      </c>
      <c r="F21" s="4" t="str">
        <f>IFERROR(VLOOKUP(Purchase[[#This Row],[HSN Code]],Vendors[#All],3,0),"")</f>
        <v/>
      </c>
      <c r="G21" s="4"/>
      <c r="H21" s="4"/>
      <c r="I21" s="4" t="str">
        <f>IFERROR(VLOOKUP(Purchase[[#This Row],[HSN Code]],Productsdata[#All],3,0),"")</f>
        <v/>
      </c>
      <c r="J21" s="4" t="str">
        <f>IFERROR(Purchase[[#This Row],[Units]]*Purchase[[#This Row],[Cost]],"")</f>
        <v/>
      </c>
    </row>
  </sheetData>
  <dataValidations count="1">
    <dataValidation type="list" allowBlank="1" showInputMessage="1" showErrorMessage="1" sqref="D9:D21" xr:uid="{8EE9CF9E-776D-4B85-BABF-0AA51DF5F4F8}">
      <formula1>HSN_Code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8903-78A0-452F-A627-7F64C060DE3A}">
  <dimension ref="B1:F12"/>
  <sheetViews>
    <sheetView workbookViewId="0"/>
  </sheetViews>
  <sheetFormatPr defaultRowHeight="14.4" x14ac:dyDescent="0.3"/>
  <cols>
    <col min="1" max="1" width="4.33203125" style="1" customWidth="1"/>
    <col min="2" max="2" width="21.33203125" style="2" customWidth="1"/>
    <col min="3" max="16384" width="8.88671875" style="1"/>
  </cols>
  <sheetData>
    <row r="1" spans="2:6" x14ac:dyDescent="0.3">
      <c r="B1" s="1"/>
    </row>
    <row r="7" spans="2:6" ht="28.8" x14ac:dyDescent="0.3">
      <c r="B7" s="3" t="s">
        <v>0</v>
      </c>
    </row>
    <row r="10" spans="2:6" x14ac:dyDescent="0.3">
      <c r="F10" s="16" t="s">
        <v>66</v>
      </c>
    </row>
    <row r="12" spans="2:6" x14ac:dyDescent="0.3">
      <c r="F12" s="16" t="s">
        <v>96</v>
      </c>
    </row>
  </sheetData>
  <hyperlinks>
    <hyperlink ref="F10" location="Purchase!A1" display="Purchase Entry" xr:uid="{8D9D60B9-3EB6-44D8-9B9F-6E5F27E5238E}"/>
    <hyperlink ref="F12" location="Sales!A1" display="Sales Entry" xr:uid="{AD818C53-AB86-408A-8729-1CEA65E88BE4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5C59-EC34-4E7B-9940-44431E3E1A8C}">
  <dimension ref="B1:G20"/>
  <sheetViews>
    <sheetView workbookViewId="0"/>
  </sheetViews>
  <sheetFormatPr defaultRowHeight="14.4" x14ac:dyDescent="0.3"/>
  <cols>
    <col min="1" max="1" width="4.33203125" style="1" customWidth="1"/>
    <col min="2" max="2" width="21.33203125" style="2" customWidth="1"/>
    <col min="3" max="3" width="8.88671875" style="1"/>
    <col min="4" max="7" width="19.88671875" style="1" customWidth="1"/>
    <col min="8" max="16384" width="8.88671875" style="1"/>
  </cols>
  <sheetData>
    <row r="1" spans="2:7" x14ac:dyDescent="0.3">
      <c r="B1" s="1"/>
    </row>
    <row r="7" spans="2:7" ht="28.8" x14ac:dyDescent="0.3">
      <c r="B7" s="3" t="s">
        <v>0</v>
      </c>
    </row>
    <row r="9" spans="2:7" x14ac:dyDescent="0.3">
      <c r="D9" s="4" t="s">
        <v>26</v>
      </c>
      <c r="E9" s="4" t="s">
        <v>27</v>
      </c>
      <c r="F9" s="4" t="s">
        <v>64</v>
      </c>
      <c r="G9" s="4" t="s">
        <v>65</v>
      </c>
    </row>
    <row r="10" spans="2:7" x14ac:dyDescent="0.3">
      <c r="D10" s="4" t="s">
        <v>30</v>
      </c>
      <c r="E10" s="4" t="s">
        <v>31</v>
      </c>
      <c r="F10" s="4">
        <v>980</v>
      </c>
      <c r="G10" s="4">
        <v>1176</v>
      </c>
    </row>
    <row r="11" spans="2:7" x14ac:dyDescent="0.3">
      <c r="D11" s="4" t="s">
        <v>34</v>
      </c>
      <c r="E11" s="4" t="s">
        <v>35</v>
      </c>
      <c r="F11" s="4">
        <v>34500</v>
      </c>
      <c r="G11" s="4">
        <v>41400</v>
      </c>
    </row>
    <row r="12" spans="2:7" x14ac:dyDescent="0.3">
      <c r="D12" s="4" t="s">
        <v>37</v>
      </c>
      <c r="E12" s="4" t="s">
        <v>38</v>
      </c>
      <c r="F12" s="4">
        <v>4600</v>
      </c>
      <c r="G12" s="4">
        <v>5520</v>
      </c>
    </row>
    <row r="13" spans="2:7" x14ac:dyDescent="0.3">
      <c r="D13" s="4" t="s">
        <v>40</v>
      </c>
      <c r="E13" s="4" t="s">
        <v>41</v>
      </c>
      <c r="F13" s="4">
        <v>21000</v>
      </c>
      <c r="G13" s="4">
        <v>25200</v>
      </c>
    </row>
    <row r="14" spans="2:7" x14ac:dyDescent="0.3">
      <c r="D14" s="4" t="s">
        <v>44</v>
      </c>
      <c r="E14" s="4" t="s">
        <v>45</v>
      </c>
      <c r="F14" s="4">
        <v>200</v>
      </c>
      <c r="G14" s="4">
        <v>240</v>
      </c>
    </row>
    <row r="15" spans="2:7" x14ac:dyDescent="0.3">
      <c r="D15" s="4" t="s">
        <v>47</v>
      </c>
      <c r="E15" s="4" t="s">
        <v>48</v>
      </c>
      <c r="F15" s="4">
        <v>340</v>
      </c>
      <c r="G15" s="4">
        <v>408</v>
      </c>
    </row>
    <row r="16" spans="2:7" x14ac:dyDescent="0.3">
      <c r="D16" s="4" t="s">
        <v>50</v>
      </c>
      <c r="E16" s="4" t="s">
        <v>51</v>
      </c>
      <c r="F16" s="4">
        <v>52000</v>
      </c>
      <c r="G16" s="4">
        <v>62400</v>
      </c>
    </row>
    <row r="17" spans="4:7" x14ac:dyDescent="0.3">
      <c r="D17" s="4" t="s">
        <v>53</v>
      </c>
      <c r="E17" s="4" t="s">
        <v>54</v>
      </c>
      <c r="F17" s="4">
        <v>799</v>
      </c>
      <c r="G17" s="4">
        <v>958.8</v>
      </c>
    </row>
    <row r="18" spans="4:7" x14ac:dyDescent="0.3">
      <c r="D18" s="4" t="s">
        <v>58</v>
      </c>
      <c r="E18" s="4" t="s">
        <v>59</v>
      </c>
      <c r="F18" s="4">
        <v>670</v>
      </c>
      <c r="G18" s="4">
        <v>804</v>
      </c>
    </row>
    <row r="19" spans="4:7" x14ac:dyDescent="0.3">
      <c r="D19" s="4" t="s">
        <v>61</v>
      </c>
      <c r="E19" s="4" t="s">
        <v>62</v>
      </c>
      <c r="F19" s="4">
        <v>23500</v>
      </c>
      <c r="G19" s="4">
        <v>28200</v>
      </c>
    </row>
    <row r="20" spans="4:7" x14ac:dyDescent="0.3">
      <c r="D20" s="4"/>
      <c r="E20" s="4"/>
      <c r="F20" s="4"/>
      <c r="G20" s="4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61C8-C127-410C-A648-3C81975E98B8}">
  <dimension ref="B1:H18"/>
  <sheetViews>
    <sheetView workbookViewId="0"/>
  </sheetViews>
  <sheetFormatPr defaultRowHeight="14.4" x14ac:dyDescent="0.3"/>
  <cols>
    <col min="1" max="1" width="4.33203125" style="1" customWidth="1"/>
    <col min="2" max="2" width="21.33203125" style="2" customWidth="1"/>
    <col min="3" max="3" width="8.88671875" style="1"/>
    <col min="4" max="4" width="12.44140625" style="1" customWidth="1"/>
    <col min="5" max="5" width="15" style="1" customWidth="1"/>
    <col min="6" max="6" width="14.5546875" style="1" customWidth="1"/>
    <col min="7" max="8" width="12.44140625" style="1" customWidth="1"/>
    <col min="9" max="16384" width="8.88671875" style="1"/>
  </cols>
  <sheetData>
    <row r="1" spans="2:8" x14ac:dyDescent="0.3">
      <c r="B1" s="1"/>
    </row>
    <row r="7" spans="2:8" ht="28.8" x14ac:dyDescent="0.3">
      <c r="B7" s="3" t="s">
        <v>0</v>
      </c>
    </row>
    <row r="8" spans="2:8" x14ac:dyDescent="0.3">
      <c r="D8" s="4" t="s">
        <v>26</v>
      </c>
      <c r="E8" s="4" t="s">
        <v>27</v>
      </c>
      <c r="F8" s="4" t="s">
        <v>28</v>
      </c>
      <c r="G8" s="4" t="s">
        <v>29</v>
      </c>
      <c r="H8" s="4" t="s">
        <v>4</v>
      </c>
    </row>
    <row r="9" spans="2:8" x14ac:dyDescent="0.3">
      <c r="D9" s="4" t="s">
        <v>30</v>
      </c>
      <c r="E9" s="4" t="s">
        <v>31</v>
      </c>
      <c r="F9" s="4" t="s">
        <v>32</v>
      </c>
      <c r="G9" s="4" t="s">
        <v>33</v>
      </c>
      <c r="H9" s="4" t="s">
        <v>13</v>
      </c>
    </row>
    <row r="10" spans="2:8" x14ac:dyDescent="0.3">
      <c r="D10" s="4" t="s">
        <v>34</v>
      </c>
      <c r="E10" s="4" t="s">
        <v>35</v>
      </c>
      <c r="F10" s="4" t="s">
        <v>32</v>
      </c>
      <c r="G10" s="4" t="s">
        <v>33</v>
      </c>
      <c r="H10" s="4" t="s">
        <v>36</v>
      </c>
    </row>
    <row r="11" spans="2:8" x14ac:dyDescent="0.3">
      <c r="D11" s="4" t="s">
        <v>37</v>
      </c>
      <c r="E11" s="4" t="s">
        <v>38</v>
      </c>
      <c r="F11" s="4" t="s">
        <v>32</v>
      </c>
      <c r="G11" s="4" t="s">
        <v>33</v>
      </c>
      <c r="H11" s="4" t="s">
        <v>39</v>
      </c>
    </row>
    <row r="12" spans="2:8" x14ac:dyDescent="0.3">
      <c r="D12" s="4" t="s">
        <v>40</v>
      </c>
      <c r="E12" s="4" t="s">
        <v>41</v>
      </c>
      <c r="F12" s="4" t="s">
        <v>42</v>
      </c>
      <c r="G12" s="4" t="s">
        <v>43</v>
      </c>
      <c r="H12" s="4" t="s">
        <v>22</v>
      </c>
    </row>
    <row r="13" spans="2:8" x14ac:dyDescent="0.3">
      <c r="D13" s="4" t="s">
        <v>44</v>
      </c>
      <c r="E13" s="4" t="s">
        <v>45</v>
      </c>
      <c r="F13" s="4" t="s">
        <v>42</v>
      </c>
      <c r="G13" s="4" t="s">
        <v>43</v>
      </c>
      <c r="H13" s="4" t="s">
        <v>46</v>
      </c>
    </row>
    <row r="14" spans="2:8" x14ac:dyDescent="0.3">
      <c r="D14" s="4" t="s">
        <v>47</v>
      </c>
      <c r="E14" s="4" t="s">
        <v>48</v>
      </c>
      <c r="F14" s="4" t="s">
        <v>42</v>
      </c>
      <c r="G14" s="4" t="s">
        <v>43</v>
      </c>
      <c r="H14" s="4" t="s">
        <v>49</v>
      </c>
    </row>
    <row r="15" spans="2:8" x14ac:dyDescent="0.3">
      <c r="D15" s="4" t="s">
        <v>50</v>
      </c>
      <c r="E15" s="4" t="s">
        <v>51</v>
      </c>
      <c r="F15" s="4" t="s">
        <v>42</v>
      </c>
      <c r="G15" s="4" t="s">
        <v>43</v>
      </c>
      <c r="H15" s="4" t="s">
        <v>52</v>
      </c>
    </row>
    <row r="16" spans="2:8" x14ac:dyDescent="0.3">
      <c r="D16" s="4" t="s">
        <v>53</v>
      </c>
      <c r="E16" s="4" t="s">
        <v>54</v>
      </c>
      <c r="F16" s="4" t="s">
        <v>55</v>
      </c>
      <c r="G16" s="4" t="s">
        <v>56</v>
      </c>
      <c r="H16" s="4" t="s">
        <v>57</v>
      </c>
    </row>
    <row r="17" spans="4:8" x14ac:dyDescent="0.3">
      <c r="D17" s="4" t="s">
        <v>58</v>
      </c>
      <c r="E17" s="4" t="s">
        <v>59</v>
      </c>
      <c r="F17" s="4" t="s">
        <v>55</v>
      </c>
      <c r="G17" s="4" t="s">
        <v>56</v>
      </c>
      <c r="H17" s="4" t="s">
        <v>60</v>
      </c>
    </row>
    <row r="18" spans="4:8" x14ac:dyDescent="0.3">
      <c r="D18" s="4" t="s">
        <v>61</v>
      </c>
      <c r="E18" s="4" t="s">
        <v>62</v>
      </c>
      <c r="F18" s="4" t="s">
        <v>55</v>
      </c>
      <c r="G18" s="4" t="s">
        <v>56</v>
      </c>
      <c r="H18" s="4" t="s">
        <v>63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89CD-9CA8-48F4-A9AE-510ABB35EF2B}">
  <dimension ref="B1:G15"/>
  <sheetViews>
    <sheetView showGridLines="0" tabSelected="1" workbookViewId="0"/>
  </sheetViews>
  <sheetFormatPr defaultRowHeight="14.4" x14ac:dyDescent="0.3"/>
  <cols>
    <col min="1" max="1" width="4.33203125" style="1" customWidth="1"/>
    <col min="2" max="2" width="21.33203125" style="2" customWidth="1"/>
    <col min="3" max="3" width="8.88671875" style="1"/>
    <col min="4" max="4" width="18.33203125" style="5" customWidth="1"/>
    <col min="5" max="7" width="18.33203125" style="1" customWidth="1"/>
    <col min="8" max="16384" width="8.88671875" style="1"/>
  </cols>
  <sheetData>
    <row r="1" spans="2:7" x14ac:dyDescent="0.3">
      <c r="B1" s="1"/>
    </row>
    <row r="7" spans="2:7" ht="28.8" x14ac:dyDescent="0.3">
      <c r="B7" s="3" t="s">
        <v>0</v>
      </c>
    </row>
    <row r="8" spans="2:7" x14ac:dyDescent="0.3">
      <c r="D8" s="6" t="s">
        <v>1</v>
      </c>
      <c r="E8" s="4" t="s">
        <v>2</v>
      </c>
      <c r="F8" s="4" t="s">
        <v>3</v>
      </c>
      <c r="G8" s="4" t="s">
        <v>4</v>
      </c>
    </row>
    <row r="9" spans="2:7" x14ac:dyDescent="0.3">
      <c r="D9" s="6">
        <v>100</v>
      </c>
      <c r="E9" s="4" t="s">
        <v>5</v>
      </c>
      <c r="F9" s="4" t="s">
        <v>6</v>
      </c>
      <c r="G9" s="4" t="s">
        <v>7</v>
      </c>
    </row>
    <row r="10" spans="2:7" x14ac:dyDescent="0.3">
      <c r="D10" s="6">
        <v>101</v>
      </c>
      <c r="E10" s="4" t="s">
        <v>8</v>
      </c>
      <c r="F10" s="4" t="s">
        <v>9</v>
      </c>
      <c r="G10" s="4" t="s">
        <v>10</v>
      </c>
    </row>
    <row r="11" spans="2:7" x14ac:dyDescent="0.3">
      <c r="D11" s="6">
        <v>102</v>
      </c>
      <c r="E11" s="4" t="s">
        <v>11</v>
      </c>
      <c r="F11" s="4" t="s">
        <v>12</v>
      </c>
      <c r="G11" s="4" t="s">
        <v>13</v>
      </c>
    </row>
    <row r="12" spans="2:7" x14ac:dyDescent="0.3">
      <c r="D12" s="6">
        <v>103</v>
      </c>
      <c r="E12" s="4" t="s">
        <v>14</v>
      </c>
      <c r="F12" s="4" t="s">
        <v>15</v>
      </c>
      <c r="G12" s="4" t="s">
        <v>16</v>
      </c>
    </row>
    <row r="13" spans="2:7" x14ac:dyDescent="0.3">
      <c r="D13" s="6">
        <v>104</v>
      </c>
      <c r="E13" s="4" t="s">
        <v>17</v>
      </c>
      <c r="F13" s="4" t="s">
        <v>18</v>
      </c>
      <c r="G13" s="4" t="s">
        <v>19</v>
      </c>
    </row>
    <row r="14" spans="2:7" x14ac:dyDescent="0.3">
      <c r="D14" s="6">
        <v>105</v>
      </c>
      <c r="E14" s="4" t="s">
        <v>20</v>
      </c>
      <c r="F14" s="4" t="s">
        <v>21</v>
      </c>
      <c r="G14" s="4" t="s">
        <v>22</v>
      </c>
    </row>
    <row r="15" spans="2:7" x14ac:dyDescent="0.3">
      <c r="D15" s="6">
        <v>106</v>
      </c>
      <c r="E15" s="4" t="s">
        <v>23</v>
      </c>
      <c r="F15" s="4" t="s">
        <v>24</v>
      </c>
      <c r="G15" s="4" t="s">
        <v>25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1"/>
  <sheetViews>
    <sheetView showGridLines="0" showRowColHeaders="0" workbookViewId="0">
      <selection activeCell="S24" sqref="S24"/>
    </sheetView>
  </sheetViews>
  <sheetFormatPr defaultRowHeight="14.4" x14ac:dyDescent="0.3"/>
  <cols>
    <col min="1" max="1" width="4.33203125" style="1" customWidth="1"/>
    <col min="2" max="2" width="21.33203125" style="1" customWidth="1"/>
    <col min="3" max="16384" width="8.88671875" style="1"/>
  </cols>
  <sheetData>
    <row r="2" spans="2:17" x14ac:dyDescent="0.3">
      <c r="B2" s="2"/>
    </row>
    <row r="3" spans="2:17" x14ac:dyDescent="0.3">
      <c r="B3" s="2"/>
    </row>
    <row r="4" spans="2:17" x14ac:dyDescent="0.3">
      <c r="B4" s="2"/>
    </row>
    <row r="5" spans="2:17" x14ac:dyDescent="0.3">
      <c r="B5" s="2"/>
    </row>
    <row r="6" spans="2:17" x14ac:dyDescent="0.3">
      <c r="B6" s="2"/>
    </row>
    <row r="7" spans="2:17" ht="28.8" x14ac:dyDescent="0.3">
      <c r="B7" s="3" t="s">
        <v>0</v>
      </c>
    </row>
    <row r="8" spans="2:17" x14ac:dyDescent="0.3">
      <c r="B8" s="2"/>
    </row>
    <row r="9" spans="2:17" x14ac:dyDescent="0.3">
      <c r="B9" s="2"/>
    </row>
    <row r="10" spans="2:17" ht="15.6" x14ac:dyDescent="0.3">
      <c r="B10" s="2"/>
      <c r="L10" s="13" t="s">
        <v>94</v>
      </c>
      <c r="M10" s="12"/>
      <c r="N10" s="12"/>
      <c r="O10" s="12"/>
      <c r="P10" s="12"/>
      <c r="Q10" s="12"/>
    </row>
    <row r="11" spans="2:17" x14ac:dyDescent="0.3">
      <c r="B11" s="2"/>
      <c r="L11" s="15" t="str" cm="1">
        <f t="array" ref="L11">_xlfn._xlws.FILTER(Inventory[Notifications],Inventory[Notifications]&lt;&gt;"")</f>
        <v>📞 Wireless Printer Needs To ReOrder ! PH 9812xxxxxx</v>
      </c>
      <c r="M11" s="14"/>
      <c r="N11" s="14"/>
      <c r="O11" s="14"/>
      <c r="P11" s="14"/>
      <c r="Q11" s="14"/>
    </row>
    <row r="12" spans="2:17" x14ac:dyDescent="0.3">
      <c r="B12" s="2"/>
      <c r="L12" s="14"/>
      <c r="M12" s="14"/>
      <c r="N12" s="14"/>
      <c r="O12" s="14"/>
      <c r="P12" s="14"/>
      <c r="Q12" s="14"/>
    </row>
    <row r="13" spans="2:17" x14ac:dyDescent="0.3">
      <c r="B13" s="2"/>
      <c r="L13" s="14"/>
      <c r="M13" s="14"/>
      <c r="N13" s="14"/>
      <c r="O13" s="14"/>
      <c r="P13" s="14"/>
      <c r="Q13" s="14"/>
    </row>
    <row r="14" spans="2:17" x14ac:dyDescent="0.3">
      <c r="B14" s="2"/>
      <c r="L14" s="14"/>
      <c r="M14" s="14"/>
      <c r="N14" s="14"/>
      <c r="O14" s="14"/>
      <c r="P14" s="14"/>
      <c r="Q14" s="14"/>
    </row>
    <row r="15" spans="2:17" x14ac:dyDescent="0.3">
      <c r="B15" s="2"/>
      <c r="L15" s="14"/>
      <c r="M15" s="14"/>
      <c r="N15" s="14"/>
      <c r="O15" s="14"/>
      <c r="P15" s="14"/>
      <c r="Q15" s="14"/>
    </row>
    <row r="16" spans="2:17" x14ac:dyDescent="0.3">
      <c r="B16" s="2"/>
      <c r="L16" s="14"/>
      <c r="M16" s="14"/>
      <c r="N16" s="14"/>
      <c r="O16" s="14"/>
      <c r="P16" s="14"/>
      <c r="Q16" s="14"/>
    </row>
    <row r="17" spans="2:17" x14ac:dyDescent="0.3">
      <c r="B17" s="2"/>
      <c r="L17" s="14"/>
      <c r="M17" s="14"/>
      <c r="N17" s="14"/>
      <c r="O17" s="14"/>
      <c r="P17" s="14"/>
      <c r="Q17" s="14"/>
    </row>
    <row r="18" spans="2:17" x14ac:dyDescent="0.3">
      <c r="B18" s="2"/>
      <c r="L18" s="14"/>
      <c r="M18" s="14"/>
      <c r="N18" s="14"/>
      <c r="O18" s="14"/>
      <c r="P18" s="14"/>
      <c r="Q18" s="14"/>
    </row>
    <row r="19" spans="2:17" x14ac:dyDescent="0.3">
      <c r="B19" s="2"/>
      <c r="L19" s="14"/>
      <c r="M19" s="14"/>
      <c r="N19" s="14"/>
      <c r="O19" s="14"/>
      <c r="P19" s="14"/>
      <c r="Q19" s="14"/>
    </row>
    <row r="20" spans="2:17" x14ac:dyDescent="0.3">
      <c r="B20" s="2"/>
      <c r="L20" s="14"/>
      <c r="M20" s="14"/>
      <c r="N20" s="14"/>
      <c r="O20" s="14"/>
      <c r="P20" s="14"/>
      <c r="Q20" s="14"/>
    </row>
    <row r="21" spans="2:17" x14ac:dyDescent="0.3">
      <c r="B21" s="2"/>
      <c r="L21" s="14"/>
      <c r="M21" s="14"/>
      <c r="N21" s="14"/>
      <c r="O21" s="14"/>
      <c r="P21" s="14"/>
      <c r="Q21" s="14"/>
    </row>
    <row r="22" spans="2:17" x14ac:dyDescent="0.3">
      <c r="B22" s="2"/>
      <c r="L22" s="14"/>
      <c r="M22" s="14"/>
      <c r="N22" s="14"/>
      <c r="O22" s="14"/>
      <c r="P22" s="14"/>
      <c r="Q22" s="14"/>
    </row>
    <row r="23" spans="2:17" x14ac:dyDescent="0.3">
      <c r="B23" s="2"/>
      <c r="L23" s="14"/>
      <c r="M23" s="14"/>
      <c r="N23" s="14"/>
      <c r="O23" s="14"/>
      <c r="P23" s="14"/>
      <c r="Q23" s="14"/>
    </row>
    <row r="24" spans="2:17" x14ac:dyDescent="0.3">
      <c r="B24" s="2"/>
      <c r="L24" s="14"/>
      <c r="M24" s="14"/>
      <c r="N24" s="14"/>
      <c r="O24" s="14"/>
      <c r="P24" s="14"/>
      <c r="Q24" s="14"/>
    </row>
    <row r="25" spans="2:17" x14ac:dyDescent="0.3">
      <c r="B25" s="2"/>
      <c r="L25" s="14"/>
      <c r="M25" s="14"/>
      <c r="N25" s="14"/>
      <c r="O25" s="14"/>
      <c r="P25" s="14"/>
      <c r="Q25" s="14"/>
    </row>
    <row r="26" spans="2:17" x14ac:dyDescent="0.3">
      <c r="B26" s="2"/>
      <c r="L26" s="14"/>
      <c r="M26" s="14"/>
      <c r="N26" s="14"/>
      <c r="O26" s="14"/>
      <c r="P26" s="14"/>
      <c r="Q26" s="14"/>
    </row>
    <row r="27" spans="2:17" x14ac:dyDescent="0.3">
      <c r="B27" s="2"/>
      <c r="L27" s="14"/>
      <c r="M27" s="14"/>
      <c r="N27" s="14"/>
      <c r="O27" s="14"/>
      <c r="P27" s="14"/>
      <c r="Q27" s="14"/>
    </row>
    <row r="28" spans="2:17" x14ac:dyDescent="0.3">
      <c r="B28" s="2"/>
      <c r="L28" s="14"/>
      <c r="M28" s="14"/>
      <c r="N28" s="14"/>
      <c r="O28" s="14"/>
      <c r="P28" s="14"/>
      <c r="Q28" s="14"/>
    </row>
    <row r="29" spans="2:17" x14ac:dyDescent="0.3">
      <c r="B29" s="2"/>
      <c r="L29" s="14"/>
      <c r="M29" s="14"/>
      <c r="N29" s="14"/>
      <c r="O29" s="14"/>
      <c r="P29" s="14"/>
      <c r="Q29" s="14"/>
    </row>
    <row r="30" spans="2:17" x14ac:dyDescent="0.3">
      <c r="B30" s="2"/>
      <c r="L30" s="14"/>
      <c r="M30" s="14"/>
      <c r="N30" s="14"/>
      <c r="O30" s="14"/>
      <c r="P30" s="14"/>
      <c r="Q30" s="14"/>
    </row>
    <row r="31" spans="2:17" x14ac:dyDescent="0.3">
      <c r="B31" s="2"/>
      <c r="L31" s="14"/>
      <c r="M31" s="14"/>
      <c r="N31" s="14"/>
      <c r="O31" s="14"/>
      <c r="P31" s="14"/>
      <c r="Q31" s="1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3660-3593-4FF9-BF46-876B655B71F0}">
  <dimension ref="A1:G32"/>
  <sheetViews>
    <sheetView topLeftCell="A16" workbookViewId="0">
      <selection activeCell="F23" sqref="F23"/>
    </sheetView>
  </sheetViews>
  <sheetFormatPr defaultRowHeight="14.4" x14ac:dyDescent="0.3"/>
  <cols>
    <col min="1" max="1" width="16.77734375" bestFit="1" customWidth="1"/>
    <col min="3" max="3" width="10.33203125" bestFit="1" customWidth="1"/>
    <col min="6" max="6" width="14.33203125" bestFit="1" customWidth="1"/>
    <col min="7" max="7" width="12.109375" bestFit="1" customWidth="1"/>
  </cols>
  <sheetData>
    <row r="1" spans="1:7" x14ac:dyDescent="0.3">
      <c r="F1" t="s">
        <v>91</v>
      </c>
    </row>
    <row r="3" spans="1:7" x14ac:dyDescent="0.3">
      <c r="A3" t="s">
        <v>78</v>
      </c>
      <c r="C3" t="s">
        <v>79</v>
      </c>
      <c r="F3" s="10" t="s">
        <v>88</v>
      </c>
      <c r="G3" t="s">
        <v>90</v>
      </c>
    </row>
    <row r="4" spans="1:7" x14ac:dyDescent="0.3">
      <c r="A4">
        <v>7</v>
      </c>
      <c r="C4">
        <f>A4</f>
        <v>7</v>
      </c>
      <c r="F4" s="11" t="s">
        <v>31</v>
      </c>
      <c r="G4">
        <v>30</v>
      </c>
    </row>
    <row r="5" spans="1:7" x14ac:dyDescent="0.3">
      <c r="F5" s="11" t="s">
        <v>54</v>
      </c>
      <c r="G5">
        <v>25</v>
      </c>
    </row>
    <row r="6" spans="1:7" x14ac:dyDescent="0.3">
      <c r="F6" s="11" t="s">
        <v>45</v>
      </c>
      <c r="G6">
        <v>15</v>
      </c>
    </row>
    <row r="7" spans="1:7" x14ac:dyDescent="0.3">
      <c r="A7" t="s">
        <v>80</v>
      </c>
      <c r="C7" t="s">
        <v>81</v>
      </c>
      <c r="F7" s="11" t="s">
        <v>89</v>
      </c>
      <c r="G7">
        <v>70</v>
      </c>
    </row>
    <row r="8" spans="1:7" x14ac:dyDescent="0.3">
      <c r="A8">
        <v>10</v>
      </c>
      <c r="C8">
        <f>A8</f>
        <v>10</v>
      </c>
    </row>
    <row r="9" spans="1:7" x14ac:dyDescent="0.3">
      <c r="F9" s="11" t="s">
        <v>92</v>
      </c>
    </row>
    <row r="11" spans="1:7" x14ac:dyDescent="0.3">
      <c r="F11" s="10" t="s">
        <v>88</v>
      </c>
      <c r="G11" t="s">
        <v>82</v>
      </c>
    </row>
    <row r="12" spans="1:7" x14ac:dyDescent="0.3">
      <c r="A12" t="s">
        <v>82</v>
      </c>
      <c r="C12" t="s">
        <v>83</v>
      </c>
      <c r="F12" s="11" t="s">
        <v>8</v>
      </c>
      <c r="G12">
        <v>323760</v>
      </c>
    </row>
    <row r="13" spans="1:7" x14ac:dyDescent="0.3">
      <c r="A13">
        <v>1971650</v>
      </c>
      <c r="C13" s="9">
        <f>A13</f>
        <v>1971650</v>
      </c>
      <c r="F13" s="11" t="s">
        <v>17</v>
      </c>
      <c r="G13">
        <v>238800</v>
      </c>
    </row>
    <row r="14" spans="1:7" x14ac:dyDescent="0.3">
      <c r="F14" s="11" t="s">
        <v>11</v>
      </c>
      <c r="G14">
        <v>230970</v>
      </c>
    </row>
    <row r="15" spans="1:7" x14ac:dyDescent="0.3">
      <c r="F15" s="11" t="s">
        <v>89</v>
      </c>
      <c r="G15">
        <v>793530</v>
      </c>
    </row>
    <row r="16" spans="1:7" x14ac:dyDescent="0.3">
      <c r="A16" t="s">
        <v>82</v>
      </c>
      <c r="C16" t="s">
        <v>84</v>
      </c>
    </row>
    <row r="17" spans="1:7" x14ac:dyDescent="0.3">
      <c r="A17">
        <v>882138</v>
      </c>
      <c r="C17" s="9">
        <f>A17</f>
        <v>882138</v>
      </c>
    </row>
    <row r="20" spans="1:7" x14ac:dyDescent="0.3">
      <c r="A20" t="s">
        <v>85</v>
      </c>
      <c r="C20" t="s">
        <v>86</v>
      </c>
    </row>
    <row r="21" spans="1:7" x14ac:dyDescent="0.3">
      <c r="A21">
        <v>1250335</v>
      </c>
      <c r="C21" s="9">
        <f>A21</f>
        <v>1250335</v>
      </c>
    </row>
    <row r="22" spans="1:7" x14ac:dyDescent="0.3">
      <c r="F22" s="10" t="s">
        <v>88</v>
      </c>
      <c r="G22" t="s">
        <v>95</v>
      </c>
    </row>
    <row r="23" spans="1:7" x14ac:dyDescent="0.3">
      <c r="F23" s="11" t="s">
        <v>51</v>
      </c>
      <c r="G23">
        <v>15</v>
      </c>
    </row>
    <row r="24" spans="1:7" x14ac:dyDescent="0.3">
      <c r="C24" t="s">
        <v>87</v>
      </c>
      <c r="F24" s="11" t="s">
        <v>41</v>
      </c>
      <c r="G24">
        <v>5</v>
      </c>
    </row>
    <row r="25" spans="1:7" x14ac:dyDescent="0.3">
      <c r="C25" s="9">
        <f>C21+C17-C13</f>
        <v>160823</v>
      </c>
      <c r="F25" s="11" t="s">
        <v>54</v>
      </c>
      <c r="G25">
        <v>25</v>
      </c>
    </row>
    <row r="26" spans="1:7" x14ac:dyDescent="0.3">
      <c r="F26" s="11" t="s">
        <v>35</v>
      </c>
      <c r="G26">
        <v>5</v>
      </c>
    </row>
    <row r="27" spans="1:7" x14ac:dyDescent="0.3">
      <c r="F27" s="11" t="s">
        <v>45</v>
      </c>
      <c r="G27">
        <v>15</v>
      </c>
    </row>
    <row r="28" spans="1:7" x14ac:dyDescent="0.3">
      <c r="F28" s="11" t="s">
        <v>48</v>
      </c>
      <c r="G28">
        <v>40</v>
      </c>
    </row>
    <row r="29" spans="1:7" x14ac:dyDescent="0.3">
      <c r="F29" s="11" t="s">
        <v>31</v>
      </c>
      <c r="G29">
        <v>20</v>
      </c>
    </row>
    <row r="30" spans="1:7" x14ac:dyDescent="0.3">
      <c r="F30" s="11" t="s">
        <v>59</v>
      </c>
      <c r="G30">
        <v>8</v>
      </c>
    </row>
    <row r="31" spans="1:7" x14ac:dyDescent="0.3">
      <c r="F31" s="11" t="s">
        <v>62</v>
      </c>
      <c r="G31">
        <v>5</v>
      </c>
    </row>
    <row r="32" spans="1:7" x14ac:dyDescent="0.3">
      <c r="F32" s="11" t="s">
        <v>38</v>
      </c>
      <c r="G32">
        <v>3</v>
      </c>
    </row>
  </sheetData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Inventory</vt:lpstr>
      <vt:lpstr>Sales</vt:lpstr>
      <vt:lpstr>Purchase</vt:lpstr>
      <vt:lpstr>New Entry</vt:lpstr>
      <vt:lpstr>Products</vt:lpstr>
      <vt:lpstr>Vendors</vt:lpstr>
      <vt:lpstr>Customers</vt:lpstr>
      <vt:lpstr>Dashboard</vt:lpstr>
      <vt:lpstr>Pivot</vt:lpstr>
      <vt:lpstr>Cust_ID</vt:lpstr>
      <vt:lpstr>HSN_Code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HUSSAIN</dc:creator>
  <cp:lastModifiedBy>KHAJA Hussain</cp:lastModifiedBy>
  <dcterms:created xsi:type="dcterms:W3CDTF">2015-06-05T18:17:20Z</dcterms:created>
  <dcterms:modified xsi:type="dcterms:W3CDTF">2025-03-22T08:14:59Z</dcterms:modified>
</cp:coreProperties>
</file>