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activeTab="3"/>
  </bookViews>
  <sheets>
    <sheet sheetId="1" name="Хяналтын самбар" state="visible" r:id="rId4"/>
    <sheet sheetId="2" name="Веб систем" state="visible" r:id="rId5"/>
    <sheet sheetId="3" name="Мобайл апп" state="hidden" r:id="rId6"/>
    <sheet sheetId="4" name="Веб — санал, тайлан 09-10" state="visible" r:id="rId7"/>
  </sheets>
  <definedNames>
    <definedName name="_xlnm._FilterDatabase">'Мобайл апп'!$A$4:$L$86</definedName>
  </definedNames>
  <calcPr calcId="171027" fullCalcOnLoad="1"/>
</workbook>
</file>

<file path=xl/sharedStrings.xml><?xml version="1.0" encoding="utf-8"?>
<sst xmlns="http://schemas.openxmlformats.org/spreadsheetml/2006/main" count="2129" uniqueCount="748">
  <si>
    <t>ХЯНАЛТЫН САМБАР</t>
  </si>
  <si>
    <t>1. НЭГДСЭН ҮЗҮҮЛЭЛТ</t>
  </si>
  <si>
    <t>Үзүүлэлт</t>
  </si>
  <si>
    <t>Веб систем</t>
  </si>
  <si>
    <t>Мобайл апп</t>
  </si>
  <si>
    <t>Нийт</t>
  </si>
  <si>
    <t>Нийт ажил</t>
  </si>
  <si>
    <t>Дууссан</t>
  </si>
  <si>
    <t>Тестэд</t>
  </si>
  <si>
    <t>Хийгдэж байна</t>
  </si>
  <si>
    <t>Эхлээгүй</t>
  </si>
  <si>
    <t>Саатсан</t>
  </si>
  <si>
    <t>Дундаж гүйцэтгэл</t>
  </si>
  <si>
    <t>Хугацаа хэтэрсэн</t>
  </si>
  <si>
    <t>2. ХАРИУЦАХ ТАЛААР</t>
  </si>
  <si>
    <t>Тал</t>
  </si>
  <si>
    <t>ITsystem</t>
  </si>
  <si>
    <t>ЗСҮТ</t>
  </si>
  <si>
    <t>3. ҮЕ ШАТААР</t>
  </si>
  <si>
    <t>Төсөл / Үе шат</t>
  </si>
  <si>
    <t>Хугацаа</t>
  </si>
  <si>
    <t>ВЕБ СИСТЕМ</t>
  </si>
  <si>
    <t>1. Шаардлагын судалгаа, шинжилгээ</t>
  </si>
  <si>
    <t>05-14 – 05-27</t>
  </si>
  <si>
    <t>2. Архитектур, дизайн боловсруулах</t>
  </si>
  <si>
    <t>05-28 – 06-06</t>
  </si>
  <si>
    <t>3. Өгөгдлийн сангийн загвар, маягтын бүтэц</t>
  </si>
  <si>
    <t>06-07 – 07-06</t>
  </si>
  <si>
    <t>4. Цахим маягт, модуль хөгжүүлэлт</t>
  </si>
  <si>
    <t>07-07 – 09-01</t>
  </si>
  <si>
    <t>5. Тестлэлт, чанарын баталгаажуулалт</t>
  </si>
  <si>
    <t>09-01 – 09-10</t>
  </si>
  <si>
    <t>6. Хэрэглэгчийн сургалт, баримт бичиг</t>
  </si>
  <si>
    <t>08-28 – 09-03</t>
  </si>
  <si>
    <t>7. Систем ашиглалтад өгөх</t>
  </si>
  <si>
    <t>09-10 – 09-14</t>
  </si>
  <si>
    <t>8. Баталгаат хугацааны дэмжлэг</t>
  </si>
  <si>
    <t>2026-09-15 – 2027-09-14</t>
  </si>
  <si>
    <t>МОБАЙЛ АПП</t>
  </si>
  <si>
    <t>1. Шинжилгээ, төлөвлөлт</t>
  </si>
  <si>
    <t>07-03 – 07-12</t>
  </si>
  <si>
    <t>2. Архитектур, UI/UX дизайн</t>
  </si>
  <si>
    <t>07-10 – 07-24</t>
  </si>
  <si>
    <t>3. Суурь систем хөгжүүлэлт</t>
  </si>
  <si>
    <t>07-22 – 08-16</t>
  </si>
  <si>
    <t>4. Эмчийн модуль</t>
  </si>
  <si>
    <t>08-06 – 08-23</t>
  </si>
  <si>
    <t>5. Үйлчлүүлэгчийн модуль</t>
  </si>
  <si>
    <t>08-11 – 08-29</t>
  </si>
  <si>
    <t>6. Нэмэлт модулиуд</t>
  </si>
  <si>
    <t>08-11 – 09-12</t>
  </si>
  <si>
    <t>7. Админ болон тайлан</t>
  </si>
  <si>
    <t>08-26 – 09-10</t>
  </si>
  <si>
    <t>8. Туршилт, аюулгүй байдал</t>
  </si>
  <si>
    <t>09-08 – 09-23</t>
  </si>
  <si>
    <t>9. Нэвтрүүлэлт</t>
  </si>
  <si>
    <t>09-24 – 10-10</t>
  </si>
  <si>
    <t>10. Баримт бичиг, сургалт</t>
  </si>
  <si>
    <t>10-10 – 10-15</t>
  </si>
  <si>
    <t>№</t>
  </si>
  <si>
    <t>Үе шат</t>
  </si>
  <si>
    <t>Модуль / Бүлэг</t>
  </si>
  <si>
    <t>Ажлын нэр</t>
  </si>
  <si>
    <t>Дэд ажил / Тодорхойлолт</t>
  </si>
  <si>
    <t>Хариуцагч тал</t>
  </si>
  <si>
    <t>Эхлэх огноо</t>
  </si>
  <si>
    <t>Дуусах огноо</t>
  </si>
  <si>
    <t>Төлөв</t>
  </si>
  <si>
    <t>Гүйцэтгэл %</t>
  </si>
  <si>
    <t>Хүлээн авах шалгуур</t>
  </si>
  <si>
    <t>Тэмдэглэл</t>
  </si>
  <si>
    <t>Судалгаа, шинжилгээ</t>
  </si>
  <si>
    <t>Ажлын хэсэг байгуулах</t>
  </si>
  <si>
    <t>Захиалагчийн талаас эмнэлзүйн ажлын хэсэг, холбоо барих хүмүүсийг томилох</t>
  </si>
  <si>
    <t>Ажлын хэсгийн бүрэлдэхүүн, хариуцах эмч нар тушаалаар батлагдсан</t>
  </si>
  <si>
    <t>Одоогийн системийн аудит</t>
  </si>
  <si>
    <t>МнКардио системийн эх код, өгөгдлийн сан, архитектурын одоогийн байдлыг судлах</t>
  </si>
  <si>
    <t>Одоогийн систем, DB-ийн бүтцийн тайлан гарсан</t>
  </si>
  <si>
    <t>Маягтын эх сурвалж цуглуулах</t>
  </si>
  <si>
    <t>14 маягтын батлагдсан цаасан хувилбар, бөглөх журам, заавар гаргаж өгөх</t>
  </si>
  <si>
    <t>Маягт бүрийн эцсийн хувилбар хүлээлгэн өгсөн</t>
  </si>
  <si>
    <t>2026-09-09: Батлагдсан цаасан маягт хүлээгдэж байна — 12 маягтын хэвлэх хувилбарын хүлээн авалт хаагдаж байна (захидлын 2-р зүйл).</t>
  </si>
  <si>
    <t>Маягтын талбарын шинжилгээ</t>
  </si>
  <si>
    <t>Маягт бүрийн талбар, төрөл, сонголтын жагсаалт, давхардлыг шинжлэх</t>
  </si>
  <si>
    <t>Талбарын шинжилгээний хүснэгт бэлэн</t>
  </si>
  <si>
    <t>Интеграцын судалгаа</t>
  </si>
  <si>
    <t>ХУР, ЭМД, ЭМХТ, Эмийн жор, ДАН, дүрс оношилгоо (PACS), лаборатори (LIS)-ийн сервисийн судалгаа</t>
  </si>
  <si>
    <t>Сервис тус бүрийн техникийн боломж, шаардлагын тайлан</t>
  </si>
  <si>
    <t>А611 маягтын уялдаа</t>
  </si>
  <si>
    <t>ЭМХТ-ийн нэгдсэн системийн A611 маягттай уялдах шаардлагыг тодорхойлох</t>
  </si>
  <si>
    <t>A611 талбарын харгалзаа (mapping) тодорхойлогдсон</t>
  </si>
  <si>
    <t>Хэрэглэгчийн эрхийн матриц</t>
  </si>
  <si>
    <t>Эмч, сувилагч, админ, иргэн зэрэг үүрэг тус бүрийн хандах эрхийг тодорхойлох</t>
  </si>
  <si>
    <t>Эрхийн матриц батлагдсан</t>
  </si>
  <si>
    <t>2026-09-09: Захиалагчийн хариу хүлээж байна — ЗСҮТ-д хүргүүлсэн захидлын 8-р зүйл.</t>
  </si>
  <si>
    <t>Шаардлагын тодорхойлолт (SRS)</t>
  </si>
  <si>
    <t>Функционал болон функционал бус шаардлагын баримт бичиг боловсруулах</t>
  </si>
  <si>
    <t>SRS баримт бичиг бүрэн боловсруулагдсан</t>
  </si>
  <si>
    <t>SRS батлах</t>
  </si>
  <si>
    <t>Шаардлагын баримт бичгийг хянаж, санал өгч, албан ёсоор батлах</t>
  </si>
  <si>
    <t>Захиалагчийн гарын үсэгтэй батлагдсан SRS</t>
  </si>
  <si>
    <t>2026-09-09: Захиалагчийн хариу хүлээж байна — ЗСҮТ-д хүргүүлсэн захидлын 13-р зүйл.</t>
  </si>
  <si>
    <t>Архитектур, дизайн</t>
  </si>
  <si>
    <t>Системийн архитектур</t>
  </si>
  <si>
    <t>React JS / Node JS / Express JS / MSSQL-д суурилсан архитектурын дизайн боловсруулах</t>
  </si>
  <si>
    <t>Архитектурын баримт бичиг бэлэн</t>
  </si>
  <si>
    <t>Аюулгүй байдлын загвар</t>
  </si>
  <si>
    <t>Эрхийн удирдлага, нууцлал, аудит лог, шифрлэлтийн шийдлийг төлөвлөх</t>
  </si>
  <si>
    <t>Аюулгүй байдлын төлөвлөгөө батлагдсан</t>
  </si>
  <si>
    <t>Интеграцын архитектур</t>
  </si>
  <si>
    <t>Гадаад сервисүүдтэй холбогдох API давхарга, алдаа боловсруулалтын загвар</t>
  </si>
  <si>
    <t>Интеграцын архитектурын схем бэлэн</t>
  </si>
  <si>
    <t>UI/UX дизайн</t>
  </si>
  <si>
    <t>Маягтын ерөнхий загвар, цэсний бүтэц, өнгө, товчлуурын стандарт боловсруулах</t>
  </si>
  <si>
    <t>UI kit болон гол дэлгэцүүдийн дизайн бэлэн</t>
  </si>
  <si>
    <t>Өгөгдлийн сан, маягтын бүтэц</t>
  </si>
  <si>
    <t>DB ерөнхий схем</t>
  </si>
  <si>
    <t>MSSQL өгөгдлийн сангийн ерөнхий схемийг шинэ модулиудад тохируулан өргөтгөх</t>
  </si>
  <si>
    <t>ER диаграм, хүснэгтийн жагсаалт бэлэн</t>
  </si>
  <si>
    <t>Лавлах сан бүрдүүлэх</t>
  </si>
  <si>
    <t>ICD, эм, эмнэлгийн хэрэгсэл, ангилал, кодчиллын лавлах хүснэгтүүд</t>
  </si>
  <si>
    <t>Лавлах хүснэгтүүд ачаалагдсан</t>
  </si>
  <si>
    <t>Талбарын толь (Data dictionary)</t>
  </si>
  <si>
    <t>14 маягтын нийт талбарын нэр, төрөл, урт, сонголт, заавал бөглөх эсэхийг нэгтгэх</t>
  </si>
  <si>
    <t>Data dictionary баримт бүрэн</t>
  </si>
  <si>
    <t>Талбарын толь батлах</t>
  </si>
  <si>
    <t>Маягтын бүтэц, талбарын толийг эмнэлзүйн баг хянаж батлах</t>
  </si>
  <si>
    <t>Захиалагч батласан талбарын толь</t>
  </si>
  <si>
    <t>2026-09-09: 11 маягтын 1,687 талбарын эмнэлзүйн баталгаажуулалт хүлээгдэж байна (захидлын 3-р зүйл). | 2026-09-10: Төлөв залруулав — энэ мөр захиалагчаас хүлээгдэж байгаа тул «Дууссан» биш «Саатсан» байх ёстой (гүйцэтгэл 0%). Ажлын агуулга, хугацаа өөрчлөгдөөгүй. | 2026-09-10: Хуучин бүртгэлийн маягтуудын (AtrialRhythmNew, ICDRhythm, PaceMakerRhythm) тодорхойлолтод нэр (Label) дутуу 259 талбар илэрсэн тул баталгаажуулах хүснэгт бэлтгэв: «МнКардио_талбарын_нэр_баталгаажуулалт.xlsx». 156 талбарт кодоос санал гаргасан, 103-д нэр шинээр бичих шаардлагатай, 93 нь аль ч маягтад зурагддаггүй тул устгах эсэхийг шийдэх. Эдгээр талбар одоогоор хэвлэх, экспорт, мобайл API-д нэргүй тул гарахгүй байна. | 2026-09-11: Нэмэлт тодруулах 12 асуудлыг ZSUT-followup-2026-09-11.md-д жагсаав (шошго дахь хөгжүүлэгчийн заавар, 3.1-ийн заавал талбар, HAS-BLED, MoCA хавсралт г.м.).</t>
  </si>
  <si>
    <t>Динамик маягтын модуль</t>
  </si>
  <si>
    <t>Маягтыг тохиргоогоор үүсгэх, засах боломжтой суурь модулийн бүтэц</t>
  </si>
  <si>
    <t>Динамик маягтын модуль ажиллаж байна</t>
  </si>
  <si>
    <t>Хөгжүүлэлтийн орчин</t>
  </si>
  <si>
    <t>Ubuntu 22.04 LTS, MSSQL 2017 Express+ дээр хөгжүүлэлт, туршилтын орчин бэлтгэх</t>
  </si>
  <si>
    <t>Dev болон Test орчин ажиллагаанд орсон</t>
  </si>
  <si>
    <t>Серверийн нөөц гаргах</t>
  </si>
  <si>
    <t>Туршилт болон үйлдвэрлэлийн серверийн техник хангамж, хандалтын эрх гаргаж өгөх</t>
  </si>
  <si>
    <t>Сервер, хандалтын эрх хүлээлгэн өгсөн</t>
  </si>
  <si>
    <t>2026-09-09: Захиалагчийн хариу хүлээж байна — ЗСҮТ-д хүргүүлсэн захидлын 14-р зүйл. | 2026-09-10: Төлөв залруулав — энэ мөр захиалагчаас хүлээгдэж байгаа тул «Дууссан» биш «Саатсан» байх ёстой (гүйцэтгэл 0%). Ажлын агуулга, хугацаа өөрчлөгдөөгүй.</t>
  </si>
  <si>
    <t>1. Мэс заслын маягтууд</t>
  </si>
  <si>
    <t>1.1 Мэс заслын өмнөх шалгуур хуудас (зүрхний нээлттэй мэс засал)</t>
  </si>
  <si>
    <t>Маягтын талбар, кодчилол, бөглөх дүрмийг эцэслэн батлах</t>
  </si>
  <si>
    <t>Талбар бүрийн нэр, төрөл, сонголтын жагсаалт, заавал бөглөх эсэх батлагдсан</t>
  </si>
  <si>
    <t>2026-09-09: Талбарын толь, кодчилол, бөглөх дүрмийн баталгаажуулалт хүлээгдэж байна (захидлын 2, 3-р зүйл). | 2026-09-10: Төлөв залруулав — энэ мөр захиалагчаас хүлээгдэж байгаа тул «Дууссан» биш «Саатсан» байх ёстой (гүйцэтгэл 0%). Ажлын агуулга, хугацаа өөрчлөгдөөгүй.</t>
  </si>
  <si>
    <t>Өгөгдлийн сангийн хүснэгт, холбоос үүсгэх</t>
  </si>
  <si>
    <t>Хүснэгт, индекс, гадаад түлхүүр үүссэн, тест дата орсон</t>
  </si>
  <si>
    <t>Маягтын дэлгэц (UI), CRUD, валидац хөгжүүлэх</t>
  </si>
  <si>
    <t>Маягтыг нэмэх, засах, устгах, хадгалах бүрэн ажиллана; заавал талбарын шалгалт хийгдэнэ</t>
  </si>
  <si>
    <t>2026-09-11: Маягтын хөдөлгүүрийн засвар: баталгаажсан бүртгэлийг сервер талд хэн ч засах, устгах боломжгүй (тендер 3.1 L8599-8605); өөр байгууллагын бүртгэлийг засах/баталгаажуулах/устгахыг хориглосон (админаас бусад); «Дуусгаж хадгалах» товч; баталгаажуулахад заавал талбарыг сервер шалгана; тоо/огнооны утгыг шалгана; нөхцөлт талбарын дүрэм (a|b, !x, дамжих) дэлгэц, хэвлэлт хоёрт нэг. backend 241393b, frontend 007266b; туршилтын орчинд байршуулсан. Шалгалт: API 20/20, хөтөч 20/20.</t>
  </si>
  <si>
    <t>Жагсаалт, хайлт, шүүлт, Excel экспорт</t>
  </si>
  <si>
    <t>Цэсэнд жагсаалтаар харагдана; олон талбараар хайх, шүүх, .xlsx-ээр татах боломжтой</t>
  </si>
  <si>
    <t>Хэвлэх маягт (A4 / PDF) боловсруулах</t>
  </si>
  <si>
    <t>Батлагдсан цаасан маягттай ижил бүтэцтэй хэвлэгдэнэ</t>
  </si>
  <si>
    <t>2026-09-10: A4/PDF хэвлэлт сервер тал дээр нэгдсэн үүсгэгчээр бэлэн боллоо (reports/TenderForm.js, POST /TenderForm/PrintHtml ба /TenderForm/PrintReport). Маягтын толь бичгээр удирдагддаг тул шинэ маягт нэмэхэд хэвлэлт нэмэлт кодгүйгээр ажиллана. Хоосон болон бөглөсөн хувилбартай, нөхцөлт талбарыг нуух, шалгах хуудсыг Тийм/Үгүй/Тодорхойгүй нүдэн хүснэгтээр, титэм судасны 19 сегментийг нэг хүснэгтээр хэвлэнэ. Хуудасны дугаар ба эх сурвалжийн тэмдэглэгээ (байгууллага, мэдээллийн сан, огноо) хуудасны захад гарна. Батлагдсан цаасан маягттай эцсийн тулгалт ЗСҮТ-өөс эх хувь ирсний дараа (мөр 3).</t>
  </si>
  <si>
    <t>Захиалагчийн туршилт, баталгаажуулалт (UAT)</t>
  </si>
  <si>
    <t>Эмч нар бодит өгөгдлөөр туршиж, санал/алдааны жагсаалт өгсөн</t>
  </si>
  <si>
    <t>1.2 Мэс заслын үеийн шалгуур хуудас (аюулгүй байдлын хяналт)</t>
  </si>
  <si>
    <t>2026-09-09: Маягт 1.2-ын агуулгыг тендерийн зурган хавсралтаас бүрэн буулгаж 75 талбараар ачаалав (scripts/seed_form_1_2.sql). A4 хэвлэлт TenderFormPrint.jsx-ээр ажиллана. Толь бичгийн эмнэлзүйн баталгаажуулалт үлдсэн. | 2026-09-10: A4/PDF хэвлэлт сервер тал дээр нэгдсэн үүсгэгчээр бэлэн боллоо (reports/TenderForm.js, POST /TenderForm/PrintHtml ба /TenderForm/PrintReport). Маягтын толь бичгээр удирдагддаг тул шинэ маягт нэмэхэд хэвлэлт нэмэлт кодгүйгээр ажиллана. Хоосон болон бөглөсөн хувилбартай, нөхцөлт талбарыг нуух, шалгах хуудсыг Тийм/Үгүй/Тодорхойгүй нүдэн хүснэгтээр, титэм судасны 19 сегментийг нэг хүснэгтээр хэвлэнэ. Хуудасны дугаар ба эх сурвалжийн тэмдэглэгээ (байгууллага, мэдээллийн сан, огноо) хуудасны захад гарна. Батлагдсан цаасан маягттай эцсийн тулгалт ЗСҮТ-өөс эх хувь ирсний дараа (мөр 3).</t>
  </si>
  <si>
    <t>1.3 Хэвлийн гол судасны цүлхэн, гол судас-ташааны артерийн мэс заслын өмнөх шалгах хуудас</t>
  </si>
  <si>
    <t>1.4 Эмнэлгээс гарах үеийн шалгуур хуудас</t>
  </si>
  <si>
    <t>Гэрээ байгуулах үед тусгагдана — хамрах хүрээ тодорхой болсны дараа хугацаа шинэчлэгдэнэ | 2026-09-09: 1.4 маягтын хамрах хүрээний шийдвэр хүлээгдэж байна (захидлын 4-р зүйл).</t>
  </si>
  <si>
    <t>Маягтын хөгжүүлэлт (гэрээнд тусгагдсаны дараа)</t>
  </si>
  <si>
    <t>Гэрээнд тусгагдсан хүрээнд UI, CRUD, жагсаалт, хэвлэх бүрэн ажиллана</t>
  </si>
  <si>
    <t>1.5 Зүрхний төрөлхийн гажгийн маягт</t>
  </si>
  <si>
    <t>2026-09-09: Талбарын толь, кодчилол, бөглөх дүрмийн баталгаажуулалт хүлээгдэж байна (захидлын 2, 3-р зүйл).</t>
  </si>
  <si>
    <t>2026-09-10: A4/PDF хэвлэлт сервер тал дээр нэгдсэн үүсгэгчээр бэлэн боллоо (reports/TenderForm.js, POST /TenderForm/PrintHtml ба /TenderForm/PrintReport). Маягтын толь бичгээр удирдагддаг тул шинэ маягт нэмэхэд хэвлэлт нэмэлт кодгүйгээр ажиллана. Хоосон болон бөглөсөн хувилбартай, нөхцөлт талбарыг нуух, шалгах хуудсыг Тийм/Үгүй/Тодорхойгүй нүдэн хүснэгтээр, титэм судасны 19 сегментийг нэг хүснэгтээр хэвлэнэ. Хуудасны дугаар ба эх сурвалжийн тэмдэглэгээ (байгууллага, мэдээллийн сан, огноо) хуудасны захад гарна. Батлагдсан цаасан маягттай эцсийн тулгалт ЗСҮТ-өөс эх хувь ирсний дараа (мөр 3). Талбарын нэршил тендерийн англи эхээр байгаа тул монгол орчуулга шаардлагатай — энэ нь эмнэлзүйн нэр томьёоны ажил.</t>
  </si>
  <si>
    <t>1.6 Титэм судасны мэс заслын маягт</t>
  </si>
  <si>
    <t>1.7 Гол судасны мэс заслын маягт</t>
  </si>
  <si>
    <t>2026-09-11: Маягтын хөдөлгүүрийн засвар: баталгаажсан бүртгэлийг сервер талд хэн ч засах, устгах боломжгүй (тендер 3.1 L8599-8605); өөр байгууллагын бүртгэлийг засах/баталгаажуулах/устгахыг хориглосон (админаас бусад); «Дуусгаж хадгалах» товч; баталгаажуулахад заавал талбарыг сервер шалгана; тоо/огнооны утгыг шалгана; нөхцөлт талбарын дүрэм (a|b, !x, дамжих) дэлгэц, хэвлэлт хоёрт нэг. backend 241393b, frontend 007266b; туршилтын орчинд байршуулсан. Шалгалт: API 20/20, хөтөч 20/20. 1.7: «Blood transfusion after surgery until discharge» асуулт талбар дутуу байсныг нэмэв (scripts/fix_form_conditional_links_and_sections.sql).</t>
  </si>
  <si>
    <t>1.8 Хавхлагын мэс заслын маягт</t>
  </si>
  <si>
    <t>1.9 Зүрхний нээлттэй бусад мэс заслын маягт</t>
  </si>
  <si>
    <t>1.10 Судасны мэс заслын маягт</t>
  </si>
  <si>
    <t>Гэрээ байгуулах үед тусгагдана — хамрах хүрээ тодорхой болсны дараа хугацаа шинэчлэгдэнэ | 2026-09-09: 1.10 маягтын хамрах хүрээний шийдвэр хүлээгдэж байна (захидлын 4-р зүйл).</t>
  </si>
  <si>
    <t>2. Хэм судлалын маягтууд</t>
  </si>
  <si>
    <t>2.1 Электрофизиологийн шинжилгээ / Аблаци эмчилгээний протокол</t>
  </si>
  <si>
    <t>2.2 Тосгуурын жирвэгнээ бүртгэл судалгаа (олон хэсэгт үзлэгийн маягт)</t>
  </si>
  <si>
    <t>Хамгийн том маягт — үзлэг, асуумж, бодит үзлэг, багаж/лаб шинжилгээ, эмийн хэрэглээ, интервеншн, хүндрэл гэсэн 12+ хэсэгтэй | 2026-09-09: Талбарын толь, кодчилол, бөглөх дүрмийн баталгаажуулалт хүлээгдэж байна (захидлын 2, 3-р зүйл).</t>
  </si>
  <si>
    <t>Хамгийн том маягт — үзлэг, асуумж, бодит үзлэг, багаж/лаб шинжилгээ, эмийн хэрэглээ, интервеншн, хүндрэл гэсэн 12+ хэсэгтэй</t>
  </si>
  <si>
    <t>Хамгийн том маягт — үзлэг, асуумж, бодит үзлэг, багаж/лаб шинжилгээ, эмийн хэрэглээ, интервеншн, хүндрэл гэсэн 12+ хэсэгтэй | 2026-09-11: Маягтын хөдөлгүүрийн засвар: баталгаажсан бүртгэлийг сервер талд хэн ч засах, устгах боломжгүй (тендер 3.1 L8599-8605); өөр байгууллагын бүртгэлийг засах/баталгаажуулах/устгахыг хориглосон (админаас бусад); «Дуусгаж хадгалах» товч; баталгаажуулахад заавал талбарыг сервер шалгана; тоо/огнооны утгыг шалгана; нөхцөлт талбарын дүрэм (a|b, !x, дамжих) дэлгэц, хэвлэлт хоёрт нэг. backend 241393b, frontend 007266b; туршилтын орчинд байршуулсан. Шалгалт: API 20/20, хөтөч 20/20. 2.2: CHADS2-VASc оноо автоматаар тооцогдоно; «Тийм бол» 9 талбар эцэг асуулттайгаа холбогдов (өмнө 0); сонголт хэлбэрээр гарсан 11 огноо, 12 хэмжилт огноо/тоон талбар болов; эмийн жагсаалт «Тийм» сонголттой болов.</t>
  </si>
  <si>
    <t>Хамгийн том маягт — үзлэг, асуумж, бодит үзлэг, багаж/лаб шинжилгээ, эмийн хэрэглээ, интервеншн, хүндрэл гэсэн 12+ хэсэгтэй | 2026-09-10: A4/PDF хэвлэлт сервер тал дээр нэгдсэн үүсгэгчээр бэлэн боллоо (reports/TenderForm.js, POST /TenderForm/PrintHtml ба /TenderForm/PrintReport). Маягтын толь бичгээр удирдагддаг тул шинэ маягт нэмэхэд хэвлэлт нэмэлт кодгүйгээр ажиллана. Хоосон болон бөглөсөн хувилбартай, нөхцөлт талбарыг нуух, шалгах хуудсыг Тийм/Үгүй/Тодорхойгүй нүдэн хүснэгтээр, титэм судасны 19 сегментийг нэг хүснэгтээр хэвлэнэ. Хуудасны дугаар ба эх сурвалжийн тэмдэглэгээ (байгууллага, мэдээллийн сан, огноо) хуудасны захад гарна. Батлагдсан цаасан маягттай эцсийн тулгалт ЗСҮТ-өөс эх хувь ирсний дараа (мөр 3).</t>
  </si>
  <si>
    <t>3. Зүрх судасны ангио</t>
  </si>
  <si>
    <t>3.1 Титэм судасны оношилгоо эмчилгээний маягт</t>
  </si>
  <si>
    <t>2026-09-11: Маягтын хөдөлгүүрийн засвар: баталгаажсан бүртгэлийг сервер талд хэн ч засах, устгах боломжгүй (тендер 3.1 L8599-8605); өөр байгууллагын бүртгэлийг засах/баталгаажуулах/устгахыг хориглосон (админаас бусад); «Дуусгаж хадгалах» товч; баталгаажуулахад заавал талбарыг сервер шалгана; тоо/огнооны утгыг шалгана; нөхцөлт талбарын дүрэм (a|b, !x, дамжих) дэлгэц, хэвлэлт хоёрт нэг. backend 241393b, frontend 007266b; туршилтын орчинд байршуулсан. Шалгалт: API 20/20, хөтөч 20/20. 3.1: «Coronary angiography only» сонгоход Ангиопласти хэсгүүд алгасагдана (L8330); ST+ бүртгэлийн хэсэг ACS ST+ үед гарна (L8492); давтан ажилбарт «Өмнөх мэдээллийг хуулах уу?» — огноо, цаг хуулагдахгүй (L8175); Pain-ECG, ECG-wire, ECG-TIV минутаар тооцогдоно (L8594); нөхцөлт талбар 18 -&gt; 63.</t>
  </si>
  <si>
    <t>2026-09-10: Жагсаалтын багана засварлав: 3.1 маягт IsSearchable талбаргүй байсан тул сүлжээнд зөвхөн үндсэн багана харагдаж байв. AnginaStatus, CharacterOfExamination, ResultConclusion, DecisionForCAG-г тэмдэглэв (scripts/set_form_searchable_fields.sql). Тус скриптийн хамгаалалтын алдааг мөн зассан.</t>
  </si>
  <si>
    <t>2026-09-10: A4/PDF хэвлэлт сервер тал дээр нэгдсэн үүсгэгчээр бэлэн боллоо (reports/TenderForm.js, POST /TenderForm/PrintHtml ба /TenderForm/PrintReport). Маягтын толь бичгээр удирдагддаг тул шинэ маягт нэмэхэд хэвлэлт нэмэлт кодгүйгээр ажиллана. Хоосон болон бөглөсөн хувилбартай, нөхцөлт талбарыг нуух, шалгах хуудсыг Тийм/Үгүй/Тодорхойгүй нүдэн хүснэгтээр, титэм судасны 19 сегментийг нэг хүснэгтээр хэвлэнэ. Хуудасны дугаар ба эх сурвалжийн тэмдэглэгээ (байгууллага, мэдээллийн сан, огноо) хуудасны захад гарна. Батлагдсан цаасан маягттай эцсийн тулгалт ЗСҮТ-өөс эх хувь ирсний дараа (мөр 3). | 2026-09-11: Хэвлэлт маягтын хэсэг алгасах дүрмийг дагана (CAG only үед ангиопласти хэсэг хэвлэгдэхгүй, ST+ үед ST+ хэсэг хэвлэгдэнэ) — API шалгалтаар батлагдав.</t>
  </si>
  <si>
    <t>4. Эмчийн үзлэг</t>
  </si>
  <si>
    <t>4.1 Зүрхний эмчийн үзлэгийн маягтыг шинэчлэх</t>
  </si>
  <si>
    <t>2026-09-09: /admin/ExamRegisterAM1B цэсээр жагсаалт, огнооны хайлт, .xlsx экспорт ажиллаж байна (CreateAllVisits.jsx).</t>
  </si>
  <si>
    <t>2026-09-10: А/611 тушаалын АМ-1Б маягтын бүтцээр хэвлэлт бүрэн болов — хүснэгтийн толгойг тендерийн эх зурган хавсралтаас (image5.png) сэргээж, 22 баганын дугаарлалтыг А, Б, 1-22 болгож, шинэ 5 талбарыг (14, 16, 20, 21, 22-р багана) холбов. Өмнө нь 2013 оны 450 тоот тушаалын хуучин бүтэц байсан тул эдгээр талбар хэвлэгдэх байргүй байв. Үлдсэн 2 зүйл ЗСҮТ-ийн шийдвэр: 12-р багана «Гэрийн эргэлтээр»-т харгалзах код алга; «Цочмог сул саа» А/611-д багана байхгүй тул хэвлэгдэхээ болив. | 2026-09-10: АМ-1Б хэвлэлтийн хөндлөн (landscape) чиглэл засварлав — page.pdf()-д landscape дамжуулагдаагүй тул 22 баганын бүртгэл босоо А4-т хэвлэгдэж, баруун талын баганууд тасарч байсан. Одоо helper/PrintHelper.SendPdf-ээр landscape + scale 0.88-аар хэвлэгдэж, 1200px хүснэгт хуудсанд бүтэн багтаж байна. Хуудасны дугаар ба эх сурвалжийн тэмдэглэгээ (байгууллага, мэдээллийн сан, огноо) нэмэгдэв. PrintAmbulatoriHTML нь дискэнд файл бичихээ болиод HTML-ээ шууд буцаана (кирилл үсэг гажуудуулж байсан).</t>
  </si>
  <si>
    <t>Нэгдсэн цэс, хайлт</t>
  </si>
  <si>
    <t>Маягтын нэгдсэн цэс</t>
  </si>
  <si>
    <t>1-4 бүлгийн маягтуудыг цэсэнд жагсаалт хэлбэрээр гаргах</t>
  </si>
  <si>
    <t>Бүх маягт нэг цэснээс нээгдэнэ</t>
  </si>
  <si>
    <t>Нэгдсэн хайлт</t>
  </si>
  <si>
    <t>Үйлчлүүлэгч, огноо, онош, эмч, маягтын төрлөөр хайх</t>
  </si>
  <si>
    <t>Хайлтын үр дүн 3 секундээс бага хугацаанд гарна</t>
  </si>
  <si>
    <t>Нэгдсэн экспорт</t>
  </si>
  <si>
    <t>Жагсаалт, тайланг .xlsx / .txt форматаар татах, хэвлэх</t>
  </si>
  <si>
    <t>Экспортын файл бүрэн, эх сурвалжийн тэмдэглэгээтэй</t>
  </si>
  <si>
    <t>2026-09-10: Эх сурвалжийн тэмдэглэгээ шалгагдаж, ажиллаж байгаа нь батлагдав — SQL_DB нь config/Config.env-д тодорхойлогдсон бөгөөд server.js эхэлж уншдаг тул «Мэдээллийн сан» мөр хоосон гардаггүй. Урьд нь хоосон гэж бүртгэсэн нь эндүүрэл байв. | 2026-09-10: Эх сурвалжийн тэмдэглэгээ Excel экспортоос гадна PDF хэвлэлт БҮРТ хамаарах боллоо — helper/PrintHelper.js хуудасны доод хэсэгт байгууллага, мэдээллийн сан, огноо, хэвлэсэн хэрэглэгч, хуудасны дугаарыг гаргана. Тайлан хэвлэдэг 19 контроллерын 18 нь нэгдсэн PrintHelper-т шилжиж, тус бүр өөрийн Chrome процесс асаадаг байсныг зогсоов. Мөн тайлан бүр давхцахгүй файлын нэртэй болов: өмнө нь тогтмол нэр (Echo.pdf гэх мэт) ашигладаг байсан тул нэгэн зэрэг хэвлэсэн хоёр эмчийн файл дарж бичигдэж, нөгөө эмчлүүлэгчийн тайлан очих эрсдэлтэй байсныг арилгав.</t>
  </si>
  <si>
    <t>Иргэний хэсэг</t>
  </si>
  <si>
    <t>Иргэний хэсгийн UI/UX сайжруулах</t>
  </si>
  <si>
    <t>Одоогийн иргэний хэсгийн дэлгэц, урсгалыг шинэчлэх</t>
  </si>
  <si>
    <t>Шинэ дизайн нэвтэрсэн, гар утсанд тохирсон</t>
  </si>
  <si>
    <t>2026-09-09: Иргэний хэсэг шинэчлэгдэв — PatientHome нүүр хуудас, 8 цэс, /api/patient үйлчилгээ, гар утсанд тохирсон байрлал (useResponsive.js, BaseGridCards.jsx).</t>
  </si>
  <si>
    <t>Эрсдэлийн аргачлал батлах</t>
  </si>
  <si>
    <t>Зүрх судасны өвчний эрсдэл тооцох аргачлал, томьёо, ангиллыг эмнэлзүйн баг батлах</t>
  </si>
  <si>
    <t>Аргачлал, эрсдэлийн ангиллын хүснэгт батлагдсан</t>
  </si>
  <si>
    <t>2026-09-09: Захиалагчийн хариу хүлээж байна — ЗСҮТ-д хүргүүлсэн захидлын 5-р зүйл.</t>
  </si>
  <si>
    <t>Иргэний эрсдэл тооцоолуур</t>
  </si>
  <si>
    <t>Иргэн өөрөө мэдээллээ оруулж эрсдэлээ бодох модуль</t>
  </si>
  <si>
    <t>Иргэн асуумж бөглөж эрсдэлийн оноо, ангиллаа шууд харна</t>
  </si>
  <si>
    <t>2026-09-10: Төлөв залруулав — эрсдэл тооцох аргачлал, томьёо, ангиллыг ЗСҮТ батлаагүй (мөр #105, захидлын 5-р зүйл «Яаралтай»). Аргачлалгүйгээр тооцоолуур бичих боломжгүй тул «Эхлээгүй» биш «Саатсан».</t>
  </si>
  <si>
    <t>Эрсдэлийн үр дүн, зөвлөмж</t>
  </si>
  <si>
    <t>Тооцоолсон эрсдэлд тохирсон зөвлөмж, дараагийн алхмыг харуулах</t>
  </si>
  <si>
    <t>Эрсдэлийн түвшин тус бүрд зөвлөмж гарна</t>
  </si>
  <si>
    <t>2026-09-10: Төлөв залруулав — эрсдэлийн ангилал, зөвлөмжийн агуулгыг ЗСҮТ батлаагүй (мөр #105, захидлын 5-р зүйл).</t>
  </si>
  <si>
    <t>Интеграц</t>
  </si>
  <si>
    <t>ХУР систем</t>
  </si>
  <si>
    <t>Гэрээ, хандах эрх, сервисийн тохиролцоог холбогдох байгууллагаас авах</t>
  </si>
  <si>
    <t>Сервис ашиглах эрх, техникийн баримт бичиг гарт орсон</t>
  </si>
  <si>
    <t>2026-09-09: Захиалагчийн хариу хүлээж байна — ЗСҮТ-д хүргүүлсэн захидлын 6-р зүйл.</t>
  </si>
  <si>
    <t>Иргэний бүртгэл, лавлагааны мэдээлэл татах — хөгжүүлэлт, тохиргоо</t>
  </si>
  <si>
    <t>Сервис тогтвортой ажиллаж, алдаа боловсруулалт хийгдсэн</t>
  </si>
  <si>
    <t>2026-09-10: Төлөв залруулав — ХУР-ын эрх, түлхүүр аваагүй (мөр #108, захидлын 6-р зүйл «Яаралтай»). Түлхүүргүйгээр хөгжүүлэлт эхлэх боломжгүй.</t>
  </si>
  <si>
    <t>Интеграцын туршилт, баталгаажуулалт</t>
  </si>
  <si>
    <t>Бодит өгөгдлөөр туршиж, лог, алдааны боловсруулалт шалгагдсан</t>
  </si>
  <si>
    <t>2026-09-10: Төлөв залруулав — ХУР-ын эрх аваагүй тул туршилт хийх боломжгүй (мөр #108, захидлын 6-р зүйл).</t>
  </si>
  <si>
    <t>Эмийн жорын систем</t>
  </si>
  <si>
    <t>2026-09-10: АНХААР — энэ сервисийн хандах эрхийг ЗСҮТ-д хүргүүлсэн 2026-09-09-ний захидалд ОРУУЛААГҮЙ. Дараагийн албан бичигт нэмж тусгах шаардлагатай, эс бөгөөс хугацаа улам хойшилно.</t>
  </si>
  <si>
    <t>Цахим жор бичих, лавлах мэдээлэл солилцох — хөгжүүлэлт, тохиргоо</t>
  </si>
  <si>
    <t>Тоон гарын үсэг (ДАН / ЦГҮ)</t>
  </si>
  <si>
    <t>2026-09-09: Захиалагчийн хариу хүлээж байна — ЗСҮТ-д хүргүүлсэн захидлын 7-р зүйл.</t>
  </si>
  <si>
    <t>Маягт, дүгнэлтийг цахим гарын үсгээр баталгаажуулах — хөгжүүлэлт, тохиргоо</t>
  </si>
  <si>
    <t>2026-09-10: Төлөв залруулав — ДАН-ы үйлчилгээний гэрээ байгуулаагүй (мөр #114, захидлын 7-р зүйл «Яаралтай»).</t>
  </si>
  <si>
    <t>2026-09-10: Төлөв залруулав — ДАН-ы гэрээ байгуулаагүй тул туршилт хийх боломжгүй (мөр #114, захидлын 7-р зүйл).</t>
  </si>
  <si>
    <t>Дүрс оношилгоо (PACS/DICOM)</t>
  </si>
  <si>
    <t>2026-09-10: АНХААР — PACS/DICOM-ын хандах эрхийг 2026-09-09-ний захидалд ОРУУЛААГҮЙ. Дараагийн албан бичигт нэмж тусгах шаардлагатай.</t>
  </si>
  <si>
    <t>Зураг, дүрс оношилгооны өгөгдөл солилцох — хөгжүүлэлт, тохиргоо</t>
  </si>
  <si>
    <t>Лабораторийн систем (LIS/HL7)</t>
  </si>
  <si>
    <t>2026-09-10: АНХААР — LIS/HL7-ийн хандах эрхийг 2026-09-09-ний захидалд ОРУУЛААГҮЙ. Дараагийн албан бичигт нэмж тусгах шаардлагатай.</t>
  </si>
  <si>
    <t>Лабораторийн шинжилгээний хариу татах — хөгжүүлэлт, тохиргоо</t>
  </si>
  <si>
    <t>Эрүүл мэндийн даатгал (ЭМД)</t>
  </si>
  <si>
    <t>2026-09-10: АНХААР — ЭМД-ийн хандах эрхийг 2026-09-09-ний захидалд ОРУУЛААГҮЙ. Дараагийн албан бичигт нэмж тусгах шаардлагатай.</t>
  </si>
  <si>
    <t>Даатгалын мэдээлэл, кодчилол солилцох — хөгжүүлэлт, тохиргоо</t>
  </si>
  <si>
    <t>ЭМХТ нэгдсэн систем (A611)</t>
  </si>
  <si>
    <t>2026-09-10: АНХААР — ЭМХТ (A611)-ийн хандах эрхийг 2026-09-09-ний захидалд ОРУУЛААГҮЙ. Дараагийн албан бичигт нэмж тусгах шаардлагатай.</t>
  </si>
  <si>
    <t>A611 маягттай уялдах, мэдээлэл илгээх — хөгжүүлэлт, тохиргоо</t>
  </si>
  <si>
    <t>Мобайл аппликэйшн</t>
  </si>
  <si>
    <t>Гар утасны аппликэйшнд зориулсан API нээх — хөгжүүлэлт, тохиргоо</t>
  </si>
  <si>
    <t>2026-09-10: Гар утасны API нээгдэв — /api/doctor (12 маршрут: /me, /visits, /monitoring, /advice, /reports/summary, /patients) ба /api/patient (16 маршрут: /me, /journal, /questions, /advice, /risk, /evisits, /rehab/*), server.js:373-382. Бодит HTTP төлөвийн код, жижиг үсгийн {success,message,data} бүрхүүлтэй. Гэрээний бүрэн тодорхойлолт: mobile/API.md.</t>
  </si>
  <si>
    <t>2026-09-10: /api/doctor ба /api/patient давхаргыг tests/acceptance харвалтаар туршив (248 маршрут дуудагдав, 48 бичих урсгал). Гар утасны клиент бичигдээгүй тул төгсгөл-төгсгөлийн интеграц дуусаагүй.</t>
  </si>
  <si>
    <t>Тест, чанарын баталгаажуулалт</t>
  </si>
  <si>
    <t>Нэгж тест (Unit test)</t>
  </si>
  <si>
    <t>Модуль тус бүрийн нэгж тест бичих, гүйцэтгэх</t>
  </si>
  <si>
    <t>Гол модулиудын тест давсан, тайлан гарсан</t>
  </si>
  <si>
    <t>Интеграцын тест</t>
  </si>
  <si>
    <t>Гадаад сервисүүд болон модуль хоорондын урсгалын тест</t>
  </si>
  <si>
    <t>Бүх интеграц алдаагүй ажиллав</t>
  </si>
  <si>
    <t>2026-09-10: node tests/acceptance/run.js — 248 маршрут (104 OK / 137 амьд / 5 алдаатай), 48 бичих урсгалын 40, хөтчийн 72 шалгуурын 71 давав. Тайлан: tests/acceptance/results/20260910051422/report.md. Гадаад сервисүүдийн (ХУР, ЭМХТ) хэсэг үлдсэн — эрх, түлхүүр аваагүй тул тест хийх боломжгүй. | 2026-09-10: Туршилтын багц засварлав — Dashboard, RiskScores, Report/GetProvinceData-д илгээж байсан талбарын нэрс бодит клиенттэй тохирохгүй байсныг залруулав; хөтчийн хайлтын шалгуурыг /admin/PatientInfo (дэлгэрэнгүй дэлгэц) дээрээс /admin/CVDMonitoringList (жинхэнэ жагсаалт) руу шилжүүлэв.</t>
  </si>
  <si>
    <t>Ачаалал, гүйцэтгэлийн тест</t>
  </si>
  <si>
    <t>Их хэмжээний өгөгдөл дээр хурд, тогтвортой байдлыг шалгах</t>
  </si>
  <si>
    <t>Хариу өгөх хугацаа тохирсон түвшинд</t>
  </si>
  <si>
    <t>2026-09-10: Хэсэгчилсэн хэмжилт хийгдэв — 50,002 мөр дээр JSON талбарын шүүлт 254 мс, хуудаслалт 21 мс (тендерийн 3 секундын шалгуурт багтав). tests/acceptance-аар ExportExcel нь Visit хүснэгт дээр 2.3 ГБ санах ой зарцуулж процессыг унагаадаг нь илэрсэн. Албан ёсны ачааллын тест (олон хэрэглэгчийн зэрэг ачаалал) хийгдээгүй.</t>
  </si>
  <si>
    <t>Кибер аюулгүй байдлын эрсдэлийн үнэлгээ</t>
  </si>
  <si>
    <t>Эрх бүхий байгууллагаар эрсдэлийн үнэлгээ хийлгэх</t>
  </si>
  <si>
    <t>Эрсдэлийн үнэлгээний дүгнэлт гарсан</t>
  </si>
  <si>
    <t>2026-09-10: АНХААР — эрх бүхий байгууллагаар үнэлгээ хийлгэх захиалгыг ЗСҮТ хараахан өгөөгүй бөгөөд энэ хүсэлт 2026-09-09-ний захидалд ОРУУЛААГҮЙ. Гэрээгээр хүлээлгэн өгөхийн өмнө заавал хийгдэх учир яаралтай эхлүүлэх шаардлагатай.</t>
  </si>
  <si>
    <t>Мэдээллийн аюулгүй байдлын аудит</t>
  </si>
  <si>
    <t>Эрх бүхий байгууллагаар МАБ-ын аудит хийлгэх</t>
  </si>
  <si>
    <t>Аудитын тайлан, зөвлөмж гарсан</t>
  </si>
  <si>
    <t>2026-09-10: АНХААР — МАБ-ын аудитын захиалга өгөгдөөгүй, 2026-09-09-ний захидалд ОРУУЛААГҮЙ. Гүйцэтгэгчийн дотоод шалгалтаар илэрсэн 8 зөрчлийн жагсаалт tests/acceptance-д бэлэн — аудитын багт хүлээлгэн өгөхөд бэлэн.</t>
  </si>
  <si>
    <t>Аудитын зөвлөмжийг хэрэгжүүлэх</t>
  </si>
  <si>
    <t>Илэрсэн эмзэг байдал, зөвлөмжийг арилгах</t>
  </si>
  <si>
    <t>Өндөр эрсдэлтэй асуудал үлдээгүй</t>
  </si>
  <si>
    <t>2026-09-10: Албан ёсны аудит эхлээгүй ч гүйцэтгэгчийн дотоод шалгалтаар 8 зөрчил батлагдав: (1) User/Save нууц үгийг ил хадгалдаг, (2) өвчтөний нууц үгэнд нарийвчлалын шалгуур байхгүй, (3) downloadFile эзэмшлийн шалгалтгүй, (4) татгалзсан файл «амжилттай» гэж хариулдаг, (5) байхгүй мөрийг устгахад амжилт гэдэг, (6) /api/base, /api/report, /api/Test токенгүй нээлттэй, (7) ExportExcel хязгааргүй санах ой зарцуулдаг, (8) гадаад дуудлагад timeout байхгүй. Дэлгэрэнгүй: tests/acceptance/results/20260910051422/report.md. | 2026-09-10: Дээрх 8 зөрчлийн 7 нь зассан (мөр #138-ыг үзнэ үү). Зөвхөн (6) /api/base, /api/report, /api/Test-ийн нээлттэй холболт үлдсэн — захиалагчийн шийдвэрээр аудитад шилжүүлэв.</t>
  </si>
  <si>
    <t>Хэрэглэгчийн туршилт (UAT)</t>
  </si>
  <si>
    <t>Эмч, мэргэжилтнүүд бодит нөхцөлд системийг турших</t>
  </si>
  <si>
    <t>UAT-ийн санал, алдааны жагсаалт бүртгэгдсэн</t>
  </si>
  <si>
    <t>Алдаа засварлах</t>
  </si>
  <si>
    <t>UAT болон тестээр илэрсэн алдааг засах</t>
  </si>
  <si>
    <t>Чухал зэрэглэлийн алдаа бүгд засагдсан</t>
  </si>
  <si>
    <t>2026-09-10: Дотоод шалгалтаар илэрсэн 13 зөрчлийн 12-ыг зассан — Нууц үг ил хадгалагдах (User/Save), өвчтөний нууц үгийн нарийвчлалын шалгуур, файл татахад эзэмшлийн шалгалт, татгалзсан файлыг «амжилттай» гэж хариулах, байхгүй мөрийг устгахад амжилт гэж хариулах, ExportExcel хязгааргүй санах ой зарцуулах, ЭМД-ийн гадаад дуудлагад timeout байхгүй (нууц үг логт бичигдэх асуудал мөн арилав), checkConfirm-ын багана буруу бичигдсэн ба хариу буцаахгүй өлгөгдөх, Dashboard-ын 2 сервис, DoctorProfile/GetByUserId, Report/GetProvinceData, RiskScores/CalculateRisk параметр шалгахгүй унах. Үлдсэн 1: /api/base, /api/report, /api/Test токенгүй нээлттэй байгааг захиалагчийн шийдвэрээр хэвээр үлдээв (одоо байгаа дуудагчид тасалдах эрсдэлтэй тул аюулгүй байдлын аудитад шилжүүлэв). UAT хараахан эхлээгүй тул түүнээс гарах алдаа энэ мөрөнд нэмэгдэнэ. | 2026-09-11: Маягтын хөдөлгүүрт 9 алдаа засав: баталгаажсан бүртгэл засагдаж болдог байсан; байгууллагын шалгалтгүй бичих; маягтын байгууллага хэзээ ч бичигддэггүй байсан (NULL); 3.1-ийн «If yes» талбарууд хэзээ ч гарахгүй байсан; 2.2-т нөхцөлт холбоос огт байгаагүй; огноо/хэмжилтүүд радио товч болж гарсан; хоосон огноонд өнөөдрийн огноо харагддаг байсан; хуулбар хуучин огноог хуулдаг байсан; шаардлагатай талбарыг сервер шалгадаггүй байсан. Гарын авлага бичих явцад илэрсэн 3 алдааг мөн засав: түгжигдсэн 1.1-1.9, 2.x маягтаас давтан мэс заслын шинэ бүртгэл үүсгэх боломжгүй байсан (одоо «Шинэ бүртгэл» товч); жагсаалтын үйлдлийн багана нарийн тул «Засах», «Устгах» дүрс харагддаггүй байсан; 3.1-ийн хэвлэлтэнд Y/N/? асуултууд тамхины сонголтын гарчиг дор хэвлэгддэг байсан. backend e5106fc, frontend 6aa138e; туршилтын орчинд шалгагдсан (8/8).</t>
  </si>
  <si>
    <t>Тестийн тайлан</t>
  </si>
  <si>
    <t>Тестийн үр дүнгийн нэгдсэн тайлан боловсруулж хүлээлгэн өгөх</t>
  </si>
  <si>
    <t>Тестийн тайлан хүлээлгэн өгсөн</t>
  </si>
  <si>
    <t>2026-09-10: Тестийн тайлан автоматаар үүсдэг болов — tests/acceptance/run.js нь results/&lt;runid&gt;/report.md, raw.json, screens/*.png гаргана. Захиалагчид хүлээлгэн өгөх нэгдсэн тайлан бичигдээгүй.</t>
  </si>
  <si>
    <t>Сургалт, баримт бичиг</t>
  </si>
  <si>
    <t>Хэрэглэгчийн гарын авлага</t>
  </si>
  <si>
    <t>Эмч, сувилагч, иргэний хэсгийн гарын авлага бэлтгэх</t>
  </si>
  <si>
    <t>Гарын авлага .pdf хэлбэрээр бэлэн</t>
  </si>
  <si>
    <t>2026-09-11: docs/handover/user-manual.md + user-manual.pdf (29 хуудас) — эмч, сувилагч, иргэний хэсгийн гарын авлага, 14 дэлгэцийн зураг (зөвхөн туршилтын өвчтөн ZZ10050154, хувийн мэдээлэлгүй). МТ-ийн утас, дэмжлэгийн холбоо барих, туршилтын ба ажлын хаягийг ЗСҮТ-ээс авч бөглөнө.</t>
  </si>
  <si>
    <t>Админ, суурилуулалтын гарын авлага</t>
  </si>
  <si>
    <t>Тохиргоо, суурилуулалт, нөөцлөлтийн заавар</t>
  </si>
  <si>
    <t>Техникийн гарын авлага бэлэн</t>
  </si>
  <si>
    <t>2026-09-11: docs/handover/admin-guide.md — суурилуулалт, тохиргоо, өгөгдлийн сан, нөөцлөлт/сэргээлт, хяналт, цагийн эх үүсвэр, аюулгүй байдал.</t>
  </si>
  <si>
    <t>Сервисийн баримт бичиг (API doc)</t>
  </si>
  <si>
    <t>Сервисийн оролт, гаралтыг тодорхойлсон баримт бичиг</t>
  </si>
  <si>
    <t>API-ийн бүрэн баримт бичиг хүлээлгэн өгсөн</t>
  </si>
  <si>
    <t>2026-09-10: mobile/API.md — гар утсанд хамаарах бүх сервисийн оролт, гаралт, алдааны бүрхүүл, эрхийн загварыг эх кодтой тулган баримтжуулав. Веб системийн үлдсэн 292 маршрутын баримт бичиг бичигдээгүй. | 2026-09-11: Веб системийн бүх үйлчилгээний цэгийн баримт бичиг: backend/docs/API-WEB.md (backend/scripts/generate_api_reference.js үүсгэнэ); гар утасны хэсэг mobile/API.md.</t>
  </si>
  <si>
    <t>Сургалтын хөтөлбөр, материал</t>
  </si>
  <si>
    <t>Сургалтын хөтөлбөр, слайд, дасгал ажил бэлтгэх</t>
  </si>
  <si>
    <t>Сургалтын материал батлагдсан</t>
  </si>
  <si>
    <t>2026-09-11: docs/handover/training.md (+слайд PDF) — сургалтын хөтөлбөр, дасгал ажил.</t>
  </si>
  <si>
    <t>Сургалт зохион байгуулах</t>
  </si>
  <si>
    <t>Оролцогчдын жагсаалт, танхим, хуваарь гаргах</t>
  </si>
  <si>
    <t>Сургалтын хуваарь, оролцогчдын жагсаалт гарсан</t>
  </si>
  <si>
    <t>Сургалт явуулах</t>
  </si>
  <si>
    <t>Хэрэглэгч болон админд зориулсан сургалт явуулах</t>
  </si>
  <si>
    <t>Сургалтын тайлан, ирцийн бүртгэл гарсан</t>
  </si>
  <si>
    <t>Ашиглалтад өгөх</t>
  </si>
  <si>
    <t>Үйлдвэрлэлийн орчинд байршуулах</t>
  </si>
  <si>
    <t>Ubuntu сервер дээр систем, өгөгдлийн санг байршуулж тохируулах</t>
  </si>
  <si>
    <t>Систем үйлдвэрлэлийн орчинд ажиллаж байна</t>
  </si>
  <si>
    <t>2026-09-10: Төлөв залруулав — захиалагчаас үйлдвэрлэлийн сервер гараагүй (мөр #22, захидлын 14-р зүйл). Түр шийдэл болгон гүйцэтгэгчийн нөөц дээр туршилтын орчин (https://mncardio.itsystem.mn) байгуулж ажиллуулж байна.</t>
  </si>
  <si>
    <t>Өгөгдөл шилжүүлэлт</t>
  </si>
  <si>
    <t>Хуучин системийн өгөгдлийг шинэ бүтцэд шилжүүлэх</t>
  </si>
  <si>
    <t>Өгөгдөл алдагдалгүй шилжсэн, тоо баримт тулгагдсан</t>
  </si>
  <si>
    <t>2026-09-10: Төлөв залруулав — үйлдвэрлэлийн сервер гараагүй тул шилжүүлэлт эхлэх боломжгүй (мөр #22, захидлын 14-р зүйл).</t>
  </si>
  <si>
    <t>Шилжүүлсэн өгөгдлийг баталгаажуулах</t>
  </si>
  <si>
    <t>Тоо баримтыг эх сурвалжтай тулган шалгах</t>
  </si>
  <si>
    <t>Захиалагч өгөгдлийн үнэн зөвийг баталгаажуулсан</t>
  </si>
  <si>
    <t>Нөөцлөлт, хяналтын тохиргоо</t>
  </si>
  <si>
    <t>Backup, лог, серверийн хяналтын тохиргоо хийх</t>
  </si>
  <si>
    <t>Автомат нөөцлөлт ажиллаж байна</t>
  </si>
  <si>
    <t>2026-09-10: deploy/ хавтсанд nginx (mncardio.itsystem.mn.conf, upgrade-map), systemd (dbtunnel.service) болон 00-survey.sh тохиргоо бэлэн. Туршилтын сервер дээр pm2-logrotate суулгав (1.5 ГБ лог асуудлыг арилгав). Өгөгдлийн сангийн автомат нөөцлөлт, улсын цагийн эталон хараахан тохируулаагүй. | 2026-09-11: backend/scripts/spFullBackup.sql бичигдэв (ажиллуулаагүй — DBA хянаж үүсгэнэ); нөөцлөлт, сэргээлтийн заавар docs/handover/admin-guide.md-д.</t>
  </si>
  <si>
    <t>Хүлээлцэх акт</t>
  </si>
  <si>
    <t>Систем, эх код, баримт бичгийг хүлээлгэн өгөх акт үйлдэх</t>
  </si>
  <si>
    <t>Хоёр талын гарын үсэгтэй хүлээлцэх акт</t>
  </si>
  <si>
    <t>Баталгаат хугацаа</t>
  </si>
  <si>
    <t>Үнэ төлбөргүй засвар үйлчилгээ</t>
  </si>
  <si>
    <t>1 жилийн хугацаанд алдаа засах, дэмжлэг үзүүлэх</t>
  </si>
  <si>
    <t>Мэдэгдсэн алдааг тохиролцсон хугацаанд засна</t>
  </si>
  <si>
    <t>Серверийн хэвийн ажиллагаа</t>
  </si>
  <si>
    <t>Мэдээллийн аюулгүй байдал, нөөцлөлт, хяналтыг хангах</t>
  </si>
  <si>
    <t>Сар бүр ажиллагааны тайлан</t>
  </si>
  <si>
    <t>Санал, алдааны мэдээлэл</t>
  </si>
  <si>
    <t>Илэрсэн алдаа, сайжруулах саналыг бүртгэж хүргүүлэх</t>
  </si>
  <si>
    <t>Алдааны бүртгэл тогтмол хөтлөгдөнө</t>
  </si>
  <si>
    <t>Шинжилгээ, төлөвлөлт</t>
  </si>
  <si>
    <t>Шаардлагын шинжилгээ, SRS</t>
  </si>
  <si>
    <t>Мобайл аппын функционал шаардлагыг задлан SRS боловсруулах</t>
  </si>
  <si>
    <t>SRS баримт бэлэн</t>
  </si>
  <si>
    <t>2026-09-09: Төлөв 'Дууссан' атлаа гүйцэтгэл 0% бичигдсэн байсныг 100% болгож залруулав.</t>
  </si>
  <si>
    <t>Backend API-ийн судалгаа</t>
  </si>
  <si>
    <t>МнКардио веб системийн API, өгөгдлийн сангийн боломжийг судлах</t>
  </si>
  <si>
    <t>Ашиглах API-уудын жагсаалт, дутуу API тодорхойлогдсон</t>
  </si>
  <si>
    <t>Өгөгдлийн сангийн судалгаа</t>
  </si>
  <si>
    <t>Мобайлд шаардагдах өгөгдөл, шинээр нэмэх хүснэгтийг тодорхойлох</t>
  </si>
  <si>
    <t>Өгөгдлийн шаардлагын тайлан</t>
  </si>
  <si>
    <t>Хэрэглээний шаардлага тодруулах</t>
  </si>
  <si>
    <t>Эмч болон үйлчлүүлэгчийн талын бодит хэрэглээ, хүлээлтийг тодруулах</t>
  </si>
  <si>
    <t>Хэрэглэгчийн ярилцлагын дүн, шаардлагын жагсаалт</t>
  </si>
  <si>
    <t>Хөгжүүлэлтийн орчин бэлтгэх</t>
  </si>
  <si>
    <t>Android / iOS хөгжүүлэлт, туршилтын орчин, төхөөрөмж бэлтгэх</t>
  </si>
  <si>
    <t>Dev, Test орчин бэлэн</t>
  </si>
  <si>
    <t>Шаардлагын баримтыг хянаж батлах</t>
  </si>
  <si>
    <t>Батлагдсан SRS</t>
  </si>
  <si>
    <t>Архитектур, UI/UX</t>
  </si>
  <si>
    <t>Мобайл архитектур</t>
  </si>
  <si>
    <t>Android болон iOS дээр ажиллах архитектур, технологийн сонголт</t>
  </si>
  <si>
    <t>Архитектурын баримт бэлэн</t>
  </si>
  <si>
    <t>Өгөгдлийн сангийн загвар</t>
  </si>
  <si>
    <t>Мобайлд шаардагдах хүснэгт, локал кэшийн загвар</t>
  </si>
  <si>
    <t>DB загвар батлагдсан</t>
  </si>
  <si>
    <t>Аюулгүй байдлын төлөвлөлт</t>
  </si>
  <si>
    <t>Токен, шифрлэлт, төхөөрөмжийн аюулгүй байдлын шийдэл</t>
  </si>
  <si>
    <t>Аюулгүй байдлын төлөвлөгөө бэлэн</t>
  </si>
  <si>
    <t>UI/UX дизайн, прототип</t>
  </si>
  <si>
    <t>Эмч болон үйлчлүүлэгчийн бүх дэлгэцийн дизайн, прототип</t>
  </si>
  <si>
    <t>Интерактив прототип бэлэн (монгол хэл дээр)</t>
  </si>
  <si>
    <t>Прототипыг хянаж батлах</t>
  </si>
  <si>
    <t>Дизайныг эмч, үйлчлүүлэгчийн төлөөлөлд танилцуулж батлах</t>
  </si>
  <si>
    <t>Батлагдсан дизайн, саналын хуудас</t>
  </si>
  <si>
    <t>2026-09-09: Захиалагчийн хариу хүлээж байна — ЗСҮТ-д хүргүүлсэн захидлын 12-р зүйл.</t>
  </si>
  <si>
    <t>Суурь систем</t>
  </si>
  <si>
    <t>Нэвтрэлт, эрхийн удирдлага</t>
  </si>
  <si>
    <t>Эмч / үйлчлүүлэгч гэсэн 2 төрлийн нэвтрэлт, хэрэглэгч тус бүрээр үйлдэл тохируулах</t>
  </si>
  <si>
    <t>Хэрэглэгч бүрийн эрхийг админаас тохируулж болно</t>
  </si>
  <si>
    <t>Мэргэжлийн зөвшөөрлийн код</t>
  </si>
  <si>
    <t>Эмчийн нэвтрэх нэрийг мэргэжлийн үйл ажиллагаа эрхлэх зөвшөөрлийн кодтой уялдуулах</t>
  </si>
  <si>
    <t>Зөвшөөрлийн кодгүй эмч нэвтрэхгүй</t>
  </si>
  <si>
    <t>Хурууны хээгээр нэвтрэх</t>
  </si>
  <si>
    <t>Biometric нэвтрэлт (Android/iOS)</t>
  </si>
  <si>
    <t>Төхөөрөмжийн biometric-ээр нэвтэрнэ</t>
  </si>
  <si>
    <t>2026-09-10: Төлөвийг «Хийгдэж байна»-аас «Эхлээгүй» болгов: төслийн аль ч санд мобайл апп-ын код (Kotlin / Swift / Dart / React Native) огт байхгүй тул biometric нэвтрэлт эхлээгүй байна.</t>
  </si>
  <si>
    <t>Нууц үг сэргээх</t>
  </si>
  <si>
    <t>Админы дэмжлэггүйгээр нууц үгээ сэргээх урсгал</t>
  </si>
  <si>
    <t>Хэрэглэгч өөрөө нууц үгээ сэргээнэ</t>
  </si>
  <si>
    <t>2026-09-10: Сервер талын урсгал бэлэн — өөрөө нууц үгээ сэргээх хүсэлт, и-мэйлийн баталгаажуулалт (controllers/auth/UserRequestController.js, helper/MailHelper.js, commit c9cc41c). Гар утасны дэлгэц бичигдээгүй.</t>
  </si>
  <si>
    <t>Буруу нэвтрэлтийн мэдэгдэл</t>
  </si>
  <si>
    <t>Нууц үгээ 3 удаа буруу оруулсан үед мэдэгдэл илгээх</t>
  </si>
  <si>
    <t>3 дахь оролдлогод мэдэгдэл хүрнэ</t>
  </si>
  <si>
    <t>ХУР интеграц</t>
  </si>
  <si>
    <t>Үйлчлүүлэгчийн бүртгэл үүсгэх, шинэчлэхэд ХУР-аас мэдээлэл татах</t>
  </si>
  <si>
    <t>Регистрээр иргэний мэдээлэл татагдана</t>
  </si>
  <si>
    <t>ЭМД болон эмийн сангийн кодчилол</t>
  </si>
  <si>
    <t>Эрүүл мэндийн даатгал, эм эмнэлгийн хэрэгслийн нэгдсэн сангаас кодчилол татах</t>
  </si>
  <si>
    <t>Лавлах мэдээлэл автоматаар шинэчлэгдэнэ</t>
  </si>
  <si>
    <t>Стандарт кодчилол нэвтрүүлэх</t>
  </si>
  <si>
    <t>ICD, FHIR/HL7, SNOMED CT, LOINC стандартыг дагаж мөрдөх</t>
  </si>
  <si>
    <t>Мэдээлэл солилцоо стандартын дагуу</t>
  </si>
  <si>
    <t>Эрүүл мэндийн салбарын мэдээлэл солилцоо</t>
  </si>
  <si>
    <t>Салбарын мэдээлэл солилцооны системтэй стандартын дагуу холбогдох</t>
  </si>
  <si>
    <t>Мэдээлэл нийлүүлэх, хүлээн авах ажиллагаа шалгагдсан</t>
  </si>
  <si>
    <t>Нууцлалын эрхийн тохиргоо</t>
  </si>
  <si>
    <t>Албаны нууцад хамаарах мэдээлэлд хандах эрхийг тусгайлан тохируулах</t>
  </si>
  <si>
    <t>Нууц ангиллын мэдээлэл эрхгүй хэрэглэгчид харагдахгүй</t>
  </si>
  <si>
    <t>Нууцлалын журам, эрхийн матриц</t>
  </si>
  <si>
    <t>Албаны нууцын ангилал, эрхийн матрицыг батлах</t>
  </si>
  <si>
    <t>Батлагдсан эрхийн матриц</t>
  </si>
  <si>
    <t>Мэдээлэл ашиглах зөвшөөрөл</t>
  </si>
  <si>
    <t>Мэдээллийн эзэн / асран хамгаалагчаас зөвшөөрөл авах урсгал</t>
  </si>
  <si>
    <t>Зөвшөөрөл бүртгэгдэж, түүх хадгалагдана</t>
  </si>
  <si>
    <t>Хандалтын мэдэгдэл</t>
  </si>
  <si>
    <t>Үйлчлүүлэгчийн мэдээлэлд хандсан үед мэдэгдэл хүргэх</t>
  </si>
  <si>
    <t>Хандалт бүрт мэдэгдэл очно</t>
  </si>
  <si>
    <t>2026-09-09: Мэдэгдлийн хамрах хүрээг захиалагч сонгоно — хандалт бүрд / өдөрт нэг удаа / зөвхөн гадны хандалт (захидлын 15-р зүйл).</t>
  </si>
  <si>
    <t>Хайлтын систем</t>
  </si>
  <si>
    <t>Хугацааны интервал болон бүх төрлийн талбарын утгаар хайх</t>
  </si>
  <si>
    <t>Үйлчлүүлэгч, онош, эмч, огноогоор хайна</t>
  </si>
  <si>
    <t>Цахим гарын үсэг</t>
  </si>
  <si>
    <t>Цахим гарын үсгийг дэмжих</t>
  </si>
  <si>
    <t>Баримтыг цахим гарын үсгээр баталгаажуулна</t>
  </si>
  <si>
    <t>Нөөцлөлт, цагийн эталон</t>
  </si>
  <si>
    <t>Хууль журамд заасан хугацаагаар backup хийх, улсын цагийн эталон ашиглах</t>
  </si>
  <si>
    <t>Автомат backup, цагийн эх сурвалж тохируулагдсан</t>
  </si>
  <si>
    <t>Эмчийн модуль</t>
  </si>
  <si>
    <t>Миний үзлэгүүд</t>
  </si>
  <si>
    <t>Эмчийн хийсэн үзлэгийн жагсаалт, дэлгэрэнгүй</t>
  </si>
  <si>
    <t>Үзлэгийн жагсаалт, хайлт ажиллана</t>
  </si>
  <si>
    <t>2026-09-10: Энэ дэлгэцийг тэжээх сервер тал бэлэн — GET /api/doctor/visits, /api/doctor/visits/:id (веб жагсаалтын мөр #129). Гар утасны апп-ын код бичигдээгүй тул гүйцэтгэл 0 хэвээр.</t>
  </si>
  <si>
    <t>Миний хяналт</t>
  </si>
  <si>
    <t>Хяналтад авсан үйлчлүүлэгчдийн жагсаалт, хяналтын түүх</t>
  </si>
  <si>
    <t>Хяналтын мэдээлэл бүрэн харагдана</t>
  </si>
  <si>
    <t>2026-09-10: Энэ дэлгэцийг тэжээх сервер тал бэлэн — GET|POST|DELETE /api/doctor/monitoring, /monitoring/:id/journal (веб жагсаалтын мөр #129). Гар утасны апп-ын код бичигдээгүй тул гүйцэтгэл 0 хэвээр.</t>
  </si>
  <si>
    <t>Миний зөвлөгөө</t>
  </si>
  <si>
    <t>Өгсөн зөвлөгөөний жагсаалт, шинээр зөвлөгөө өгөх</t>
  </si>
  <si>
    <t>Зөвлөгөө үүсгэх, харах боломжтой</t>
  </si>
  <si>
    <t>2026-09-10: Энэ дэлгэцийг тэжээх сервер тал бэлэн — GET /api/doctor/advice, /api/doctor/advice/:id (веб жагсаалтын мөр #129). Гар утасны апп-ын код бичигдээгүй тул гүйцэтгэл 0 хэвээр.</t>
  </si>
  <si>
    <t>Миний тайлан</t>
  </si>
  <si>
    <t>Эмчийн үйл ажиллагааны тайлан, статистик</t>
  </si>
  <si>
    <t>Тайлан гарч, экспорт хийгдэнэ</t>
  </si>
  <si>
    <t>2026-09-10: Энэ дэлгэцийг тэжээх сервер тал бэлэн — GET /api/doctor/reports/summary (веб жагсаалтын мөр #129). Гар утасны апп-ын код бичигдээгүй тул гүйцэтгэл 0 хэвээр.</t>
  </si>
  <si>
    <t>Үйлчлүүлэгчийн модуль харах</t>
  </si>
  <si>
    <t>Эмч нь эрсдэл, цахим үзлэг, сэргээн засахын мэдээллийг харах</t>
  </si>
  <si>
    <t>Эмч үйлчлүүлэгчийн модулийг унших эрхтэй харна</t>
  </si>
  <si>
    <t>2026-09-10: Энэ дэлгэцийг тэжээх сервер тал бэлэн — GET /api/doctor/patients, /api/doctor/patients/:id (веб жагсаалтын мөр #129). Гар утасны апп-ын код бичигдээгүй тул гүйцэтгэл 0 хэвээр.</t>
  </si>
  <si>
    <t>Эмчийн модулийн туршилт</t>
  </si>
  <si>
    <t>Эмч нараар турших, санал авах</t>
  </si>
  <si>
    <t>Туршилтын санал, алдааны жагсаалт</t>
  </si>
  <si>
    <t>Үйлчлүүлэгчийн модуль</t>
  </si>
  <si>
    <t>2.1 Миний бүртгэл</t>
  </si>
  <si>
    <t>Хувийн мэдээлэл, бүртгэл, ХУР-аас татсан өгөгдөл</t>
  </si>
  <si>
    <t>Бүртгэл үүсгэх, засах ажиллана</t>
  </si>
  <si>
    <t>2026-09-10: Энэ дэлгэцийг тэжээх сервер тал бэлэн — GET /api/patient/me (веб жагсаалтын мөр #129). Гар утасны апп-ын код бичигдээгүй тул гүйцэтгэл 0 хэвээр.</t>
  </si>
  <si>
    <t>2.2 Миний тэмдэглэл</t>
  </si>
  <si>
    <t>Өдөр тутмын эрүүл мэндийн бүртгэл (даралт, судас, жин, эм г.м.)</t>
  </si>
  <si>
    <t>Өдөр тутмын бүртгэл орж, график хэлбэрээр харагдана</t>
  </si>
  <si>
    <t>2026-09-10: Энэ дэлгэцийг тэжээх сервер тал бэлэн — GET|POST /api/patient/journal, /journal/summary (веб жагсаалтын мөр #129). Гар утасны апп-ын код бичигдээгүй тул гүйцэтгэл 0 хэвээр.</t>
  </si>
  <si>
    <t>2.3 Эмчээс асуух асуулт</t>
  </si>
  <si>
    <t>Үйлчлүүлэгч эмчид асуулт илгээх</t>
  </si>
  <si>
    <t>Асуулт илгээгдэж, эмчид хүрнэ</t>
  </si>
  <si>
    <t>2026-09-10: Энэ дэлгэцийг тэжээх сервер тал бэлэн — GET|POST /api/patient/questions (веб жагсаалтын мөр #129). Гар утасны апп-ын код бичигдээгүй тул гүйцэтгэл 0 хэвээр.</t>
  </si>
  <si>
    <t>2.4 Эмчийн зөвлөгөө</t>
  </si>
  <si>
    <t>Эмчээс ирсэн зөвлөгөөг харах</t>
  </si>
  <si>
    <t>Зөвлөгөө мэдэгдэлтэйгээр хүрнэ</t>
  </si>
  <si>
    <t>2026-09-10: Энэ дэлгэцийг тэжээх сервер тал бэлэн — GET /api/patient/advice (веб жагсаалтын мөр #129). Гар утасны апп-ын код бичигдээгүй тул гүйцэтгэл 0 хэвээр.</t>
  </si>
  <si>
    <t>ЗСӨ эрсдэлийн үнэлгээний асуумж, оноо, ангиллыг батлах</t>
  </si>
  <si>
    <t>Аргачлал батлагдсан</t>
  </si>
  <si>
    <t>2.5 Эрсдэлийн үнэлгээ (ЗСӨ)</t>
  </si>
  <si>
    <t>Үйлчлүүлэгч өөрөө эрсдэлээ үнэлэх модуль</t>
  </si>
  <si>
    <t>Асуумж бөглөж эрсдэлийн оноо, зөвлөмж гарна</t>
  </si>
  <si>
    <t>2026-09-10: Энэ дэлгэцийг тэжээх сервер тал бэлэн — GET /api/patient/risk (веб жагсаалтын мөр #129). Гар утасны апп-ын код бичигдээгүй тул гүйцэтгэл 0 хэвээр.</t>
  </si>
  <si>
    <t>2.6 Цахим үзлэг</t>
  </si>
  <si>
    <t>Алсын зайн үзлэгийн хүсэлт, цаг захиалга, үзлэг</t>
  </si>
  <si>
    <t>Цахим үзлэгийн бүрэн урсгал ажиллана</t>
  </si>
  <si>
    <t>2026-09-10: Энэ дэлгэцийг тэжээх сервер тал бэлэн — GET|POST /api/patient/evisits (веб жагсаалтын мөр #129). Гар утасны апп-ын код бичигдээгүй тул гүйцэтгэл 0 хэвээр.</t>
  </si>
  <si>
    <t>2.7 Сэргээн засах, дасгал хөдөлгөөн</t>
  </si>
  <si>
    <t>Дасгалын хөтөлбөр, гүйцэтгэлийн бүртгэл</t>
  </si>
  <si>
    <t>Дасгал үзэх, гүйцэтгэлээ тэмдэглэх боломжтой</t>
  </si>
  <si>
    <t>2026-09-10: Энэ дэлгэцийг тэжээх сервер тал бэлэн — GET /api/patient/rehab/exercises, /rehab/progress, /rehab/vitals (веб жагсаалтын мөр #129). Гар утасны апп-ын код бичигдээгүй тул гүйцэтгэл 0 хэвээр.</t>
  </si>
  <si>
    <t>Телемедицин</t>
  </si>
  <si>
    <t>Үзлэгийн тэмдэглэл</t>
  </si>
  <si>
    <t>Телемедицины үзлэгийн тэмдэглэл хөтлөх</t>
  </si>
  <si>
    <t>Тэмдэглэл хадгалагдаж, түүхээр харагдана</t>
  </si>
  <si>
    <t>Шинжилгээ, оношлогоо</t>
  </si>
  <si>
    <t>Шинжилгээ оношлогооны мэдээлэл оруулах, харах</t>
  </si>
  <si>
    <t>Шинжилгээний өгөгдөл бүртгэгдэнэ</t>
  </si>
  <si>
    <t>Файл хавсаргах</t>
  </si>
  <si>
    <t>Зураг, баримт бичиг хавсаргах</t>
  </si>
  <si>
    <t>Файл хавсаргаж, татаж авна</t>
  </si>
  <si>
    <t>Телемедицины төрөл</t>
  </si>
  <si>
    <t>Телемедицины төрлийг сонголтоор оруулах</t>
  </si>
  <si>
    <t>Төрлийн лавлах админаас тохируулагдана</t>
  </si>
  <si>
    <t>Зөвлөгөө, сэтгэгдэл</t>
  </si>
  <si>
    <t>Зөвлөгөө болон сэтгэгдлийн хэсэг</t>
  </si>
  <si>
    <t>Зөвлөгөө, сэтгэгдэл бичигдэнэ</t>
  </si>
  <si>
    <t>Чат, мэдэгдэл</t>
  </si>
  <si>
    <t>Чат хэсэг</t>
  </si>
  <si>
    <t>Текст, зураг, дуу бичлэг, баримт бичиг хавсаргах боломжтой чат</t>
  </si>
  <si>
    <t>Эмч, үйлчлүүлэгч хооронд бодит цагийн харилцаа</t>
  </si>
  <si>
    <t>Мэдэгдэл (Notification)</t>
  </si>
  <si>
    <t>Эм уух, дасгал хийх, хяналтын үзлэгийн цагийн мэдэгдэл</t>
  </si>
  <si>
    <t>Хэрэглэгч өөрөө цаг, төрлөө тохируулна</t>
  </si>
  <si>
    <t>Автомат шинэчлэлт</t>
  </si>
  <si>
    <t>Аппликэйшн шинэчлэлтээ автоматаар татах</t>
  </si>
  <si>
    <t>Шинэ хувилбар мэдэгдэж, татагдана</t>
  </si>
  <si>
    <t>Сэргээн засах</t>
  </si>
  <si>
    <t>Эрсдэл, биеийн хүчний үнэлгээ</t>
  </si>
  <si>
    <t>Эрсдэлийн үнэлгээ, ачаалалд өгөх биеийн хүчний үнэлгээ</t>
  </si>
  <si>
    <t>Үнэлгээний үр дүн хадгалагдана</t>
  </si>
  <si>
    <t>2026-09-10: Энэ дэлгэцийг тэжээх сервер тал бэлэн — GET /api/patient/rehab/assessment (веб жагсаалтын мөр #129). Гар утасны апп-ын код бичигдээгүй тул гүйцэтгэл 0 хэвээр.</t>
  </si>
  <si>
    <t>Амин үзүүлэлт</t>
  </si>
  <si>
    <t>Амин үзүүлэлтийн бүртгэл, хяналт</t>
  </si>
  <si>
    <t>Үзүүлэлт бүртгэгдэж график гарна</t>
  </si>
  <si>
    <t>2026-09-10: Энэ дэлгэцийг тэжээх сервер тал бэлэн — GET|POST /api/patient/rehab/vitals (веб жагсаалтын мөр #129). Гар утасны апп-ын код бичигдээгүй тул гүйцэтгэл 0 хэвээр.</t>
  </si>
  <si>
    <t>Зөвлөгөө, анхааруулга</t>
  </si>
  <si>
    <t>Сэргээн засахын зөвлөгөө болон анхааруулга харуулах</t>
  </si>
  <si>
    <t>Зөвлөгөө, анхааруулга харагдана</t>
  </si>
  <si>
    <t>39 дасгалын видео бичлэг</t>
  </si>
  <si>
    <t>Богино хэмжээний 39 дасгалын заавар видеог бичих</t>
  </si>
  <si>
    <t>39 дасгалын видео бичигдсэн</t>
  </si>
  <si>
    <t>Тус эмнэлгийн сэргээн засах эмч нар оролцон тоглоно | 2026-09-09: Сэргээн засах эмч нар томилогдоогүй тул бичлэг эхлээгүй (захидлын 9-р зүйл).</t>
  </si>
  <si>
    <t>Эмч нарын оролцоо</t>
  </si>
  <si>
    <t>Сэргээн засах эмч нарыг видео бичлэгт оролцуулах, мэргэжлийн зөвлөгөө өгөх</t>
  </si>
  <si>
    <t>Эмч нар бичлэгт оролцож, агуулгыг баталгаажуулсан</t>
  </si>
  <si>
    <t>2026-09-09: Захиалагчийн хариу хүлээж байна — ЗСҮТ-д хүргүүлсэн захидлын 9-р зүйл.</t>
  </si>
  <si>
    <t>Анимейшн боловсруулах</t>
  </si>
  <si>
    <t>39 дасгалын видеог анимейшн хэлбэрт оруулах</t>
  </si>
  <si>
    <t>39 анимейшн бэлэн, чанарын шаардлага хангасан</t>
  </si>
  <si>
    <t>Анимейшн хийх зардал тендерийн үнэд багтсан | 2026-09-09: Видео бичлэг хийгдээгүй тул анимейшн эхлэх боломжгүй (захидлын 9-р зүйл).</t>
  </si>
  <si>
    <t>Дасгалыг апп-д байршуулах</t>
  </si>
  <si>
    <t>Дасгалын видеог ангилж, апп дотор байршуулах</t>
  </si>
  <si>
    <t>Дасгалууд апп дотроос үзэгдэнэ</t>
  </si>
  <si>
    <t>2026-09-09: Видео байршуулах, хүргэх шийдэл тодорхойгүй (захидлын 10-р зүйл).</t>
  </si>
  <si>
    <t>Админ, тайлан</t>
  </si>
  <si>
    <t>Админ веб интерфейс</t>
  </si>
  <si>
    <t>Хөгжүүлэгчийн оролцоогүйгээр мэдээлэл шинэчлэх, засварлах админ хэсэг</t>
  </si>
  <si>
    <t>Админ өөрөө контент, лавлах засварлана</t>
  </si>
  <si>
    <t>Бүтцийн тохиргоо</t>
  </si>
  <si>
    <t>Мэдээллийн төрөл, бүлэг, байгууллага, тайлангийн тохиргоог удирдах</t>
  </si>
  <si>
    <t>Тохиргоо админаас удирдагдана</t>
  </si>
  <si>
    <t>Тайлангийн маягт батлах</t>
  </si>
  <si>
    <t>Батлагдсан маягтын жагсаалт, бүтцийг захиалагчаас гаргаж өгөх</t>
  </si>
  <si>
    <t>Тайлангийн маягт батлагдсан</t>
  </si>
  <si>
    <t>Тайлан гаргах</t>
  </si>
  <si>
    <t>Батлагдсан маягтын дагуу тайлан, мэдээг гаргах</t>
  </si>
  <si>
    <t>Тайлан зөв тоо баримттай гарна</t>
  </si>
  <si>
    <t>Экспорт, хэвлэх</t>
  </si>
  <si>
    <t>Тайланг XLS, TXT зэрэг форматаар татах, хэвлэх</t>
  </si>
  <si>
    <t>Экспортын файл бүрэн</t>
  </si>
  <si>
    <t>Эх сурвалжийн тэмдэглэгээ</t>
  </si>
  <si>
    <t>Мэдээлэл ямар байгууллагын аль сангаас, хэзээ татагдсаныг тэмдэглэх</t>
  </si>
  <si>
    <t>Тайлан бүрт эх сурвалж, огноо тэмдэглэгдэнэ</t>
  </si>
  <si>
    <t>Өртөг, зардлын тооцоолол</t>
  </si>
  <si>
    <t>Тусламж үйлчилгээний төрлөөр өртөг, зардлыг тооцоолох</t>
  </si>
  <si>
    <t>Үйлчлүүлэгчийн зардал тооцоологдоно</t>
  </si>
  <si>
    <t>Нөөцлөлт (Backup)</t>
  </si>
  <si>
    <t>Мэдээллийг журамд заасан хугацаагаар нөөцлөх</t>
  </si>
  <si>
    <t>Туршилт, аюулгүй байдал</t>
  </si>
  <si>
    <t>Нэгж болон интеграцын тест</t>
  </si>
  <si>
    <t>Модуль, API-ийн тест гүйцэтгэх</t>
  </si>
  <si>
    <t>Тестийн тайлан гарсан</t>
  </si>
  <si>
    <t>Төхөөрөмжийн тест</t>
  </si>
  <si>
    <t>Android болон iOS-ийн өөр өөр хувилбар, дэлгэцийн хэмжээнд турших</t>
  </si>
  <si>
    <t>Дэмжигдэх хувилбар дээр алдаагүй ажиллана</t>
  </si>
  <si>
    <t>UAT туршилт</t>
  </si>
  <si>
    <t>Эмч болон үйлчлүүлэгчийн төлөөллөөр турших</t>
  </si>
  <si>
    <t>UAT-ийн санал, алдааны жагсаалт</t>
  </si>
  <si>
    <t>Дүгнэлт гарсан</t>
  </si>
  <si>
    <t>Эрх бүхий байгууллагаар аудит хийлгэх</t>
  </si>
  <si>
    <t>Аудитын тайлан гарсан</t>
  </si>
  <si>
    <t>Алдаа засвар</t>
  </si>
  <si>
    <t>Тест, аудитаар илэрсэн алдаа, эмзэг байдлыг арилгах</t>
  </si>
  <si>
    <t>Чухал алдаа үлдээгүй</t>
  </si>
  <si>
    <t>Нэвтрүүлэлт</t>
  </si>
  <si>
    <t>Хөгжүүлэгчийн бүртгэл</t>
  </si>
  <si>
    <t>App Store, Google Play-ийн байгууллагын бүртгэл, төлбөр, эрх</t>
  </si>
  <si>
    <t>Хөгжүүлэгчийн эрх нээгдсэн</t>
  </si>
  <si>
    <t>App Store байршуулалт</t>
  </si>
  <si>
    <t>iOS хувилбарыг App Store-д байршуулах</t>
  </si>
  <si>
    <t>App Store-оос татагдана</t>
  </si>
  <si>
    <t>Google Play байршуулалт</t>
  </si>
  <si>
    <t>Android хувилбарыг Play Store-д байршуулах</t>
  </si>
  <si>
    <t>Play Store-оос татагдана</t>
  </si>
  <si>
    <t>Үйлдвэрлэлийн орчинд нэвтрүүлэх</t>
  </si>
  <si>
    <t>Backend, админ хэсгийг үйлдвэрлэлийн орчинд нэвтрүүлэх</t>
  </si>
  <si>
    <t>Зохиогчийн эрхийн баталгаа</t>
  </si>
  <si>
    <t>Программ хангамж, бүрэлдэхүүн хэсгүүд зохиогчийн эрхийн зөрчилгүй болохыг баталгаажуулах</t>
  </si>
  <si>
    <t>Лицензийн жагсаалт, баталгаа хүлээлгэн өгсөн</t>
  </si>
  <si>
    <t>Баримт бичиг, сургалт</t>
  </si>
  <si>
    <t>Эмч болон үйлчлүүлэгчид зориулсан гарын авлага</t>
  </si>
  <si>
    <t>Гарын авлага хүлээлгэн өгсөн</t>
  </si>
  <si>
    <t>Техникийн баримт бичиг</t>
  </si>
  <si>
    <t>Архитектур, API, суурилуулалт, тохиргооны баримт бичиг</t>
  </si>
  <si>
    <t>Техникийн баримт бүрэн</t>
  </si>
  <si>
    <t>Үйлчилгээний нөхцөл</t>
  </si>
  <si>
    <t>Аппликэйшны үйлчилгээний нөхцөл, нууцлалын бодлого боловсруулах</t>
  </si>
  <si>
    <t>Үйлчилгээний нөхцөл нийтлэгдсэн</t>
  </si>
  <si>
    <t>Үйлчилгээний нөхцөл батлах</t>
  </si>
  <si>
    <t>Үйлчилгээний нөхцөл, нууцлалын бодлогыг хянаж батлах</t>
  </si>
  <si>
    <t>Батлагдсан баримт</t>
  </si>
  <si>
    <t>Оролцогчид, хуваарь, танхимыг бэлтгэх</t>
  </si>
  <si>
    <t>Сургалтын хуваарь гарсан</t>
  </si>
  <si>
    <t>Эмч, ажилтан, админд сургалт явуулах</t>
  </si>
  <si>
    <t>Сургалтын тайлан, ирц бүртгэгдсэн</t>
  </si>
  <si>
    <t>Систем хүлээлгэн өгөх</t>
  </si>
  <si>
    <t>Хүлээлцэх акт үйлдэж, ашиглалтад хүлээн авах</t>
  </si>
  <si>
    <t>Хоёр талын гарын үсэгтэй акт</t>
  </si>
  <si>
    <t>ВЕБ СИСТЕМ — ГҮЙЦЭТГЭГЧИЙН САНАЛ, ТАЙЛАН</t>
  </si>
  <si>
    <t>Огноо: 2026-09-10 · Гүйцэтгэгч: ITsystem · Захиалагч: Зүрх судасны үндэсний төв (ЗСҮТ) · Гэрээний хугацаа: 2026-05-14 – 2026-09-14</t>
  </si>
  <si>
    <t>Туршилтын орчин: https://mncardio.itsystem.mn — доорх бүх дэлгэцийг энэ хаягаар өөрсдөө нээж үзэх боломжтой. «Дэлгэцийн зураг» багана дахь зургууд нь 2026-09-10-нд тус орчноос авсан бөгөөд энэ файлд шингээгдсэн болно.</t>
  </si>
  <si>
    <t>Ангилал</t>
  </si>
  <si>
    <t>Сэдэв</t>
  </si>
  <si>
    <t>Одоогийн байдал / Тайлбар</t>
  </si>
  <si>
    <t>Хаанаас харах · Хэн хийх</t>
  </si>
  <si>
    <t>Холбогдох мөр</t>
  </si>
  <si>
    <t>Ач холбогдол</t>
  </si>
  <si>
    <t>Дэлгэцийн зураг</t>
  </si>
  <si>
    <t>А. ХИЙГДСЭН АЖИЛ — ГҮЙЦЭТГЭГЧ (ITsystem), 2026-09-10-ны байдлаар</t>
  </si>
  <si>
    <t>Орчин</t>
  </si>
  <si>
    <t>Туршилтын орчин ажиллагаанд орлоо</t>
  </si>
  <si>
    <t>Веб систем ба мобайл апп хоёулаа энэ орчин дээр ажиллана. Мэдээллийн сан нь MnCardio_test — үйлдвэрлэлийн SQL серверт байрлах тусдаа сан, туршилтын хэрэглэгчийн эрх олгосон. nginx, TLS гэрчилгээ, PM2, логийн эргэлт (pm2-logrotate) тохируулсан. Захиалагчаас үйлдвэрлэлийн сервер хараахан гараагүй тул (мөр #22) гүйцэтгэгч өөрийн нөөц дээр түр байгуулав.</t>
  </si>
  <si>
    <t>https://mncardio.itsystem.mn</t>
  </si>
  <si>
    <t>#22, #146</t>
  </si>
  <si>
    <t/>
  </si>
  <si>
    <t>2026-09-10</t>
  </si>
  <si>
    <t>UI / UX</t>
  </si>
  <si>
    <t>Нэвтрэх хуудас шинэчлэгдэв</t>
  </si>
  <si>
    <t>Монгол орон нутгийн зураглал дээр аймаг бүрийн зайн оношилгооны холбоос, зүрхний цахилгаан бичлэгийн долгион хөдөлнө. Хэрэглэгч бичиж эхлэхэд хөдөлгөөн бүдгэрч анхаарал сарниулахгүй, цонх нуугдахад бүрэн зогсоно. Хар дэвсгэр (dark mode) дэмжинэ. Нууц үг 3 удаа буруу оруулбал серверийн алдааг давтахаа болиод мэдээллийн технологийн ажилтны утсыг харуулна.</t>
  </si>
  <si>
    <t>https://mncardio.itsystem.mn/auth/login</t>
  </si>
  <si>
    <t>Дэлгэц хооронд таб нээх боломж</t>
  </si>
  <si>
    <t>Нээсэн дэлгэц бүр таб болж үлдэнэ. Хагас бөглөсөн маягтаас өөр хүний мэдээлэл рүү орж, буцаж ирэхэд бөглөсөн зүйл хэвээр байна — өмнө нь дахин ачаалж, оруулсан өгөгдөл алга болдог байв. Хөтчийн Буцах/Урагш товч хэвийн ажиллана; нээлттэй дэлгэцийг дахин сонгоход шинээр нээхгүй, тухайн таб руу шилжинэ. Хадгалагдаагүй өөрчлөлттэй табыг хаахад анхааруулна. Таб бүрийн гүйлгэлтийн байрлал хадгалагдана.</t>
  </si>
  <si>
    <t>/admin/* бүх дэлгэц</t>
  </si>
  <si>
    <t>Харилцаа</t>
  </si>
  <si>
    <t>Чат — эмч хоорондын ба эмч–үйлчлүүлэгчийн шууд харилцаа</t>
  </si>
  <si>
    <t>Бүх дэлгэцийн баруун доод буланд байрлана. Хоёр хүний болон бүлгийн яриа, эмчийн лавлахаас хайх, файл хавсаргах, бичиж байгааг харуулах, уншсан тэмдэглэгээ, уншаагүй мессежийн тоо, компьютерийн мэдэгдэл. Эмч–үйлчлүүлэгчийн харилцаа дэмжинэ. Ярианы эзэн нь баталгаажсан токеноос тодорхойлогддог тул хэн ч өөр хүний яриаг нээх боломжгүй. ТОДРУУЛГА: энэ нь хиймэл оюуны робот (chatbot) биш, хүн хүнтэйгээ харилцах суваг юм.</t>
  </si>
  <si>
    <t>Бүх дэлгэц — баруун доод булан</t>
  </si>
  <si>
    <t>Нэгдсэн дизайн систем</t>
  </si>
  <si>
    <t>Үсгийн хэмжээ, өнгө, зай, булангийн радиус, сүүдэр зэрэг нь нэг эх сурвалжаас удирдагддаг болов. Creative Tim загварын ягаан өнгийг ЗСҮТ-ийн цэнхэр өнгөөр бүрэн сольсон. Уншигдах чанарын шаардлагыг (WCAG AA) хангахын тулд үсгэнд гүн цэнхэр, зөвхөн чимэглэлд цайвар цэнхэр хэрэглэнэ — эмч ээлжийн турш эдгээр дэлгэцийг уншдаг.</t>
  </si>
  <si>
    <t>Бүх дэлгэц</t>
  </si>
  <si>
    <t>Хажуугийн цэс ба дээд самбар шинэчлэгдэв</t>
  </si>
  <si>
    <t>Хажуугийн цэс байгууллагын өнгөний шилжилт дээр буусан, идэвхтэй мөр цэнхэр зураасаар тэмдэглэгдэнэ. Дээд самбар 60 цэгийн өндөртэй, товч бүр ижил 36 цэгийн хэмжээтэй болов; хэл солих туг, тусламжийн товч, хэрэглэгчийн цэс, багтахгүй бол нэмэлт цэс гарна.</t>
  </si>
  <si>
    <t>Эмчийн нүүр хуудас (Зөвлөгөө) шинэчлэгдэв</t>
  </si>
  <si>
    <t>Тасалбарын урсгал бүтэн өргөнөөр харагдана: шүүлтүүр, шинэ тасалбар бичих талбар, хариултын салбар, зураг томруулж харах, баруун талд статистикийн багана. Өмнөх хувилбарт тасалбарын жагсаалт нарийн баганад шахагдаж, хариултууд нэг дор харагддаггүй байв.</t>
  </si>
  <si>
    <t>https://mncardio.itsystem.mn/admin/AdviceHome</t>
  </si>
  <si>
    <t>Маягт</t>
  </si>
  <si>
    <t>11 маягтын дэлгэц, CRUD, валидац</t>
  </si>
  <si>
    <t>Маягт 1.1, 1.2, 1.3, 1.5, 1.6, 1.7, 1.8, 1.9, 2.1, 2.2, 3.1 — нийт 1,687 талбар ачаалагдаж, нэмэх, засах, устгах, хадгалах, заавал бөглөх талбарын шалгалт ажиллаж байна. Хэсэг бүрээр хадгалах, бөглөлтийн явц харуулах, хэсгийг эвхэх, өмнөх процедурын өгөгдлийг хуулах эсэхийг асуух, давтагдах хүснэгтэн талбар ажиллана.</t>
  </si>
  <si>
    <t>/admin/TenderForm1_1 … 3_1</t>
  </si>
  <si>
    <t>#23–#94</t>
  </si>
  <si>
    <t>Маягтын нэгдсэн бүртгэл, хайлт, экспорт</t>
  </si>
  <si>
    <t>Бүх маягт нэг цэснээс нээгдэнэ. Маягтын төрөл, регистрийн дугаар, эмч, огноогоор хайна; Excel болон текст (.txt) хэлбэрээр татна; мөр тус бүрээс шууд хэвлэх, баталгаажуулж түгжих боломжтой. Хурд: 50,002 мөр дээр хайлт 254 мс, хуудаслалт 21 мс — тендерийн 3 секундын шалгуурт багтав.</t>
  </si>
  <si>
    <t>https://mncardio.itsystem.mn/admin/TenderFormAll</t>
  </si>
  <si>
    <t>#101–#103</t>
  </si>
  <si>
    <t>Тайлан</t>
  </si>
  <si>
    <t>ЗСӨ-ийн хүснэгтэн тайлангийн эрэмбэ зассан</t>
  </si>
  <si>
    <t>55 баганатай үзлэгийн тайлан хамгийн хуучин бичлэгээс эхэлж эрэмбэлдэг байсныг эсрэгээр болгов. Их-Уул сумын ЭМТ дээр 790 мөрөөс шинэ хоёр үзлэг 781, 782-р байрлалд буюу 8-р хуудсанд унасан байсан — эмч шинэ үзлэгээ олохын тулд сүүлийн хуудас руу орох шаардлагатай байв. Өгөгдөл хөндөгдөөгүй, зөвхөн буцаах дараалал өөрчлөгдсөн; буцаах скрипт бэлэн.</t>
  </si>
  <si>
    <t>https://mncardio.itsystem.mn/admin/CVDMonitoringReportList</t>
  </si>
  <si>
    <t>Иргэний хэсгийн нүүр хуудас</t>
  </si>
  <si>
    <t>Иргэн өөрийн сүүлийн даралт, судасны цохилт, жин, эмчийн хариу, сүүлийн тэмдэглэл, эмчийн зөвлөгөөгөө нэг дэлгэцээс харна. Хэсэг бүр тусдаа ачаалагддаг тул нэг удаан хүсэлт бүх дэлгэцийг хоослохгүй. Үйлчилгээний давхарга (/api/patient) ямар ч тохиолдолд үйлчлүүлэгчийн дугаарыг хүсэлтээс авдаггүй — зөвхөн баталгаажсан токеноос тодорхойлно. ТЭМДЭГЛЭЛ: энэ тайланг бэлтгэх явцад иргэний хэсэг зарим хөтөч дээр англи хэлээр гарч байсныг илрүүлж, монгол хэлийг үндсэн хэл болгож зассан — нэвтрүүлэлт хүлээгдэж байна.</t>
  </si>
  <si>
    <t>https://mncardio.itsystem.mn/patient/PatientHome</t>
  </si>
  <si>
    <t>#104</t>
  </si>
  <si>
    <t>Гар утас, таблетад тохирсон болов</t>
  </si>
  <si>
    <t>600 цэгээс нарийн дэлгэц дээр бүртгэлийн жагсаалт хүснэгтийн оронд карт хэлбэрээр гарна — өмнө нь баганын өргөн тогтмол цэгээр өгөгдсөн тул жагсаалт 900–1500 цэг болж, утсан дээр ашиглах боломжгүй байв. Дэлгэцийн хэмжээний шалгуур нэг эх сурвалжаас удирдагдана. Гол зорилтот төхөөрөмж нь эмчийн гартаа барьж явдаг босоо байрлалтай таблет.</t>
  </si>
  <si>
    <t>Утсаар: /admin/CVDMonitoringList</t>
  </si>
  <si>
    <t>Хэвлэлт</t>
  </si>
  <si>
    <t>A4 / PDF хэвлэлт — бүх маягтад нэгдсэн үүсгэгч</t>
  </si>
  <si>
    <t>Маягтын толь бичгээр удирдагддаг тул шинэ маягт нэмэхэд хэвлэлт нэмэлт кодгүйгээр ажиллана. Хоосон болон бөглөсөн хувилбар гарна; бөглөөгүй нөхцөлт талбар нуугдана; шалгах хуудас Тийм / Үгүй / Тодорхойгүй нүдэн хүснэгтээр, титэм судасны 19 сегмент нэг хүснэгтээр хэвлэгдэнэ. Дэлгэц дээр харж байгаа хувилбар нь принтерээс гарах хувилбартай яг ижил. Батлагдсан цаасан маягттай эцсийн тулгалт эх хувь ирсний дараа хийгдэнэ (мөр #3).</t>
  </si>
  <si>
    <t>Маягтын дэлгэц → Хэвлэх</t>
  </si>
  <si>
    <t>#27, #33, #39 …</t>
  </si>
  <si>
    <t>Эмчийн үзлэгийн бүртгэл АМ-1Б (А/611) хэвлэлт</t>
  </si>
  <si>
    <t>Эрүүл мэндийн сайдын 2019 оны А/611 дүгээр тушаалын арваннэгдүгээр хавсралтын бүтцээр хэвлэгдэнэ: хүснэгтийн толгойг тендерийн зурган хавсралтаас сэргээж, баганын дугаарлалтыг А, Б, 1–22 болгож, шинэ 5 талбарыг холбов. Өмнө нь 2013 оны 450 тоот тушаалын хуучин бүтэц байсан тул эдгээр талбар хэвлэгдэх байргүй байв. Хөндлөн (landscape) чиглэлээр 22 багана нэг A4-т бүтэн багтана.</t>
  </si>
  <si>
    <t>https://mncardio.itsystem.mn/admin/ExamRegisterAM1B</t>
  </si>
  <si>
    <t>#99</t>
  </si>
  <si>
    <t>Эх сурвалжийн тэмдэглэгээ бүх хэвлэлт, экспортод</t>
  </si>
  <si>
    <t>Хуудасны доод хэсэгт байгууллага, мэдээллийн сан, огноо, хэвлэсэн хэрэглэгч, хуудасны дугаар гарна. Тайлан хэвлэдэг 19 контроллерын 18 нь нэгдсэн үүсгэгчид шилжсэн — өмнө нь тус бүр өөрийн хөтчийн процесс асаадаг байв. Мөн тайлан бүр давхцахгүй файлын нэртэй болов: өмнө нь тогтмол нэр ашигладаг байсан тул нэгэн зэрэг хэвлэсэн хоёр эмчийн файл дарж бичигдэж, нөгөө эмчлүүлэгчийн тайлан буруу хүнд очих эрсдэлтэй байв.</t>
  </si>
  <si>
    <t>Аль ч тайлангийн доод хэсэг</t>
  </si>
  <si>
    <t>#103</t>
  </si>
  <si>
    <t>Мобайл аппликэйшны үйлчилгээний давхарга нээгдэв</t>
  </si>
  <si>
    <t>Эмчийн модульд 12 маршрут (/api/doctor — миний үзлэгүүд, хяналт, зөвлөгөө, тайлангийн хураангуй, үйлчлүүлэгчид), үйлчлүүлэгчийн модульд 16 маршрут (/api/patient — бүртгэл, тэмдэглэл, асуулт, зөвлөгөө, эрсдэл, цахим үзлэг, сэргээн засах). Бодит HTTP төлөвийн код, жигд бүрхүүлтэй. Гэрээний бүрэн тодорхойлолт: mobile/API.md.</t>
  </si>
  <si>
    <t>Хүлээлгэн өгөх баримт бичиг: API-ийн тодорхойлолт</t>
  </si>
  <si>
    <t>#129, #130</t>
  </si>
  <si>
    <t>Аюулгүй байдал</t>
  </si>
  <si>
    <t>Дотоод шалгалтаар илэрсэн 13 зөрчлийн 12 зассан</t>
  </si>
  <si>
    <t>Зассан: нууц үг ил хадгалагдах, үйлчлүүлэгчийн нууц үгэнд нарийвчлалын шалгуур байхгүй, файл татахад эзэмшлийн шалгалт байхгүй, татгалзсан файлыг «амжилттай» гэж хариулах, байхгүй мөрийг устгахад амжилт гэж хариулах, Excel экспорт хязгааргүй санах ой зарцуулах, гадаад дуудлагад хугацааны хязгаар байхгүй, зэрэг. Үлдсэн 1: /api/base, /api/report, /api/Test токенгүй нээлттэй байгааг одоо байгаа дуудагчид тасалдах эрсдэлтэй тул захиалагчийн шийдвэрээр аюулгүй байдлын аудитад шилжүүлэв (мөр #135).</t>
  </si>
  <si>
    <t>Гүйцэтгэгчийн дотоод шалгалтын тайлан</t>
  </si>
  <si>
    <t>#136, #138</t>
  </si>
  <si>
    <t>Тест</t>
  </si>
  <si>
    <t>Автомат туршилтын багц ажиллаж байна</t>
  </si>
  <si>
    <t>248 маршрут, 48 бичих урсгал, хөтчөөр 72 шалгуур автоматаар шалгагдана. Ажиллуулах бүрд тайлан, дэлгэцийн зураг үүснэ. Энэ нь гүйцэтгэгчийн дотоод хяналт бөгөөд гэрээгээр хүлээлгэн өгөх албан ёсны тестийн тайлан биш — түүнийг тусад нь бэлтгэнэ (мөр #139).</t>
  </si>
  <si>
    <t>#132, #139</t>
  </si>
  <si>
    <t>Б. ЗАХИАЛАГЧААС ШААРДЛАГАТАЙ — ЗСҮТ. Эдгээргүйгээр дараах ажил үргэлжлэхгүй</t>
  </si>
  <si>
    <t>ХУР систем — гэрээ, хандах эрх, түлхүүр, техникийн баримт бичиг</t>
  </si>
  <si>
    <t>Иргэний бүртгэл, лавлагааны мэдээлэл татах ажил бүхэлдээ зогссон. Хандах эрх, түлхүүргүйгээр хөгжүүлэлт эхлэх ч, туршилт хийх ч боломжгүй тул мөр #109, #110 «Эхлээгүй» биш «Саатсан» төлөвт байна. 2026-09-09-ний захидлын 6-р зүйлээр хүсэлт гаргасан, хариу хүлээгдэж байна.</t>
  </si>
  <si>
    <t>#108, #109, #110</t>
  </si>
  <si>
    <t>ЯАРАЛТАЙ</t>
  </si>
  <si>
    <t>2026-09-15</t>
  </si>
  <si>
    <t>Тоон гарын үсэг (ДАН / ЦГҮ) — үйлчилгээний гэрээ</t>
  </si>
  <si>
    <t>Маягт, дүгнэлтийг цахим гарын үсгээр баталгаажуулах ажил зогссон. Гэрээ байгуулаагүй тул мөр #115, #116 «Саатсан». 2026-09-09-ний захидлын 7-р зүйлээр хүсэлт гаргасан, хариу хүлээгдэж байна.</t>
  </si>
  <si>
    <t>#114, #115, #116</t>
  </si>
  <si>
    <t>Эмийн жорын систем — гэрээ, хандах эрх, техникийн баримт бичиг</t>
  </si>
  <si>
    <t>АНХААРУУЛГА: энэ сервисийн хандах эрхийг 2026-09-09-ний захидалд ОРУУЛААГҮЙ. Дараагийн албан бичигт заавал тусгах шаардлагатай, эс бөгөөс хугацаа улам хойшилно.</t>
  </si>
  <si>
    <t>#111, #112, #113</t>
  </si>
  <si>
    <t>Өндөр</t>
  </si>
  <si>
    <t>Дүрс оношилгоо (PACS / DICOM) — гэрээ, хандах эрх, техникийн баримт бичиг</t>
  </si>
  <si>
    <t>АНХААРУУЛГА: 2026-09-09-ний захидалд ОРУУЛААГҮЙ. Дараагийн албан бичигт нэмж тусгах шаардлагатай.</t>
  </si>
  <si>
    <t>#117, #118, #119</t>
  </si>
  <si>
    <t>Лабораторийн систем (LIS / HL7) — гэрээ, хандах эрх, техникийн баримт бичиг</t>
  </si>
  <si>
    <t>#120, #121, #122</t>
  </si>
  <si>
    <t>Эрүүл мэндийн даатгал (ЭМД) — гэрээ, хандах эрх, техникийн баримт бичиг</t>
  </si>
  <si>
    <t>#123, #124, #125</t>
  </si>
  <si>
    <t>ЭМХТ нэгдсэн систем (А/611) — гэрээ, хандах эрх, техникийн баримт бичиг</t>
  </si>
  <si>
    <t>АНХААРУУЛГА: 2026-09-09-ний захидалд ОРУУЛААГҮЙ. Маягт 4.1 (АМ-1Б)-ийн хэвлэлт бэлэн болсон тул зөвхөн сервисийн гэрээ, баримт бичиг дутагдаж байна — өөрөөр хэлбэл энэ интеграц техникийн талаасаа хамгийн бэлэн нь боловч гэрээгүйн улмаас эхэлж чадахгүй байна.</t>
  </si>
  <si>
    <t>#126, #127, #128</t>
  </si>
  <si>
    <t>Гэрээ</t>
  </si>
  <si>
    <t>Маягт 1.4 ба 1.10-ын хамрах хүрээ</t>
  </si>
  <si>
    <t>Хоёр маягт «Гэрээ байгуулах үед тусгагдана» гэж бүртгэгдсэн бөгөөд хамрах хүрээ өнөөг хүртэл тодорхойгүй байна. Хамрах хүрээ тодорхой болтол хугацаа тавих боломжгүй. 2026-09-09-ний захидлын 4-р зүйл.</t>
  </si>
  <si>
    <t>#41–#43, #74–#76</t>
  </si>
  <si>
    <t>Талбарын толь бичгийн эмнэлзүйн баталгаажуулалт</t>
  </si>
  <si>
    <t>11 маягтын 1,687 талбарын нэр, төрөл, сонголтын жагсаалт, заавал бөглөх эсэхийг эмнэлзүйн баг хянаж батлах шаардлагатай. Талбарын төрөл нь тендерийн эхээс гаргалгаагаар тодорхойлогдсон тул зарим нь буруу гарсан. Нийт 1,687 талбарын ердөө 5 нь заавал бөглөх гэж тэмдэглэгдсэн байсан тул валидац хийх зүйл бараг байхгүй байв. Нэмж, хуучин бүртгэлийн маягтуудад нэр (Label) дутуу 259 талбар илэрсэн тул тусад нь баталгаажуулах хүснэгт бэлтгэсэн: «МнКардио_талбарын_нэр_баталгаажуулалт.xlsx». Захидлын 2, 3-р зүйл.</t>
  </si>
  <si>
    <t>ЗСҮТ — эмнэлзүйн баг</t>
  </si>
  <si>
    <t>#19, #23, #29 …</t>
  </si>
  <si>
    <t>12 маягтын батлагдсан цаасан хувилбар</t>
  </si>
  <si>
    <t>Хүлээн авах шалгуурын 5 дахь нөхцөл нь «хэвлэх хувилбар батлагдсан цаасан маягттай бүтцээрээ ижил байх» юм. Эх хувь ирээгүй тул хэвлэх маягтын эцсийн тулгалт хийгдэх боломжгүй, улмаар 12 маягтын хүлээн авалт хаагдаж байна. Захидлын 2-р зүйл.</t>
  </si>
  <si>
    <t>#3</t>
  </si>
  <si>
    <t>ЗСӨ эрсдэлийн үнэлгээний аргачлал</t>
  </si>
  <si>
    <t>Эрсдэл тооцох аргачлал, томьёо, эрсдэлийн ангиллыг эмнэлзүйн баг батлаагүй. Аргачлалгүйгээр тооцоолуур бичих боломжгүй тул мөр #106, #107 «Саатсан» төлөвт байна. Захидлын 5-р зүйл.</t>
  </si>
  <si>
    <t>#105, #106, #107</t>
  </si>
  <si>
    <t>Хэрэглэгчийн эрхийн матриц батлах</t>
  </si>
  <si>
    <t>Эмч, сувилагч, админ, иргэн зэрэг үүрэг тус бүрийн хандах эрх, нууцлалын ангиллыг батлах шаардлагатай. Захидлын 8-р зүйл.</t>
  </si>
  <si>
    <t>#7</t>
  </si>
  <si>
    <t>Үйлдвэрлэлийн сервер, хандах эрх</t>
  </si>
  <si>
    <t>Үйлдвэрлэлийн серверийн техник хангамж, хандах эрх гараагүй. Үүнээс болж систем ашиглалтад өгөх (мөр #146) ба хуучин системийн өгөгдөл шилжүүлэх (мөр #147) ажил эхлэх боломжгүй. Түр шийдэл болгон гүйцэтгэгч өөрийн нөөц дээр туршилтын орчин байгуулсан боловч энэ нь гэрээний хүлээлгэн өгөлтийг орлохгүй. Захидлын 14-р зүйл.</t>
  </si>
  <si>
    <t>#22, #146, #147</t>
  </si>
  <si>
    <t>Кибер аюулгүй байдлын эрсдэлийн үнэлгээ ба МАБ-ын аудит</t>
  </si>
  <si>
    <t>АНХААРУУЛГА: эрх бүхий байгууллагаар үнэлгээ, аудит хийлгэх захиалгыг ЗСҮТ хараахан өгөөгүй бөгөөд энэ хүсэлт 2026-09-09-ний захидалд ОРУУЛААГҮЙ. Гэрээгээр хүлээлгэн өгөхийн өмнө заавал хийгдэх учир яаралтай эхлүүлэх шаардлагатай. Гүйцэтгэгчийн дотоод шалгалтаар илэрсэн зөрчлийн жагсаалт аудитын багт хүлээлгэн өгөхөд бэлэн байна.</t>
  </si>
  <si>
    <t>#134, #135, #136</t>
  </si>
  <si>
    <t>Хүлээн авалт</t>
  </si>
  <si>
    <t>Маягт бүрийн UAT (14 мөр) болон нэгдсэн UAT бүгд «Эхлээгүй» байна. Эмч нар бодит өгөгдлөөр туршиж, санал, алдааны жагсаалт гаргаж өгснөөр л хүлээн авах шалгуурын 6 дахь нөхцөл хангагдана. Туршилтын орчин бэлэн, туршилтын хэрэглэгчийн эрх олгогдсон тул өнөөдрөөс эхлэх боломжтой.</t>
  </si>
  <si>
    <t>ЗСҮТ — эмч нар</t>
  </si>
  <si>
    <t>#28, #34, … #137</t>
  </si>
  <si>
    <t>Систем, эх код, баримт бичгийг хүлээлгэн өгөх хоёр талын гарын үсэгтэй акт. Гэрээний хугацаа 2026-09-14-нд дуусах тул дээрх зүйлсийг шийдвэрлэх хугацаа маш богино байна.</t>
  </si>
  <si>
    <t>ЗСҮТ ба ITsystem</t>
  </si>
  <si>
    <t>#150</t>
  </si>
  <si>
    <t>2026-09-14</t>
  </si>
  <si>
    <t>ДҮГНЭЛТ. Интеграцын 7 сервисийн 21 мөр бүхэлдээ захиалагчийн гэрээ, техникийн баримт бичгээс хамаарч зогсоод байна — гүйцэтгэгчийн талаас эдгээрт хийх ажил байхгүй. Эдгээрийн 5 нь (эмийн жор, PACS/DICOM, LIS/HL7, ЭМД, ЭМХТ) 2026-09-09-ний захидалд огт ороогүй тул дараагийн албан бичигт заавал тусгах шаардлагатай. Кибер аюулгүй байдлын үнэлгээ, МАБ-ын аудитын захиалга мөн ороогүй бөгөөд эдгээр нь гэрээгээр хүлээлгэн өгөхийн өмнө заавал хийгдэх ажил юм. Захидлаар хүссэн хариуг 2026 оны 09 дүгээр сарын 15-ны дотор өгөхийг хүсэж байна. Гэрээний хугацаа 2026-09-14-нд дуусна.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</si>
</sst>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numFmt numFmtId="165" formatCode="0.0%"/>
  </numFmts>
  <fonts count="15" x14ac:knownFonts="1">
    <font>
      <color theme="1"/>
      <family val="2"/>
      <scheme val="minor"/>
      <sz val="11"/>
      <name val="Calibri"/>
    </font>
    <font>
      <b/>
      <color rgb="FF1A1A1A"/>
      <sz val="18"/>
      <name val="Arial"/>
    </font>
    <font>
      <color rgb="FF6B6B6B"/>
      <sz val="10"/>
      <name val="Arial"/>
    </font>
    <font>
      <b/>
      <color theme="1"/>
      <sz val="10"/>
      <name val="Arial"/>
    </font>
    <font>
      <color theme="1"/>
      <sz val="10"/>
      <name val="Arial"/>
    </font>
    <font>
      <b/>
      <color rgb="FF1A1A1A"/>
      <sz val="12"/>
      <name val="Arial"/>
    </font>
    <font>
      <b/>
      <color rgb="FFFFFFFF"/>
      <sz val="10"/>
      <name val="Arial"/>
    </font>
    <font>
      <b/>
      <color rgb="FF1A1A1A"/>
      <sz val="10"/>
      <name val="Arial"/>
    </font>
    <font>
      <color rgb="FF1A1A1A"/>
      <sz val="10"/>
      <name val="Arial"/>
    </font>
    <font>
      <color theme="1"/>
      <sz val="11"/>
      <name val="Calibri"/>
    </font>
    <font>
      <b/>
      <color rgb="FF1A1A1A"/>
      <sz val="16"/>
      <name val="Arial"/>
    </font>
    <font>
      <b/>
      <color rgb="FFFFFFFF"/>
      <sz val="11"/>
      <name val="Arial"/>
    </font>
    <font>
      <u/>
      <color rgb="FF0A6C96"/>
      <sz val="10"/>
      <name val="Arial"/>
    </font>
    <font>
      <b/>
      <color rgb="FFB00020"/>
      <sz val="10"/>
      <name val="Arial"/>
    </font>
    <font>
      <b/>
      <color rgb="FF8A5A00"/>
      <sz val="10"/>
      <name val="Arial"/>
    </font>
  </fonts>
  <fills count="9">
    <fill>
      <patternFill patternType="none"/>
    </fill>
    <fill>
      <patternFill patternType="gray125"/>
    </fill>
    <fill>
      <patternFill patternType="solid">
        <fgColor rgb="FF1A1A1A"/>
        <bgColor rgb="FF1A1A1A"/>
      </patternFill>
    </fill>
    <fill>
      <patternFill patternType="solid">
        <fgColor rgb="FF6B6B6B"/>
        <bgColor rgb="FF6B6B6B"/>
      </patternFill>
    </fill>
    <fill>
      <patternFill patternType="solid">
        <fgColor rgb="FF0A6C96"/>
        <bgColor rgb="FF0A6C96"/>
      </patternFill>
    </fill>
    <fill>
      <patternFill patternType="solid">
        <fgColor rgb="FFB00020"/>
        <bgColor rgb="FFB00020"/>
      </patternFill>
    </fill>
    <fill>
      <patternFill patternType="solid">
        <fgColor rgb="FFFDE7E9"/>
        <bgColor rgb="FFFDE7E9"/>
      </patternFill>
    </fill>
    <fill>
      <patternFill patternType="solid">
        <fgColor rgb="FFFFF4E0"/>
        <bgColor rgb="FFFFF4E0"/>
      </patternFill>
    </fill>
    <fill>
      <patternFill patternType="solid">
        <fgColor rgb="FFF3F7FA"/>
        <bgColor rgb="FFF3F7FA"/>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31">
    <xf numFmtId="0" fontId="0" fillId="0" borderId="0" xfId="0"/>
    <xf numFmtId="0" fontId="1" fillId="0" borderId="0" xfId="0" applyFont="1"/>
    <xf numFmtId="0" fontId="2" fillId="0" borderId="0" xfId="0" applyFont="1"/>
    <xf numFmtId="0" fontId="3" fillId="0" borderId="0" xfId="0" applyFont="1"/>
    <xf numFmtId="164" fontId="4" fillId="0" borderId="0" xfId="0" applyNumberFormat="1" applyFont="1"/>
    <xf numFmtId="0" fontId="5" fillId="0" borderId="0" xfId="0" applyFont="1"/>
    <xf numFmtId="0" fontId="6" fillId="2" borderId="1" xfId="0" applyFont="1" applyFill="1" applyBorder="1" applyAlignment="1">
      <alignment horizontal="center" vertical="center" wrapText="1"/>
    </xf>
    <xf numFmtId="0" fontId="7" fillId="0" borderId="1" xfId="0" applyFont="1" applyBorder="1" applyAlignment="1">
      <alignment horizontal="left" vertical="center"/>
    </xf>
    <xf numFmtId="1" fontId="8" fillId="0" borderId="1" xfId="0" applyNumberFormat="1" applyFont="1" applyBorder="1" applyAlignment="1">
      <alignment horizontal="center" vertical="center"/>
    </xf>
    <xf numFmtId="1" fontId="7" fillId="0" borderId="1" xfId="0" applyNumberFormat="1" applyFont="1" applyBorder="1" applyAlignment="1">
      <alignment horizontal="center" vertical="center"/>
    </xf>
    <xf numFmtId="165" fontId="8" fillId="0" borderId="1" xfId="0" applyNumberFormat="1" applyFont="1" applyBorder="1" applyAlignment="1">
      <alignment horizontal="center" vertical="center"/>
    </xf>
    <xf numFmtId="165" fontId="7" fillId="0" borderId="1" xfId="0" applyNumberFormat="1" applyFont="1" applyBorder="1" applyAlignment="1">
      <alignment horizontal="center" vertical="center"/>
    </xf>
    <xf numFmtId="0" fontId="6" fillId="3" borderId="1" xfId="0" applyFont="1" applyFill="1" applyBorder="1"/>
    <xf numFmtId="0" fontId="9" fillId="3" borderId="1" xfId="0" applyFont="1" applyFill="1" applyBorder="1"/>
    <xf numFmtId="0" fontId="8" fillId="0" borderId="1" xfId="0" applyFont="1" applyBorder="1" applyAlignment="1">
      <alignment horizontal="left" vertical="center"/>
    </xf>
    <xf numFmtId="0" fontId="8" fillId="0" borderId="1" xfId="0" applyFont="1" applyBorder="1" applyAlignment="1">
      <alignment horizontal="center" vertical="center"/>
    </xf>
    <xf numFmtId="0" fontId="10" fillId="0" borderId="0" xfId="0" applyFont="1"/>
    <xf numFmtId="0" fontId="8" fillId="0" borderId="1" xfId="0" applyFont="1" applyBorder="1" applyAlignment="1">
      <alignment horizontal="center" vertical="top"/>
    </xf>
    <xf numFmtId="0" fontId="7" fillId="0" borderId="1" xfId="0" applyFont="1" applyBorder="1" applyAlignment="1">
      <alignment vertical="top" wrapText="1"/>
    </xf>
    <xf numFmtId="0" fontId="8" fillId="0" borderId="1" xfId="0" applyFont="1" applyBorder="1" applyAlignment="1">
      <alignment vertical="top" wrapText="1"/>
    </xf>
    <xf numFmtId="164" fontId="8" fillId="0" borderId="1" xfId="0" applyNumberFormat="1" applyFont="1" applyBorder="1" applyAlignment="1">
      <alignment horizontal="center" vertical="top"/>
    </xf>
    <xf numFmtId="0" fontId="8" fillId="0" borderId="1" xfId="0" applyFont="1" applyBorder="1" applyAlignment="1">
      <alignment horizontal="center" vertical="top" readingOrder="1"/>
    </xf>
    <xf numFmtId="9" fontId="8" fillId="0" borderId="1" xfId="0" applyNumberFormat="1" applyFont="1" applyBorder="1" applyAlignment="1">
      <alignment horizontal="center" vertical="top" readingOrder="1"/>
    </xf>
    <xf numFmtId="9" fontId="8" fillId="0" borderId="1" xfId="0" applyNumberFormat="1" applyFont="1" applyBorder="1" applyAlignment="1">
      <alignment horizontal="center" vertical="top"/>
    </xf>
    <xf numFmtId="0" fontId="11" fillId="4" borderId="1" xfId="0" applyFont="1" applyFill="1" applyBorder="1" applyAlignment="1">
      <alignment horizontal="left" vertical="center" indent="1"/>
    </xf>
    <xf numFmtId="0" fontId="12" fillId="0" borderId="1" xfId="0" applyFont="1" applyBorder="1" applyAlignment="1">
      <alignment vertical="top" wrapText="1"/>
    </xf>
    <xf numFmtId="0" fontId="8" fillId="0" borderId="1" xfId="0" applyFont="1" applyBorder="1" applyAlignment="1">
      <alignment horizontal="center" vertical="top" wrapText="1"/>
    </xf>
    <xf numFmtId="0" fontId="11" fillId="5" borderId="1" xfId="0" applyFont="1" applyFill="1" applyBorder="1" applyAlignment="1">
      <alignment horizontal="left" vertical="center" indent="1"/>
    </xf>
    <xf numFmtId="0" fontId="13" fillId="6" borderId="1" xfId="0" applyFont="1" applyFill="1" applyBorder="1" applyAlignment="1">
      <alignment horizontal="center" vertical="top"/>
    </xf>
    <xf numFmtId="0" fontId="14" fillId="7" borderId="1" xfId="0" applyFont="1" applyFill="1" applyBorder="1" applyAlignment="1">
      <alignment horizontal="center" vertical="top"/>
    </xf>
    <xf numFmtId="0" fontId="8" fillId="8" borderId="1" xfId="0" applyFont="1" applyFill="1" applyBorder="1" applyAlignment="1">
      <alignment vertical="top" wrapText="1"/>
    </xf>
  </cellXfs>
  <cellStyles count="1">
    <cellStyle name="Normal" xfId="0" builtinId="0"/>
  </cellStyles>
  <dxfs count="10">
    <dxf>
      <font>
        <b/>
        <color rgb="FFC8102E"/>
        <sz val="10"/>
        <name val="Arial"/>
      </font>
      <fill>
        <patternFill patternType="none"/>
      </fill>
      <border>
        <left/>
        <right/>
        <top/>
        <bottom/>
        <diagonal/>
      </border>
    </dxf>
    <dxf>
      <font>
        <b/>
        <color rgb="FF1E5C2E"/>
        <sz val="10"/>
        <name val="Arial"/>
      </font>
      <fill>
        <patternFill patternType="solid">
          <fgColor rgb="FFD8EED8"/>
          <bgColor rgb="FFD8EED8"/>
        </patternFill>
      </fill>
      <border>
        <left/>
        <right/>
        <top/>
        <bottom/>
        <diagonal/>
      </border>
    </dxf>
    <dxf>
      <font>
        <b/>
        <color rgb="FF7A5B00"/>
        <sz val="10"/>
        <name val="Arial"/>
      </font>
      <fill>
        <patternFill patternType="solid">
          <fgColor rgb="FFFFF2CC"/>
          <bgColor rgb="FFFFF2CC"/>
        </patternFill>
      </fill>
      <border>
        <left/>
        <right/>
        <top/>
        <bottom/>
        <diagonal/>
      </border>
    </dxf>
    <dxf>
      <font>
        <b/>
        <color rgb="FF1F3D6B"/>
        <sz val="10"/>
        <name val="Arial"/>
      </font>
      <fill>
        <patternFill patternType="solid">
          <fgColor rgb="FFDCE6F5"/>
          <bgColor rgb="FFDCE6F5"/>
        </patternFill>
      </fill>
      <border>
        <left/>
        <right/>
        <top/>
        <bottom/>
        <diagonal/>
      </border>
    </dxf>
    <dxf>
      <font>
        <b/>
        <color rgb="FFC8102E"/>
        <sz val="10"/>
        <name val="Arial"/>
      </font>
      <fill>
        <patternFill patternType="solid">
          <fgColor rgb="FFF8D7D7"/>
          <bgColor rgb="FFF8D7D7"/>
        </patternFill>
      </fill>
      <border>
        <left/>
        <right/>
        <top/>
        <bottom/>
        <diagonal/>
      </border>
    </dxf>
    <dxf>
      <font>
        <b/>
        <color rgb="FFC8102E"/>
        <sz val="10"/>
        <name val="Arial"/>
      </font>
      <fill>
        <patternFill patternType="none"/>
      </fill>
      <border>
        <left/>
        <right/>
        <top/>
        <bottom/>
        <diagonal/>
      </border>
    </dxf>
    <dxf>
      <font>
        <b/>
        <color rgb="FF1E5C2E"/>
        <sz val="10"/>
        <name val="Arial"/>
      </font>
      <fill>
        <patternFill patternType="solid">
          <fgColor rgb="FFD8EED8"/>
          <bgColor rgb="FFD8EED8"/>
        </patternFill>
      </fill>
      <border>
        <left/>
        <right/>
        <top/>
        <bottom/>
        <diagonal/>
      </border>
    </dxf>
    <dxf>
      <font>
        <b/>
        <color rgb="FF7A5B00"/>
        <sz val="10"/>
        <name val="Arial"/>
      </font>
      <fill>
        <patternFill patternType="solid">
          <fgColor rgb="FFFFF2CC"/>
          <bgColor rgb="FFFFF2CC"/>
        </patternFill>
      </fill>
      <border>
        <left/>
        <right/>
        <top/>
        <bottom/>
        <diagonal/>
      </border>
    </dxf>
    <dxf>
      <font>
        <b/>
        <color rgb="FF1F3D6B"/>
        <sz val="10"/>
        <name val="Arial"/>
      </font>
      <fill>
        <patternFill patternType="solid">
          <fgColor rgb="FFDCE6F5"/>
          <bgColor rgb="FFDCE6F5"/>
        </patternFill>
      </fill>
      <border>
        <left/>
        <right/>
        <top/>
        <bottom/>
        <diagonal/>
      </border>
    </dxf>
    <dxf>
      <font>
        <b/>
        <color rgb="FFC8102E"/>
        <sz val="10"/>
        <name val="Arial"/>
      </font>
      <fill>
        <patternFill patternType="solid">
          <fgColor rgb="FFF8D7D7"/>
          <bgColor rgb="FFF8D7D7"/>
        </patternFill>
      </fill>
      <border>
        <left/>
        <right/>
        <top/>
        <bottom/>
        <diagon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4.png"/><Relationship Id="rId2" Type="http://schemas.openxmlformats.org/officeDocument/2006/relationships/image" Target="../media/image27.png"/><Relationship Id="rId3" Type="http://schemas.openxmlformats.org/officeDocument/2006/relationships/image" Target="../media/image23.png"/><Relationship Id="rId4" Type="http://schemas.openxmlformats.org/officeDocument/2006/relationships/image" Target="../media/image25.png"/><Relationship Id="rId5" Type="http://schemas.openxmlformats.org/officeDocument/2006/relationships/image" Target="../media/image29.png"/><Relationship Id="rId6" Type="http://schemas.openxmlformats.org/officeDocument/2006/relationships/image" Target="../media/image28.png"/><Relationship Id="rId7" Type="http://schemas.openxmlformats.org/officeDocument/2006/relationships/image" Target="../media/image26.png"/><Relationship Id="rId8" Type="http://schemas.openxmlformats.org/officeDocument/2006/relationships/image" Target="../media/image31.png"/><Relationship Id="rId9" Type="http://schemas.openxmlformats.org/officeDocument/2006/relationships/image" Target="../media/image30.png"/><Relationship Id="rId10" Type="http://schemas.openxmlformats.org/officeDocument/2006/relationships/image" Target="../media/image33.png"/><Relationship Id="rId11" Type="http://schemas.openxmlformats.org/officeDocument/2006/relationships/image" Target="../media/image34.png"/><Relationship Id="rId12" Type="http://schemas.openxmlformats.org/officeDocument/2006/relationships/image" Target="../media/image32.png"/></Relationships>
</file>

<file path=xl/drawings/drawing1.xml><?xml version="1.0" encoding="utf-8"?>
<xdr:wsDr xmlns:xdr="http://schemas.openxmlformats.org/drawingml/2006/spreadsheetDrawing" xmlns:a="http://schemas.openxmlformats.org/drawingml/2006/main">
  <xdr:oneCellAnchor editAs="oneCell">
    <xdr:from>
      <xdr:col>8</xdr:col>
      <xdr:colOff>97199</xdr:colOff>
      <xdr:row>7</xdr:row>
      <xdr:rowOff>14400</xdr:rowOff>
    </xdr:from>
    <xdr:ext cx="5334000" cy="33337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8</xdr:col>
      <xdr:colOff>97199</xdr:colOff>
      <xdr:row>8</xdr:row>
      <xdr:rowOff>14400</xdr:rowOff>
    </xdr:from>
    <xdr:ext cx="5334000" cy="33337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8</xdr:col>
      <xdr:colOff>97199</xdr:colOff>
      <xdr:row>9</xdr:row>
      <xdr:rowOff>14400</xdr:rowOff>
    </xdr:from>
    <xdr:ext cx="5334000" cy="333375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97199</xdr:colOff>
      <xdr:row>11</xdr:row>
      <xdr:rowOff>14400</xdr:rowOff>
    </xdr:from>
    <xdr:ext cx="5334000" cy="333375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97199</xdr:colOff>
      <xdr:row>12</xdr:row>
      <xdr:rowOff>14400</xdr:rowOff>
    </xdr:from>
    <xdr:ext cx="5334000" cy="3333750"/>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8</xdr:col>
      <xdr:colOff>97199</xdr:colOff>
      <xdr:row>13</xdr:row>
      <xdr:rowOff>14400</xdr:rowOff>
    </xdr:from>
    <xdr:ext cx="5334000" cy="333375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8</xdr:col>
      <xdr:colOff>97199</xdr:colOff>
      <xdr:row>14</xdr:row>
      <xdr:rowOff>14400</xdr:rowOff>
    </xdr:from>
    <xdr:ext cx="5334000" cy="3333750"/>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8</xdr:col>
      <xdr:colOff>97199</xdr:colOff>
      <xdr:row>15</xdr:row>
      <xdr:rowOff>14400</xdr:rowOff>
    </xdr:from>
    <xdr:ext cx="5334000" cy="3333750"/>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8</xdr:col>
      <xdr:colOff>97199</xdr:colOff>
      <xdr:row>16</xdr:row>
      <xdr:rowOff>14399</xdr:rowOff>
    </xdr:from>
    <xdr:ext cx="5334000" cy="3333750"/>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8</xdr:col>
      <xdr:colOff>97199</xdr:colOff>
      <xdr:row>17</xdr:row>
      <xdr:rowOff>14399</xdr:rowOff>
    </xdr:from>
    <xdr:ext cx="5334000" cy="49053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8</xdr:col>
      <xdr:colOff>97199</xdr:colOff>
      <xdr:row>18</xdr:row>
      <xdr:rowOff>14399</xdr:rowOff>
    </xdr:from>
    <xdr:ext cx="5334000" cy="49053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8</xdr:col>
      <xdr:colOff>97199</xdr:colOff>
      <xdr:row>19</xdr:row>
      <xdr:rowOff>14399</xdr:rowOff>
    </xdr:from>
    <xdr:ext cx="5334000" cy="3333750"/>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mncardio.itsystem.mn" TargetMode="External"/><Relationship Id="rId2" Type="http://schemas.openxmlformats.org/officeDocument/2006/relationships/hyperlink" Target="https://mncardio.itsystem.mn/auth/login" TargetMode="External"/><Relationship Id="rId3" Type="http://schemas.openxmlformats.org/officeDocument/2006/relationships/hyperlink" Target="https://mncardio.itsystem.mn/admin/AdviceHome" TargetMode="External"/><Relationship Id="rId4" Type="http://schemas.openxmlformats.org/officeDocument/2006/relationships/hyperlink" Target="https://mncardio.itsystem.mn/admin/TenderFormAll" TargetMode="External"/><Relationship Id="rId5" Type="http://schemas.openxmlformats.org/officeDocument/2006/relationships/hyperlink" Target="https://mncardio.itsystem.mn/admin/CVDMonitoringReportList" TargetMode="External"/><Relationship Id="rId6" Type="http://schemas.openxmlformats.org/officeDocument/2006/relationships/hyperlink" Target="https://mncardio.itsystem.mn/patient/PatientHome" TargetMode="External"/><Relationship Id="rId7" Type="http://schemas.openxmlformats.org/officeDocument/2006/relationships/hyperlink" Target="https://mncardio.itsystem.mn/admin/ExamRegisterAM1B"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000"/>
  <sheetViews>
    <sheetView workbookViewId="0" showGridLines="0" zoomScale="100" zoomScaleNormal="100"/>
  </sheetViews>
  <sheetFormatPr defaultRowHeight="14.4" outlineLevelRow="0" outlineLevelCol="0" x14ac:dyDescent="0.3" defaultColWidth="14.44140625" customHeight="1"/>
  <cols>
    <col min="1" max="1" width="3" customWidth="1"/>
    <col min="2" max="2" width="44" customWidth="1"/>
    <col min="3" max="3" width="14" customWidth="1"/>
    <col min="4" max="5" width="16" customWidth="1"/>
    <col min="6" max="6" width="14" customWidth="1"/>
    <col min="7" max="7" width="18" customWidth="1"/>
    <col min="8" max="26" width="8.6640625" customWidth="1"/>
  </cols>
  <sheetData>
    <row r="2" ht="22.8" customHeight="1" spans="2:2" x14ac:dyDescent="0.25">
      <c r="B2" s="1" t="s">
        <v>0</v>
      </c>
    </row>
    <row r="3" spans="2:2" x14ac:dyDescent="0.25">
      <c r="B3" s="2"/>
    </row>
    <row r="4" spans="2:3" x14ac:dyDescent="0.25">
      <c r="B4" s="3"/>
      <c r="C4" s="4"/>
    </row>
    <row r="6" ht="15.6" customHeight="1" spans="2:2" x14ac:dyDescent="0.25">
      <c r="B6" s="5" t="s">
        <v>1</v>
      </c>
    </row>
    <row r="7" ht="27.75" customHeight="1" spans="2:5" x14ac:dyDescent="0.25">
      <c r="B7" s="6" t="s">
        <v>2</v>
      </c>
      <c r="C7" s="6" t="s">
        <v>3</v>
      </c>
      <c r="D7" s="6" t="s">
        <v>4</v>
      </c>
      <c r="E7" s="6" t="s">
        <v>5</v>
      </c>
    </row>
    <row r="8" spans="2:5" x14ac:dyDescent="0.25">
      <c r="B8" s="7" t="s">
        <v>6</v>
      </c>
      <c r="C8" s="8">
        <f>COUNT('Веб систем'!$A$5:$A$157)</f>
        <v>151</v>
      </c>
      <c r="D8" s="8">
        <f>COUNT('Мобайл апп'!$A$5:$A$86)</f>
        <v>82</v>
      </c>
      <c r="E8" s="9">
        <f t="shared" ref="E8:E13" si="0">C8+D8</f>
        <v>233</v>
      </c>
    </row>
    <row r="9" spans="2:5" x14ac:dyDescent="0.25">
      <c r="B9" s="7" t="s">
        <v>7</v>
      </c>
      <c r="C9" s="8">
        <f>COUNTIF('Веб систем'!$I$5:$I$157,"Дууссан")</f>
        <v>80</v>
      </c>
      <c r="D9" s="8">
        <f>COUNTIF('Мобайл апп'!$I$5:$I$86,"Дууссан")</f>
        <v>11</v>
      </c>
      <c r="E9" s="9">
        <f t="shared" si="0"/>
        <v>91</v>
      </c>
    </row>
    <row r="10" spans="2:5" x14ac:dyDescent="0.25">
      <c r="B10" s="7" t="s">
        <v>8</v>
      </c>
      <c r="C10" s="8">
        <f>COUNTIF('Веб систем'!$I$5:$I$157,"Тестэд")</f>
        <v>0</v>
      </c>
      <c r="D10" s="8">
        <f>COUNTIF('Мобайл апп'!$I$5:$I$86,"Тестэд")</f>
        <v>0</v>
      </c>
      <c r="E10" s="9">
        <f t="shared" si="0"/>
        <v>0</v>
      </c>
    </row>
    <row r="11" spans="2:5" x14ac:dyDescent="0.25">
      <c r="B11" s="7" t="s">
        <v>9</v>
      </c>
      <c r="C11" s="8">
        <f>COUNTIF('Веб систем'!$I$5:$I$157,"Хийгдэж байна")</f>
        <v>9</v>
      </c>
      <c r="D11" s="8">
        <f>COUNTIF('Мобайл апп'!$I$5:$I$86,"Хийгдэж байна")</f>
        <v>1</v>
      </c>
      <c r="E11" s="9">
        <f t="shared" si="0"/>
        <v>10</v>
      </c>
    </row>
    <row r="12" spans="2:5" x14ac:dyDescent="0.25">
      <c r="B12" s="7" t="s">
        <v>10</v>
      </c>
      <c r="C12" s="8">
        <f>COUNTIF('Веб систем'!$I$5:$I$157,"Эхлээгүй")</f>
        <v>40</v>
      </c>
      <c r="D12" s="8">
        <f>COUNTIF('Мобайл апп'!$I$5:$I$86,"Эхлээгүй")</f>
        <v>59</v>
      </c>
      <c r="E12" s="9">
        <f t="shared" si="0"/>
        <v>99</v>
      </c>
    </row>
    <row r="13" spans="2:5" x14ac:dyDescent="0.25">
      <c r="B13" s="7" t="s">
        <v>11</v>
      </c>
      <c r="C13" s="8">
        <f>COUNTIF('Веб систем'!$I$5:$I$157,"Саатсан")</f>
        <v>22</v>
      </c>
      <c r="D13" s="8">
        <f>COUNTIF('Мобайл апп'!$I$5:$I$86,"Саатсан")</f>
        <v>11</v>
      </c>
      <c r="E13" s="9">
        <f t="shared" si="0"/>
        <v>33</v>
      </c>
    </row>
    <row r="14" spans="2:5" x14ac:dyDescent="0.25">
      <c r="B14" s="7" t="s">
        <v>12</v>
      </c>
      <c r="C14" s="10">
        <f>IFERROR(AVERAGE('Веб систем'!$J$5:$J$157),0)</f>
        <v>0.5111111111111112</v>
      </c>
      <c r="D14" s="10">
        <f>IFERROR(AVERAGE('Мобайл апп'!$J$5:$J$86),0)</f>
        <v>0.1402439024390244</v>
      </c>
      <c r="E14" s="11">
        <f>IFERROR((SUM('Веб систем'!$J$5:$J$157)+SUM('Мобайл апп'!$J$5:$J$86))/(COUNT('Веб систем'!$J$5:$J$157)+COUNT('Мобайл апп'!$J$5:$J$86)),0)</f>
        <v>0.38170212765957456</v>
      </c>
    </row>
    <row r="15" spans="2:5" x14ac:dyDescent="0.25">
      <c r="B15" s="7" t="s">
        <v>13</v>
      </c>
      <c r="C15" s="8">
        <f>SUMPRODUCT(('Веб систем'!$H$5:$H$157&lt;&gt;"")*('Веб систем'!$H$5:$H$157&lt;TODAY())*('Веб систем'!$I$5:$I$157&lt;&gt;"Дууссан")*('Веб систем'!$I$5:$I$157&lt;&gt;"Хамаарахгүй"))</f>
        <v>58</v>
      </c>
      <c r="D15" s="8">
        <f>SUMPRODUCT(('Мобайл апп'!$H$5:$H$86&lt;&gt;"")*('Мобайл апп'!$H$5:$H$86&lt;TODAY())*('Мобайл апп'!$I$5:$I$86&lt;&gt;"Дууссан")*('Мобайл апп'!$I$5:$I$86&lt;&gt;"Хамаарахгүй"))</f>
        <v>49</v>
      </c>
      <c r="E15" s="9">
        <f>C15+D15</f>
        <v>107</v>
      </c>
    </row>
    <row r="17" ht="15.6" customHeight="1" spans="2:2" x14ac:dyDescent="0.25">
      <c r="B17" s="5" t="s">
        <v>14</v>
      </c>
    </row>
    <row r="18" ht="27.75" customHeight="1" spans="2:7" x14ac:dyDescent="0.25">
      <c r="B18" s="6" t="s">
        <v>15</v>
      </c>
      <c r="C18" s="6" t="s">
        <v>6</v>
      </c>
      <c r="D18" s="6" t="s">
        <v>7</v>
      </c>
      <c r="E18" s="6" t="s">
        <v>9</v>
      </c>
      <c r="F18" s="6" t="s">
        <v>10</v>
      </c>
      <c r="G18" s="6" t="s">
        <v>12</v>
      </c>
    </row>
    <row r="19" spans="2:7" x14ac:dyDescent="0.25">
      <c r="B19" s="7" t="s">
        <v>16</v>
      </c>
      <c r="C19" s="8">
        <f>COUNTIF('Веб систем'!$F$5:$F$157,"ITsystem")+COUNTIF('Мобайл апп'!$F$5:$F$86,"ITsystem")</f>
        <v>171</v>
      </c>
      <c r="D19" s="8">
        <f>COUNTIFS('Веб систем'!$F$5:$F$157,"ITsystem",'Веб систем'!$I$5:$I$157,"Дууссан")+COUNTIFS('Мобайл апп'!$F$5:$F$86,"ITsystem",'Мобайл апп'!$I$5:$I$86,"Дууссан")</f>
        <v>80</v>
      </c>
      <c r="E19" s="8">
        <f>COUNTIFS('Веб систем'!$F$5:$F$157,"ITsystem",'Веб систем'!$I$5:$I$157,"Хийгдэж байна")+COUNTIFS('Мобайл апп'!$F$5:$F$86,"ITsystem",'Мобайл апп'!$I$5:$I$86,"Хийгдэж байна")</f>
        <v>10</v>
      </c>
      <c r="F19" s="8">
        <f>COUNTIFS('Веб систем'!$F$5:$F$157,"ITsystem",'Веб систем'!$I$5:$I$157,"Эхлээгүй")+COUNTIFS('Мобайл апп'!$F$5:$F$86,"ITsystem",'Мобайл апп'!$I$5:$I$86,"Эхлээгүй")</f>
        <v>66</v>
      </c>
      <c r="G19" s="11">
        <f>IFERROR((SUMIF('Веб систем'!$F$5:$F$157,"ITsystem",'Веб систем'!$J$5:$J$157)+SUMIF('Мобайл апп'!$F$5:$F$86,"ITsystem",'Мобайл апп'!$J$5:$J$86))/(COUNTIF('Веб систем'!$F$5:$F$157,"ITsystem")+COUNTIF('Мобайл апп'!$F$5:$F$86,"ITsystem")),0)</f>
        <v>0.4719298245614036</v>
      </c>
    </row>
    <row r="20" spans="2:7" x14ac:dyDescent="0.25">
      <c r="B20" s="7" t="s">
        <v>17</v>
      </c>
      <c r="C20" s="8">
        <f>COUNTIF('Веб систем'!$F$5:$F$157,"ЗСҮТ")+COUNTIF('Мобайл апп'!$F$5:$F$86,"ЗСҮТ")</f>
        <v>62</v>
      </c>
      <c r="D20" s="8">
        <f>COUNTIFS('Веб систем'!$F$5:$F$157,"ЗСҮТ",'Веб систем'!$I$5:$I$157,"Дууссан")+COUNTIFS('Мобайл апп'!$F$5:$F$86,"ЗСҮТ",'Мобайл апп'!$I$5:$I$86,"Дууссан")</f>
        <v>11</v>
      </c>
      <c r="E20" s="8">
        <f>COUNTIFS('Веб систем'!$F$5:$F$157,"ЗСҮТ",'Веб систем'!$I$5:$I$157,"Хийгдэж байна")+COUNTIFS('Мобайл апп'!$F$5:$F$86,"ЗСҮТ",'Мобайл апп'!$I$5:$I$86,"Хийгдэж байна")</f>
        <v>0</v>
      </c>
      <c r="F20" s="8">
        <f>COUNTIFS('Веб систем'!$F$5:$F$157,"ЗСҮТ",'Веб систем'!$I$5:$I$157,"Эхлээгүй")+COUNTIFS('Мобайл апп'!$F$5:$F$86,"ЗСҮТ",'Мобайл апп'!$I$5:$I$86,"Эхлээгүй")</f>
        <v>33</v>
      </c>
      <c r="G20" s="11">
        <f>IFERROR((SUMIF('Веб систем'!$F$5:$F$157,"ЗСҮТ",'Веб систем'!$J$5:$J$157)+SUMIF('Мобайл апп'!$F$5:$F$86,"ЗСҮТ",'Мобайл апп'!$J$5:$J$86))/(COUNTIF('Веб систем'!$F$5:$F$157,"ЗСҮТ")+COUNTIF('Мобайл апп'!$F$5:$F$86,"ЗСҮТ")),0)</f>
        <v>0.11290322580645161</v>
      </c>
    </row>
    <row r="21" ht="15.75" customHeight="1" x14ac:dyDescent="0.25"/>
    <row r="22" ht="15.75" customHeight="1" spans="2:2" x14ac:dyDescent="0.25">
      <c r="B22" s="5" t="s">
        <v>18</v>
      </c>
    </row>
    <row r="23" ht="27.75" customHeight="1" spans="2:6" x14ac:dyDescent="0.25">
      <c r="B23" s="6" t="s">
        <v>19</v>
      </c>
      <c r="C23" s="6" t="s">
        <v>6</v>
      </c>
      <c r="D23" s="6" t="s">
        <v>7</v>
      </c>
      <c r="E23" s="6" t="s">
        <v>12</v>
      </c>
      <c r="F23" s="6" t="s">
        <v>20</v>
      </c>
    </row>
    <row r="24" ht="15.75" customHeight="1" spans="2:6" x14ac:dyDescent="0.25">
      <c r="B24" s="12" t="s">
        <v>21</v>
      </c>
      <c r="C24" s="13"/>
      <c r="D24" s="13"/>
      <c r="E24" s="13"/>
      <c r="F24" s="13"/>
    </row>
    <row r="25" ht="15.75" customHeight="1" spans="2:6" x14ac:dyDescent="0.25">
      <c r="B25" s="14" t="s">
        <v>22</v>
      </c>
      <c r="C25" s="8">
        <f>COUNTIF('Веб систем'!$B$5:$B$157,"1. Шаардлагын судалгаа, шинжилгээ")</f>
        <v>9</v>
      </c>
      <c r="D25" s="8">
        <f>COUNTIFS('Веб систем'!$B$5:$B$157,"1. Шаардлагын судалгаа, шинжилгээ",'Веб систем'!$I$5:$I$157,"Дууссан")</f>
        <v>9</v>
      </c>
      <c r="E25" s="11">
        <f>IFERROR(SUMIF('Веб систем'!$B$5:$B$157,"1. Шаардлагын судалгаа, шинжилгээ",'Веб систем'!$J$5:$J$157)/COUNTIF('Веб систем'!$B$5:$B$157,"1. Шаардлагын судалгаа, шинжилгээ"),0)</f>
        <v>1</v>
      </c>
      <c r="F25" s="15" t="s">
        <v>23</v>
      </c>
    </row>
    <row r="26" ht="15.75" customHeight="1" spans="2:6" x14ac:dyDescent="0.25">
      <c r="B26" s="14" t="s">
        <v>24</v>
      </c>
      <c r="C26" s="8">
        <f>COUNTIF('Веб систем'!$B$5:$B$157,"2. Архитектур, дизайн боловсруулах")</f>
        <v>4</v>
      </c>
      <c r="D26" s="8">
        <f>COUNTIFS('Веб систем'!$B$5:$B$157,"2. Архитектур, дизайн боловсруулах",'Веб систем'!$I$5:$I$157,"Дууссан")</f>
        <v>4</v>
      </c>
      <c r="E26" s="11">
        <f>IFERROR(SUMIF('Веб систем'!$B$5:$B$157,"2. Архитектур, дизайн боловсруулах",'Веб систем'!$J$5:$J$157)/COUNTIF('Веб систем'!$B$5:$B$157,"2. Архитектур, дизайн боловсруулах"),0)</f>
        <v>1</v>
      </c>
      <c r="F26" s="15" t="s">
        <v>25</v>
      </c>
    </row>
    <row r="27" ht="15.75" customHeight="1" spans="2:6" x14ac:dyDescent="0.25">
      <c r="B27" s="14" t="s">
        <v>26</v>
      </c>
      <c r="C27" s="8">
        <f>COUNTIF('Веб систем'!$B$5:$B$157,"3. Өгөгдлийн сангийн загвар, маягтын бүтэц")</f>
        <v>7</v>
      </c>
      <c r="D27" s="8">
        <f>COUNTIFS('Веб систем'!$B$5:$B$157,"3. Өгөгдлийн сангийн загвар, маягтын бүтэц",'Веб систем'!$I$5:$I$157,"Дууссан")</f>
        <v>6</v>
      </c>
      <c r="E27" s="11">
        <f>IFERROR(SUMIF('Веб систем'!$B$5:$B$157,"3. Өгөгдлийн сангийн загвар, маягтын бүтэц",'Веб систем'!$J$5:$J$157)/COUNTIF('Веб систем'!$B$5:$B$157,"3. Өгөгдлийн сангийн загвар, маягтын бүтэц"),0)</f>
        <v>0.7142857142857143</v>
      </c>
      <c r="F27" s="15" t="s">
        <v>27</v>
      </c>
    </row>
    <row r="28" ht="15.75" customHeight="1" spans="2:6" x14ac:dyDescent="0.25">
      <c r="B28" s="14" t="s">
        <v>28</v>
      </c>
      <c r="C28" s="8">
        <f>COUNTIF('Веб систем'!$B$5:$B$157,"4. Цахим маягт, модуль хөгжүүлэлт")</f>
        <v>108</v>
      </c>
      <c r="D28" s="8">
        <f>COUNTIFS('Веб систем'!$B$5:$B$157,"4. Цахим маягт, модуль хөгжүүлэлт",'Веб систем'!$I$5:$I$157,"Дууссан")</f>
        <v>61</v>
      </c>
      <c r="E28" s="11">
        <f>IFERROR(SUMIF('Веб систем'!$B$5:$B$157,"4. Цахим маягт, модуль хөгжүүлэлт",'Веб систем'!$J$5:$J$157)/COUNTIF('Веб систем'!$B$5:$B$157,"4. Цахим маягт, модуль хөгжүүлэлт"),0)</f>
        <v>0.5092592592592593</v>
      </c>
      <c r="F28" s="15" t="s">
        <v>29</v>
      </c>
    </row>
    <row r="29" ht="15.75" customHeight="1" spans="2:6" x14ac:dyDescent="0.25">
      <c r="B29" s="14" t="s">
        <v>30</v>
      </c>
      <c r="C29" s="8">
        <f>COUNTIF('Веб систем'!$B$5:$B$157,"5. Тестлэлт, чанарын баталгаажуулалт")</f>
        <v>9</v>
      </c>
      <c r="D29" s="8">
        <f>COUNTIFS('Веб систем'!$B$5:$B$157,"5. Тестлэлт, чанарын баталгаажуулалт",'Веб систем'!$I$5:$I$157,"Дууссан")</f>
        <v>0</v>
      </c>
      <c r="E29" s="11">
        <f>IFERROR(SUMIF('Веб систем'!$B$5:$B$157,"5. Тестлэлт, чанарын баталгаажуулалт",'Веб систем'!$J$5:$J$157)/COUNTIF('Веб систем'!$B$5:$B$157,"5. Тестлэлт, чанарын баталгаажуулалт"),0)</f>
        <v>0.18888888888888888</v>
      </c>
      <c r="F29" s="15" t="s">
        <v>31</v>
      </c>
    </row>
    <row r="30" ht="15.75" customHeight="1" spans="2:6" x14ac:dyDescent="0.25">
      <c r="B30" s="14" t="s">
        <v>32</v>
      </c>
      <c r="C30" s="8">
        <f>COUNTIF('Веб систем'!$B$5:$B$157,"6. Хэрэглэгчийн сургалт, баримт бичиг")</f>
        <v>6</v>
      </c>
      <c r="D30" s="8">
        <f>COUNTIFS('Веб систем'!$B$5:$B$157,"6. Хэрэглэгчийн сургалт, баримт бичиг",'Веб систем'!$I$5:$I$157,"Дууссан")</f>
        <v>0</v>
      </c>
      <c r="E30" s="11">
        <f>IFERROR(SUMIF('Веб систем'!$B$5:$B$157,"6. Хэрэглэгчийн сургалт, баримт бичиг",'Веб систем'!$J$5:$J$157)/COUNTIF('Веб систем'!$B$5:$B$157,"6. Хэрэглэгчийн сургалт, баримт бичиг"),0)</f>
        <v>0.049999999999999996</v>
      </c>
      <c r="F30" s="15" t="s">
        <v>33</v>
      </c>
    </row>
    <row r="31" ht="15.75" customHeight="1" spans="2:6" x14ac:dyDescent="0.25">
      <c r="B31" s="14" t="s">
        <v>34</v>
      </c>
      <c r="C31" s="8">
        <f>COUNTIF('Веб систем'!$B$5:$B$157,"7. Систем ашиглалтад өгөх")</f>
        <v>5</v>
      </c>
      <c r="D31" s="8">
        <f>COUNTIFS('Веб систем'!$B$5:$B$157,"7. Систем ашиглалтад өгөх",'Веб систем'!$I$5:$I$157,"Дууссан")</f>
        <v>0</v>
      </c>
      <c r="E31" s="11">
        <f>IFERROR(SUMIF('Веб систем'!$B$5:$B$157,"7. Систем ашиглалтад өгөх",'Веб систем'!$J$5:$J$157)/COUNTIF('Веб систем'!$B$5:$B$157,"7. Систем ашиглалтад өгөх"),0)</f>
        <v>0.24000000000000005</v>
      </c>
      <c r="F31" s="15" t="s">
        <v>35</v>
      </c>
    </row>
    <row r="32" ht="15.75" customHeight="1" spans="2:6" x14ac:dyDescent="0.25">
      <c r="B32" s="14" t="s">
        <v>36</v>
      </c>
      <c r="C32" s="8">
        <f>COUNTIF('Веб систем'!$B$5:$B$157,"8. Баталгаат хугацааны дэмжлэг")</f>
        <v>3</v>
      </c>
      <c r="D32" s="8">
        <f>COUNTIFS('Веб систем'!$B$5:$B$157,"8. Баталгаат хугацааны дэмжлэг",'Веб систем'!$I$5:$I$157,"Дууссан")</f>
        <v>0</v>
      </c>
      <c r="E32" s="11">
        <f>IFERROR(SUMIF('Веб систем'!$B$5:$B$157,"8. Баталгаат хугацааны дэмжлэг",'Веб систем'!$J$5:$J$157)/COUNTIF('Веб систем'!$B$5:$B$157,"8. Баталгаат хугацааны дэмжлэг"),0)</f>
        <v>0</v>
      </c>
      <c r="F32" s="15" t="s">
        <v>37</v>
      </c>
    </row>
    <row r="33" ht="15.75" customHeight="1" spans="2:6" x14ac:dyDescent="0.25">
      <c r="B33" s="12" t="s">
        <v>38</v>
      </c>
      <c r="C33" s="13"/>
      <c r="D33" s="13"/>
      <c r="E33" s="13"/>
      <c r="F33" s="13"/>
    </row>
    <row r="34" ht="15.75" customHeight="1" spans="2:6" x14ac:dyDescent="0.25">
      <c r="B34" s="14" t="s">
        <v>39</v>
      </c>
      <c r="C34" s="8">
        <f>COUNTIF('Мобайл апп'!$B$5:$B$86,"1. Шинжилгээ, төлөвлөлт")</f>
        <v>6</v>
      </c>
      <c r="D34" s="8">
        <f>COUNTIFS('Мобайл апп'!$B$5:$B$86,"1. Шинжилгээ, төлөвлөлт",'Мобайл апп'!$I$5:$I$86,"Дууссан")</f>
        <v>5</v>
      </c>
      <c r="E34" s="11">
        <f>IFERROR(SUMIF('Мобайл апп'!$B$5:$B$86,"1. Шинжилгээ, төлөвлөлт",'Мобайл апп'!$J$5:$J$86)/COUNTIF('Мобайл апп'!$B$5:$B$86,"1. Шинжилгээ, төлөвлөлт"),0)</f>
        <v>0.8333333333333334</v>
      </c>
      <c r="F34" s="15" t="s">
        <v>40</v>
      </c>
    </row>
    <row r="35" ht="15.75" customHeight="1" spans="2:6" x14ac:dyDescent="0.25">
      <c r="B35" s="14" t="s">
        <v>41</v>
      </c>
      <c r="C35" s="8">
        <f>COUNTIF('Мобайл апп'!$B$5:$B$86,"2. Архитектур, UI/UX дизайн")</f>
        <v>5</v>
      </c>
      <c r="D35" s="8">
        <f>COUNTIFS('Мобайл апп'!$B$5:$B$86,"2. Архитектур, UI/UX дизайн",'Мобайл апп'!$I$5:$I$86,"Дууссан")</f>
        <v>4</v>
      </c>
      <c r="E35" s="11">
        <f>IFERROR(SUMIF('Мобайл апп'!$B$5:$B$86,"2. Архитектур, UI/UX дизайн",'Мобайл апп'!$J$5:$J$86)/COUNTIF('Мобайл апп'!$B$5:$B$86,"2. Архитектур, UI/UX дизайн"),0)</f>
        <v>0.8</v>
      </c>
      <c r="F35" s="15" t="s">
        <v>42</v>
      </c>
    </row>
    <row r="36" ht="15.75" customHeight="1" spans="2:6" x14ac:dyDescent="0.25">
      <c r="B36" s="14" t="s">
        <v>43</v>
      </c>
      <c r="C36" s="8">
        <f>COUNTIF('Мобайл апп'!$B$5:$B$86,"3. Суурь систем хөгжүүлэлт")</f>
        <v>16</v>
      </c>
      <c r="D36" s="8">
        <f>COUNTIFS('Мобайл апп'!$B$5:$B$86,"3. Суурь систем хөгжүүлэлт",'Мобайл апп'!$I$5:$I$86,"Дууссан")</f>
        <v>2</v>
      </c>
      <c r="E36" s="11">
        <f>IFERROR(SUMIF('Мобайл апп'!$B$5:$B$86,"3. Суурь систем хөгжүүлэлт",'Мобайл апп'!$J$5:$J$86)/COUNTIF('Мобайл апп'!$B$5:$B$86,"3. Суурь систем хөгжүүлэлт"),0)</f>
        <v>0.15625</v>
      </c>
      <c r="F36" s="15" t="s">
        <v>44</v>
      </c>
    </row>
    <row r="37" ht="15.75" customHeight="1" spans="2:6" x14ac:dyDescent="0.25">
      <c r="B37" s="14" t="s">
        <v>45</v>
      </c>
      <c r="C37" s="8">
        <f>COUNTIF('Мобайл апп'!$B$5:$B$86,"4. Эмчийн модуль")</f>
        <v>6</v>
      </c>
      <c r="D37" s="8">
        <f>COUNTIFS('Мобайл апп'!$B$5:$B$86,"4. Эмчийн модуль",'Мобайл апп'!$I$5:$I$86,"Дууссан")</f>
        <v>0</v>
      </c>
      <c r="E37" s="11">
        <f>IFERROR(SUMIF('Мобайл апп'!$B$5:$B$86,"4. Эмчийн модуль",'Мобайл апп'!$J$5:$J$86)/COUNTIF('Мобайл апп'!$B$5:$B$86,"4. Эмчийн модуль"),0)</f>
        <v>0</v>
      </c>
      <c r="F37" s="15" t="s">
        <v>46</v>
      </c>
    </row>
    <row r="38" ht="15.75" customHeight="1" spans="2:6" x14ac:dyDescent="0.25">
      <c r="B38" s="14" t="s">
        <v>47</v>
      </c>
      <c r="C38" s="8">
        <f>COUNTIF('Мобайл апп'!$B$5:$B$86,"5. Үйлчлүүлэгчийн модуль")</f>
        <v>8</v>
      </c>
      <c r="D38" s="8">
        <f>COUNTIFS('Мобайл апп'!$B$5:$B$86,"5. Үйлчлүүлэгчийн модуль",'Мобайл апп'!$I$5:$I$86,"Дууссан")</f>
        <v>0</v>
      </c>
      <c r="E38" s="11">
        <f>IFERROR(SUMIF('Мобайл апп'!$B$5:$B$86,"5. Үйлчлүүлэгчийн модуль",'Мобайл апп'!$J$5:$J$86)/COUNTIF('Мобайл апп'!$B$5:$B$86,"5. Үйлчлүүлэгчийн модуль"),0)</f>
        <v>0</v>
      </c>
      <c r="F38" s="15" t="s">
        <v>48</v>
      </c>
    </row>
    <row r="39" ht="15.75" customHeight="1" spans="2:6" x14ac:dyDescent="0.25">
      <c r="B39" s="14" t="s">
        <v>49</v>
      </c>
      <c r="C39" s="8">
        <f>COUNTIF('Мобайл апп'!$B$5:$B$86,"6. Нэмэлт модулиуд")</f>
        <v>15</v>
      </c>
      <c r="D39" s="8">
        <f>COUNTIFS('Мобайл апп'!$B$5:$B$86,"6. Нэмэлт модулиуд",'Мобайл апп'!$I$5:$I$86,"Дууссан")</f>
        <v>0</v>
      </c>
      <c r="E39" s="11">
        <f>IFERROR(SUMIF('Мобайл апп'!$B$5:$B$86,"6. Нэмэлт модулиуд",'Мобайл апп'!$J$5:$J$86)/COUNTIF('Мобайл апп'!$B$5:$B$86,"6. Нэмэлт модулиуд"),0)</f>
        <v>0</v>
      </c>
      <c r="F39" s="15" t="s">
        <v>50</v>
      </c>
    </row>
    <row r="40" ht="15.75" customHeight="1" spans="2:6" x14ac:dyDescent="0.25">
      <c r="B40" s="14" t="s">
        <v>51</v>
      </c>
      <c r="C40" s="8">
        <f>COUNTIF('Мобайл апп'!$B$5:$B$86,"7. Админ болон тайлан")</f>
        <v>8</v>
      </c>
      <c r="D40" s="8">
        <f>COUNTIFS('Мобайл апп'!$B$5:$B$86,"7. Админ болон тайлан",'Мобайл апп'!$I$5:$I$86,"Дууссан")</f>
        <v>0</v>
      </c>
      <c r="E40" s="11">
        <f>IFERROR(SUMIF('Мобайл апп'!$B$5:$B$86,"7. Админ болон тайлан",'Мобайл апп'!$J$5:$J$86)/COUNTIF('Мобайл апп'!$B$5:$B$86,"7. Админ болон тайлан"),0)</f>
        <v>0</v>
      </c>
      <c r="F40" s="15" t="s">
        <v>52</v>
      </c>
    </row>
    <row r="41" ht="15.75" customHeight="1" spans="2:6" x14ac:dyDescent="0.25">
      <c r="B41" s="14" t="s">
        <v>53</v>
      </c>
      <c r="C41" s="8">
        <f>COUNTIF('Мобайл апп'!$B$5:$B$86,"8. Туршилт, аюулгүй байдал")</f>
        <v>6</v>
      </c>
      <c r="D41" s="8">
        <f>COUNTIFS('Мобайл апп'!$B$5:$B$86,"8. Туршилт, аюулгүй байдал",'Мобайл апп'!$I$5:$I$86,"Дууссан")</f>
        <v>0</v>
      </c>
      <c r="E41" s="11">
        <f>IFERROR(SUMIF('Мобайл апп'!$B$5:$B$86,"8. Туршилт, аюулгүй байдал",'Мобайл апп'!$J$5:$J$86)/COUNTIF('Мобайл апп'!$B$5:$B$86,"8. Туршилт, аюулгүй байдал"),0)</f>
        <v>0</v>
      </c>
      <c r="F41" s="15" t="s">
        <v>54</v>
      </c>
    </row>
    <row r="42" ht="15.75" customHeight="1" spans="2:6" x14ac:dyDescent="0.25">
      <c r="B42" s="14" t="s">
        <v>55</v>
      </c>
      <c r="C42" s="8">
        <f>COUNTIF('Мобайл апп'!$B$5:$B$86,"9. Нэвтрүүлэлт")</f>
        <v>5</v>
      </c>
      <c r="D42" s="8">
        <f>COUNTIFS('Мобайл апп'!$B$5:$B$86,"9. Нэвтрүүлэлт",'Мобайл апп'!$I$5:$I$86,"Дууссан")</f>
        <v>0</v>
      </c>
      <c r="E42" s="11">
        <f>IFERROR(SUMIF('Мобайл апп'!$B$5:$B$86,"9. Нэвтрүүлэлт",'Мобайл апп'!$J$5:$J$86)/COUNTIF('Мобайл апп'!$B$5:$B$86,"9. Нэвтрүүлэлт"),0)</f>
        <v>0</v>
      </c>
      <c r="F42" s="15" t="s">
        <v>56</v>
      </c>
    </row>
    <row r="43" ht="15.75" customHeight="1" spans="2:6" x14ac:dyDescent="0.25">
      <c r="B43" s="14" t="s">
        <v>57</v>
      </c>
      <c r="C43" s="8">
        <f>COUNTIF('Мобайл апп'!$B$5:$B$86,"10. Баримт бичиг, сургалт")</f>
        <v>7</v>
      </c>
      <c r="D43" s="8">
        <f>COUNTIFS('Мобайл апп'!$B$5:$B$86,"10. Баримт бичиг, сургалт",'Мобайл апп'!$I$5:$I$86,"Дууссан")</f>
        <v>0</v>
      </c>
      <c r="E43" s="11">
        <f>IFERROR(SUMIF('Мобайл апп'!$B$5:$B$86,"10. Баримт бичиг, сургалт",'Мобайл апп'!$J$5:$J$86)/COUNTIF('Мобайл апп'!$B$5:$B$86,"10. Баримт бичиг, сургалт"),0)</f>
        <v>0</v>
      </c>
      <c r="F43" s="15" t="s">
        <v>58</v>
      </c>
    </row>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paperSize="9"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0"/>
  <sheetViews>
    <sheetView workbookViewId="0" showGridLines="0" zoomScale="85" zoomScaleNormal="85">
      <pane xSplit="3" ySplit="4" topLeftCell="D125" activePane="bottomRight" state="frozen"/>
      <selection pane="bottomRight" activeCell="I159" sqref="I159"/>
    </sheetView>
  </sheetViews>
  <sheetFormatPr defaultRowHeight="14.4" outlineLevelRow="0" outlineLevelCol="0" x14ac:dyDescent="0.3" defaultColWidth="14.44140625" customHeight="1"/>
  <cols>
    <col min="1" max="1" width="5" customWidth="1"/>
    <col min="2" max="2" width="38.6640625" customWidth="1"/>
    <col min="3" max="3" width="27.33203125" customWidth="1"/>
    <col min="4" max="4" width="42" customWidth="1"/>
    <col min="5" max="5" width="52" customWidth="1"/>
    <col min="6" max="6" width="13" customWidth="1"/>
    <col min="7" max="8" width="12" customWidth="1"/>
    <col min="9" max="9" width="27.109375" customWidth="1"/>
    <col min="10" max="10" width="14" customWidth="1"/>
    <col min="11" max="11" width="52" customWidth="1"/>
    <col min="12" max="12" width="40" customWidth="1"/>
    <col min="13" max="26" width="8.6640625" customWidth="1"/>
  </cols>
  <sheetData>
    <row r="1" ht="24" customHeight="1" spans="1:1" x14ac:dyDescent="0.25">
      <c r="A1" s="16"/>
    </row>
    <row r="2" ht="1.5" customHeight="1" spans="1:1" x14ac:dyDescent="0.25">
      <c r="A2" s="2"/>
    </row>
    <row r="3" ht="1.5" customHeight="1" x14ac:dyDescent="0.25"/>
    <row r="4" ht="31.5" customHeight="1" spans="1:12" x14ac:dyDescent="0.25">
      <c r="A4" s="6" t="s">
        <v>59</v>
      </c>
      <c r="B4" s="6" t="s">
        <v>60</v>
      </c>
      <c r="C4" s="6" t="s">
        <v>61</v>
      </c>
      <c r="D4" s="6" t="s">
        <v>62</v>
      </c>
      <c r="E4" s="6" t="s">
        <v>63</v>
      </c>
      <c r="F4" s="6" t="s">
        <v>64</v>
      </c>
      <c r="G4" s="6" t="s">
        <v>65</v>
      </c>
      <c r="H4" s="6" t="s">
        <v>66</v>
      </c>
      <c r="I4" s="6" t="s">
        <v>67</v>
      </c>
      <c r="J4" s="6" t="s">
        <v>68</v>
      </c>
      <c r="K4" s="6" t="s">
        <v>69</v>
      </c>
      <c r="L4" s="6" t="s">
        <v>70</v>
      </c>
    </row>
    <row r="5" ht="26.4" customHeight="1" spans="1:12" x14ac:dyDescent="0.25">
      <c r="A5" s="17">
        <v>1</v>
      </c>
      <c r="B5" s="18" t="s">
        <v>22</v>
      </c>
      <c r="C5" s="19" t="s">
        <v>71</v>
      </c>
      <c r="D5" s="19" t="s">
        <v>72</v>
      </c>
      <c r="E5" s="19" t="s">
        <v>73</v>
      </c>
      <c r="F5" s="17" t="s">
        <v>17</v>
      </c>
      <c r="G5" s="20">
        <v>46156</v>
      </c>
      <c r="H5" s="20">
        <v>46158</v>
      </c>
      <c r="I5" s="21" t="s">
        <v>7</v>
      </c>
      <c r="J5" s="22">
        <v>1</v>
      </c>
      <c r="K5" s="19" t="s">
        <v>74</v>
      </c>
      <c r="L5" s="19"/>
    </row>
    <row r="6" ht="26.4" customHeight="1" spans="1:12" x14ac:dyDescent="0.25">
      <c r="A6" s="17">
        <v>2</v>
      </c>
      <c r="B6" s="19" t="s">
        <v>22</v>
      </c>
      <c r="C6" s="19" t="s">
        <v>71</v>
      </c>
      <c r="D6" s="19" t="s">
        <v>75</v>
      </c>
      <c r="E6" s="19" t="s">
        <v>76</v>
      </c>
      <c r="F6" s="17" t="s">
        <v>16</v>
      </c>
      <c r="G6" s="20">
        <v>46156</v>
      </c>
      <c r="H6" s="20">
        <v>46162</v>
      </c>
      <c r="I6" s="21" t="s">
        <v>7</v>
      </c>
      <c r="J6" s="22">
        <v>1</v>
      </c>
      <c r="K6" s="19" t="s">
        <v>77</v>
      </c>
      <c r="L6" s="19"/>
    </row>
    <row r="7" ht="52.8" customHeight="1" spans="1:12" x14ac:dyDescent="0.25">
      <c r="A7" s="17">
        <v>3</v>
      </c>
      <c r="B7" s="19" t="s">
        <v>22</v>
      </c>
      <c r="C7" s="19" t="s">
        <v>71</v>
      </c>
      <c r="D7" s="19" t="s">
        <v>78</v>
      </c>
      <c r="E7" s="19" t="s">
        <v>79</v>
      </c>
      <c r="F7" s="17" t="s">
        <v>17</v>
      </c>
      <c r="G7" s="20">
        <v>46156</v>
      </c>
      <c r="H7" s="20">
        <v>46162</v>
      </c>
      <c r="I7" s="21" t="s">
        <v>7</v>
      </c>
      <c r="J7" s="22">
        <v>1</v>
      </c>
      <c r="K7" s="19" t="s">
        <v>80</v>
      </c>
      <c r="L7" s="19" t="s">
        <v>81</v>
      </c>
    </row>
    <row r="8" ht="26.4" customHeight="1" spans="1:12" x14ac:dyDescent="0.25">
      <c r="A8" s="17">
        <v>4</v>
      </c>
      <c r="B8" s="19" t="s">
        <v>22</v>
      </c>
      <c r="C8" s="19" t="s">
        <v>71</v>
      </c>
      <c r="D8" s="19" t="s">
        <v>82</v>
      </c>
      <c r="E8" s="19" t="s">
        <v>83</v>
      </c>
      <c r="F8" s="17" t="s">
        <v>16</v>
      </c>
      <c r="G8" s="20">
        <v>46160</v>
      </c>
      <c r="H8" s="20">
        <v>46167</v>
      </c>
      <c r="I8" s="21" t="s">
        <v>7</v>
      </c>
      <c r="J8" s="22">
        <v>1</v>
      </c>
      <c r="K8" s="19" t="s">
        <v>84</v>
      </c>
      <c r="L8" s="19"/>
    </row>
    <row r="9" ht="26.4" customHeight="1" spans="1:12" x14ac:dyDescent="0.25">
      <c r="A9" s="17">
        <v>5</v>
      </c>
      <c r="B9" s="19" t="s">
        <v>22</v>
      </c>
      <c r="C9" s="19" t="s">
        <v>71</v>
      </c>
      <c r="D9" s="19" t="s">
        <v>85</v>
      </c>
      <c r="E9" s="19" t="s">
        <v>86</v>
      </c>
      <c r="F9" s="17" t="s">
        <v>16</v>
      </c>
      <c r="G9" s="20">
        <v>46160</v>
      </c>
      <c r="H9" s="20">
        <v>46167</v>
      </c>
      <c r="I9" s="21" t="s">
        <v>7</v>
      </c>
      <c r="J9" s="22">
        <v>1</v>
      </c>
      <c r="K9" s="19" t="s">
        <v>87</v>
      </c>
      <c r="L9" s="19"/>
    </row>
    <row r="10" ht="26.4" customHeight="1" spans="1:12" x14ac:dyDescent="0.25">
      <c r="A10" s="17">
        <v>6</v>
      </c>
      <c r="B10" s="19" t="s">
        <v>22</v>
      </c>
      <c r="C10" s="19" t="s">
        <v>71</v>
      </c>
      <c r="D10" s="19" t="s">
        <v>88</v>
      </c>
      <c r="E10" s="19" t="s">
        <v>89</v>
      </c>
      <c r="F10" s="17" t="s">
        <v>16</v>
      </c>
      <c r="G10" s="20">
        <v>46162</v>
      </c>
      <c r="H10" s="20">
        <v>46169</v>
      </c>
      <c r="I10" s="21" t="s">
        <v>7</v>
      </c>
      <c r="J10" s="22">
        <v>1</v>
      </c>
      <c r="K10" s="19" t="s">
        <v>90</v>
      </c>
      <c r="L10" s="19"/>
    </row>
    <row r="11" ht="39.6" customHeight="1" spans="1:12" x14ac:dyDescent="0.25">
      <c r="A11" s="17">
        <v>7</v>
      </c>
      <c r="B11" s="19" t="s">
        <v>22</v>
      </c>
      <c r="C11" s="19" t="s">
        <v>71</v>
      </c>
      <c r="D11" s="19" t="s">
        <v>91</v>
      </c>
      <c r="E11" s="19" t="s">
        <v>92</v>
      </c>
      <c r="F11" s="17" t="s">
        <v>17</v>
      </c>
      <c r="G11" s="20">
        <v>46162</v>
      </c>
      <c r="H11" s="20">
        <v>46169</v>
      </c>
      <c r="I11" s="17" t="s">
        <v>7</v>
      </c>
      <c r="J11" s="22">
        <v>1</v>
      </c>
      <c r="K11" s="19" t="s">
        <v>93</v>
      </c>
      <c r="L11" s="19" t="s">
        <v>94</v>
      </c>
    </row>
    <row r="12" ht="26.4" customHeight="1" spans="1:12" x14ac:dyDescent="0.25">
      <c r="A12" s="17">
        <v>8</v>
      </c>
      <c r="B12" s="19" t="s">
        <v>22</v>
      </c>
      <c r="C12" s="19" t="s">
        <v>71</v>
      </c>
      <c r="D12" s="19" t="s">
        <v>95</v>
      </c>
      <c r="E12" s="19" t="s">
        <v>96</v>
      </c>
      <c r="F12" s="17" t="s">
        <v>16</v>
      </c>
      <c r="G12" s="20">
        <v>46164</v>
      </c>
      <c r="H12" s="20">
        <v>46169</v>
      </c>
      <c r="I12" s="21" t="s">
        <v>7</v>
      </c>
      <c r="J12" s="22">
        <v>1</v>
      </c>
      <c r="K12" s="19" t="s">
        <v>97</v>
      </c>
      <c r="L12" s="19"/>
    </row>
    <row r="13" ht="39.6" customHeight="1" spans="1:12" x14ac:dyDescent="0.25">
      <c r="A13" s="17">
        <v>9</v>
      </c>
      <c r="B13" s="19" t="s">
        <v>22</v>
      </c>
      <c r="C13" s="19" t="s">
        <v>71</v>
      </c>
      <c r="D13" s="19" t="s">
        <v>98</v>
      </c>
      <c r="E13" s="19" t="s">
        <v>99</v>
      </c>
      <c r="F13" s="17" t="s">
        <v>17</v>
      </c>
      <c r="G13" s="20">
        <v>46167</v>
      </c>
      <c r="H13" s="20">
        <v>46169</v>
      </c>
      <c r="I13" s="17" t="s">
        <v>7</v>
      </c>
      <c r="J13" s="22">
        <v>1</v>
      </c>
      <c r="K13" s="19" t="s">
        <v>100</v>
      </c>
      <c r="L13" s="19" t="s">
        <v>101</v>
      </c>
    </row>
    <row r="14" ht="26.4" customHeight="1" spans="1:12" x14ac:dyDescent="0.25">
      <c r="A14" s="17">
        <v>10</v>
      </c>
      <c r="B14" s="18" t="s">
        <v>24</v>
      </c>
      <c r="C14" s="19" t="s">
        <v>102</v>
      </c>
      <c r="D14" s="19" t="s">
        <v>103</v>
      </c>
      <c r="E14" s="19" t="s">
        <v>104</v>
      </c>
      <c r="F14" s="17" t="s">
        <v>16</v>
      </c>
      <c r="G14" s="20">
        <v>46170</v>
      </c>
      <c r="H14" s="20">
        <v>46176</v>
      </c>
      <c r="I14" s="21" t="s">
        <v>7</v>
      </c>
      <c r="J14" s="22">
        <v>1</v>
      </c>
      <c r="K14" s="19" t="s">
        <v>105</v>
      </c>
      <c r="L14" s="19"/>
    </row>
    <row r="15" ht="26.4" customHeight="1" spans="1:12" x14ac:dyDescent="0.25">
      <c r="A15" s="17">
        <v>11</v>
      </c>
      <c r="B15" s="19" t="s">
        <v>24</v>
      </c>
      <c r="C15" s="19" t="s">
        <v>102</v>
      </c>
      <c r="D15" s="19" t="s">
        <v>106</v>
      </c>
      <c r="E15" s="19" t="s">
        <v>107</v>
      </c>
      <c r="F15" s="17" t="s">
        <v>16</v>
      </c>
      <c r="G15" s="20">
        <v>46170</v>
      </c>
      <c r="H15" s="20">
        <v>46176</v>
      </c>
      <c r="I15" s="21" t="s">
        <v>7</v>
      </c>
      <c r="J15" s="22">
        <v>1</v>
      </c>
      <c r="K15" s="19" t="s">
        <v>108</v>
      </c>
      <c r="L15" s="19"/>
    </row>
    <row r="16" ht="26.4" customHeight="1" spans="1:12" x14ac:dyDescent="0.25">
      <c r="A16" s="17">
        <v>12</v>
      </c>
      <c r="B16" s="19" t="s">
        <v>24</v>
      </c>
      <c r="C16" s="19" t="s">
        <v>102</v>
      </c>
      <c r="D16" s="19" t="s">
        <v>109</v>
      </c>
      <c r="E16" s="19" t="s">
        <v>110</v>
      </c>
      <c r="F16" s="17" t="s">
        <v>16</v>
      </c>
      <c r="G16" s="20">
        <v>46171</v>
      </c>
      <c r="H16" s="20">
        <v>46177</v>
      </c>
      <c r="I16" s="21" t="s">
        <v>7</v>
      </c>
      <c r="J16" s="22">
        <v>1</v>
      </c>
      <c r="K16" s="19" t="s">
        <v>111</v>
      </c>
      <c r="L16" s="19"/>
    </row>
    <row r="17" ht="25.8" customHeight="1" spans="1:12" x14ac:dyDescent="0.25">
      <c r="A17" s="17">
        <v>13</v>
      </c>
      <c r="B17" s="19" t="s">
        <v>24</v>
      </c>
      <c r="C17" s="19" t="s">
        <v>102</v>
      </c>
      <c r="D17" s="19" t="s">
        <v>112</v>
      </c>
      <c r="E17" s="19" t="s">
        <v>113</v>
      </c>
      <c r="F17" s="17" t="s">
        <v>16</v>
      </c>
      <c r="G17" s="20">
        <v>46170</v>
      </c>
      <c r="H17" s="20">
        <v>46178</v>
      </c>
      <c r="I17" s="21" t="s">
        <v>7</v>
      </c>
      <c r="J17" s="22">
        <v>1</v>
      </c>
      <c r="K17" s="19" t="s">
        <v>114</v>
      </c>
      <c r="L17" s="19"/>
    </row>
    <row r="18" ht="1.2" customHeight="1" hidden="1" spans="1:12" x14ac:dyDescent="0.25">
      <c r="A18" s="17"/>
      <c r="B18" s="19"/>
      <c r="C18" s="19"/>
      <c r="D18" s="19"/>
      <c r="E18" s="19"/>
      <c r="F18" s="17"/>
      <c r="G18" s="20"/>
      <c r="H18" s="20"/>
      <c r="I18" s="21"/>
      <c r="J18" s="22">
        <v>1</v>
      </c>
      <c r="K18" s="19"/>
      <c r="L18" s="19"/>
    </row>
    <row r="19" hidden="1" spans="1:12" x14ac:dyDescent="0.25">
      <c r="A19" s="17"/>
      <c r="B19" s="19"/>
      <c r="C19" s="19"/>
      <c r="D19" s="19"/>
      <c r="E19" s="19"/>
      <c r="F19" s="17"/>
      <c r="G19" s="20"/>
      <c r="H19" s="20"/>
      <c r="I19" s="17"/>
      <c r="J19" s="22">
        <v>1</v>
      </c>
      <c r="K19" s="19"/>
      <c r="L19" s="19"/>
    </row>
    <row r="20" ht="26.4" customHeight="1" spans="1:12" x14ac:dyDescent="0.25">
      <c r="A20" s="17">
        <v>16</v>
      </c>
      <c r="B20" s="18" t="s">
        <v>26</v>
      </c>
      <c r="C20" s="19" t="s">
        <v>115</v>
      </c>
      <c r="D20" s="19" t="s">
        <v>116</v>
      </c>
      <c r="E20" s="19" t="s">
        <v>117</v>
      </c>
      <c r="F20" s="17" t="s">
        <v>16</v>
      </c>
      <c r="G20" s="20">
        <v>46180</v>
      </c>
      <c r="H20" s="20">
        <v>46193</v>
      </c>
      <c r="I20" s="21" t="s">
        <v>7</v>
      </c>
      <c r="J20" s="22">
        <v>1</v>
      </c>
      <c r="K20" s="19" t="s">
        <v>118</v>
      </c>
      <c r="L20" s="19"/>
    </row>
    <row r="21" ht="15.75" customHeight="1" spans="1:12" x14ac:dyDescent="0.25">
      <c r="A21" s="17">
        <v>17</v>
      </c>
      <c r="B21" s="19" t="s">
        <v>26</v>
      </c>
      <c r="C21" s="19" t="s">
        <v>115</v>
      </c>
      <c r="D21" s="19" t="s">
        <v>119</v>
      </c>
      <c r="E21" s="19" t="s">
        <v>120</v>
      </c>
      <c r="F21" s="17" t="s">
        <v>16</v>
      </c>
      <c r="G21" s="20">
        <v>46183</v>
      </c>
      <c r="H21" s="20">
        <v>46198</v>
      </c>
      <c r="I21" s="21" t="s">
        <v>7</v>
      </c>
      <c r="J21" s="22">
        <v>1</v>
      </c>
      <c r="K21" s="19" t="s">
        <v>121</v>
      </c>
      <c r="L21" s="19"/>
    </row>
    <row r="22" ht="15.75" customHeight="1" spans="1:12" x14ac:dyDescent="0.25">
      <c r="A22" s="17">
        <v>18</v>
      </c>
      <c r="B22" s="19" t="s">
        <v>26</v>
      </c>
      <c r="C22" s="19" t="s">
        <v>115</v>
      </c>
      <c r="D22" s="19" t="s">
        <v>122</v>
      </c>
      <c r="E22" s="19" t="s">
        <v>123</v>
      </c>
      <c r="F22" s="17" t="s">
        <v>16</v>
      </c>
      <c r="G22" s="20">
        <v>46183</v>
      </c>
      <c r="H22" s="20">
        <v>46203</v>
      </c>
      <c r="I22" s="21" t="s">
        <v>7</v>
      </c>
      <c r="J22" s="22">
        <v>1</v>
      </c>
      <c r="K22" s="19" t="s">
        <v>124</v>
      </c>
      <c r="L22" s="19"/>
    </row>
    <row r="23" ht="15.75" customHeight="1" spans="1:12" x14ac:dyDescent="0.25">
      <c r="A23" s="17">
        <v>19</v>
      </c>
      <c r="B23" s="19" t="s">
        <v>26</v>
      </c>
      <c r="C23" s="19" t="s">
        <v>115</v>
      </c>
      <c r="D23" s="19" t="s">
        <v>125</v>
      </c>
      <c r="E23" s="19" t="s">
        <v>126</v>
      </c>
      <c r="F23" s="17" t="s">
        <v>17</v>
      </c>
      <c r="G23" s="20">
        <v>46198</v>
      </c>
      <c r="H23" s="20">
        <v>46209</v>
      </c>
      <c r="I23" s="17" t="s">
        <v>11</v>
      </c>
      <c r="J23" s="23">
        <v>0</v>
      </c>
      <c r="K23" s="19" t="s">
        <v>127</v>
      </c>
      <c r="L23" s="19" t="s">
        <v>128</v>
      </c>
    </row>
    <row r="24" ht="15.75" customHeight="1" spans="1:12" x14ac:dyDescent="0.25">
      <c r="A24" s="17">
        <v>20</v>
      </c>
      <c r="B24" s="19" t="s">
        <v>26</v>
      </c>
      <c r="C24" s="19" t="s">
        <v>115</v>
      </c>
      <c r="D24" s="19" t="s">
        <v>129</v>
      </c>
      <c r="E24" s="19" t="s">
        <v>130</v>
      </c>
      <c r="F24" s="17" t="s">
        <v>16</v>
      </c>
      <c r="G24" s="20">
        <v>46188</v>
      </c>
      <c r="H24" s="20">
        <v>46209</v>
      </c>
      <c r="I24" s="21" t="s">
        <v>7</v>
      </c>
      <c r="J24" s="22">
        <v>1</v>
      </c>
      <c r="K24" s="19" t="s">
        <v>131</v>
      </c>
      <c r="L24" s="19"/>
    </row>
    <row r="25" ht="15.75" customHeight="1" spans="1:12" x14ac:dyDescent="0.25">
      <c r="A25" s="17">
        <v>21</v>
      </c>
      <c r="B25" s="19" t="s">
        <v>26</v>
      </c>
      <c r="C25" s="19" t="s">
        <v>115</v>
      </c>
      <c r="D25" s="19" t="s">
        <v>132</v>
      </c>
      <c r="E25" s="19" t="s">
        <v>133</v>
      </c>
      <c r="F25" s="17" t="s">
        <v>16</v>
      </c>
      <c r="G25" s="20">
        <v>46180</v>
      </c>
      <c r="H25" s="20">
        <v>46188</v>
      </c>
      <c r="I25" s="21" t="s">
        <v>7</v>
      </c>
      <c r="J25" s="22">
        <v>1</v>
      </c>
      <c r="K25" s="19" t="s">
        <v>134</v>
      </c>
      <c r="L25" s="19"/>
    </row>
    <row r="26" ht="15.75" customHeight="1" spans="1:12" x14ac:dyDescent="0.25">
      <c r="A26" s="17">
        <v>22</v>
      </c>
      <c r="B26" s="19" t="s">
        <v>26</v>
      </c>
      <c r="C26" s="19" t="s">
        <v>115</v>
      </c>
      <c r="D26" s="19" t="s">
        <v>135</v>
      </c>
      <c r="E26" s="19" t="s">
        <v>136</v>
      </c>
      <c r="F26" s="17" t="s">
        <v>17</v>
      </c>
      <c r="G26" s="20">
        <v>46180</v>
      </c>
      <c r="H26" s="20">
        <v>46193</v>
      </c>
      <c r="I26" s="17" t="s">
        <v>7</v>
      </c>
      <c r="J26" s="23">
        <v>0</v>
      </c>
      <c r="K26" s="19" t="s">
        <v>137</v>
      </c>
      <c r="L26" s="19" t="s">
        <v>138</v>
      </c>
    </row>
    <row r="27" ht="15.75" customHeight="1" spans="1:12" x14ac:dyDescent="0.25">
      <c r="A27" s="17">
        <v>23</v>
      </c>
      <c r="B27" s="18" t="s">
        <v>28</v>
      </c>
      <c r="C27" s="19" t="s">
        <v>139</v>
      </c>
      <c r="D27" s="19" t="s">
        <v>140</v>
      </c>
      <c r="E27" s="19" t="s">
        <v>141</v>
      </c>
      <c r="F27" s="17" t="s">
        <v>17</v>
      </c>
      <c r="G27" s="20">
        <v>46210</v>
      </c>
      <c r="H27" s="20">
        <v>46214</v>
      </c>
      <c r="I27" s="17" t="s">
        <v>7</v>
      </c>
      <c r="J27" s="23">
        <v>0</v>
      </c>
      <c r="K27" s="19" t="s">
        <v>142</v>
      </c>
      <c r="L27" s="19" t="s">
        <v>143</v>
      </c>
    </row>
    <row r="28" ht="15.75" customHeight="1" spans="1:12" x14ac:dyDescent="0.25">
      <c r="A28" s="17">
        <v>24</v>
      </c>
      <c r="B28" s="19" t="s">
        <v>28</v>
      </c>
      <c r="C28" s="19" t="s">
        <v>139</v>
      </c>
      <c r="D28" s="19" t="s">
        <v>140</v>
      </c>
      <c r="E28" s="19" t="s">
        <v>144</v>
      </c>
      <c r="F28" s="17" t="s">
        <v>16</v>
      </c>
      <c r="G28" s="20">
        <v>46212</v>
      </c>
      <c r="H28" s="20">
        <v>46216</v>
      </c>
      <c r="I28" s="21" t="s">
        <v>7</v>
      </c>
      <c r="J28" s="22">
        <v>1</v>
      </c>
      <c r="K28" s="19" t="s">
        <v>145</v>
      </c>
      <c r="L28" s="19"/>
    </row>
    <row r="29" ht="15.75" customHeight="1" spans="1:12" x14ac:dyDescent="0.25">
      <c r="A29" s="17">
        <v>25</v>
      </c>
      <c r="B29" s="19" t="s">
        <v>28</v>
      </c>
      <c r="C29" s="19" t="s">
        <v>139</v>
      </c>
      <c r="D29" s="19" t="s">
        <v>140</v>
      </c>
      <c r="E29" s="19" t="s">
        <v>146</v>
      </c>
      <c r="F29" s="17" t="s">
        <v>16</v>
      </c>
      <c r="G29" s="20">
        <v>46215</v>
      </c>
      <c r="H29" s="20">
        <v>46221</v>
      </c>
      <c r="I29" s="21" t="s">
        <v>7</v>
      </c>
      <c r="J29" s="22">
        <v>1</v>
      </c>
      <c r="K29" s="19" t="s">
        <v>147</v>
      </c>
      <c r="L29" s="19" t="s">
        <v>148</v>
      </c>
    </row>
    <row r="30" ht="15.75" customHeight="1" spans="1:12" x14ac:dyDescent="0.25">
      <c r="A30" s="17">
        <v>26</v>
      </c>
      <c r="B30" s="19" t="s">
        <v>28</v>
      </c>
      <c r="C30" s="19" t="s">
        <v>139</v>
      </c>
      <c r="D30" s="19" t="s">
        <v>140</v>
      </c>
      <c r="E30" s="19" t="s">
        <v>149</v>
      </c>
      <c r="F30" s="17" t="s">
        <v>16</v>
      </c>
      <c r="G30" s="20">
        <v>46218</v>
      </c>
      <c r="H30" s="20">
        <v>46223</v>
      </c>
      <c r="I30" s="21" t="s">
        <v>7</v>
      </c>
      <c r="J30" s="22">
        <v>1</v>
      </c>
      <c r="K30" s="19" t="s">
        <v>150</v>
      </c>
      <c r="L30" s="19"/>
    </row>
    <row r="31" ht="15.75" customHeight="1" spans="1:12" x14ac:dyDescent="0.25">
      <c r="A31" s="17">
        <v>27</v>
      </c>
      <c r="B31" s="19" t="s">
        <v>28</v>
      </c>
      <c r="C31" s="19" t="s">
        <v>139</v>
      </c>
      <c r="D31" s="19" t="s">
        <v>140</v>
      </c>
      <c r="E31" s="19" t="s">
        <v>151</v>
      </c>
      <c r="F31" s="17" t="s">
        <v>16</v>
      </c>
      <c r="G31" s="20">
        <v>46220</v>
      </c>
      <c r="H31" s="20">
        <v>46224</v>
      </c>
      <c r="I31" s="21" t="s">
        <v>7</v>
      </c>
      <c r="J31" s="22">
        <v>1</v>
      </c>
      <c r="K31" s="19" t="s">
        <v>152</v>
      </c>
      <c r="L31" s="19" t="s">
        <v>153</v>
      </c>
    </row>
    <row r="32" ht="15.75" customHeight="1" spans="1:12" x14ac:dyDescent="0.25">
      <c r="A32" s="17">
        <v>28</v>
      </c>
      <c r="B32" s="19" t="s">
        <v>28</v>
      </c>
      <c r="C32" s="19" t="s">
        <v>139</v>
      </c>
      <c r="D32" s="19" t="s">
        <v>140</v>
      </c>
      <c r="E32" s="19" t="s">
        <v>154</v>
      </c>
      <c r="F32" s="17" t="s">
        <v>17</v>
      </c>
      <c r="G32" s="20">
        <v>46223</v>
      </c>
      <c r="H32" s="20">
        <v>46227</v>
      </c>
      <c r="I32" s="17" t="s">
        <v>10</v>
      </c>
      <c r="J32" s="23">
        <v>0</v>
      </c>
      <c r="K32" s="19" t="s">
        <v>155</v>
      </c>
      <c r="L32" s="19"/>
    </row>
    <row r="33" ht="15.75" customHeight="1" spans="1:12" x14ac:dyDescent="0.25">
      <c r="A33" s="17">
        <v>29</v>
      </c>
      <c r="B33" s="19" t="s">
        <v>28</v>
      </c>
      <c r="C33" s="19" t="s">
        <v>139</v>
      </c>
      <c r="D33" s="19" t="s">
        <v>156</v>
      </c>
      <c r="E33" s="19" t="s">
        <v>141</v>
      </c>
      <c r="F33" s="17" t="s">
        <v>17</v>
      </c>
      <c r="G33" s="20">
        <v>46210</v>
      </c>
      <c r="H33" s="20">
        <v>46214</v>
      </c>
      <c r="I33" s="17" t="s">
        <v>11</v>
      </c>
      <c r="J33" s="23">
        <v>0</v>
      </c>
      <c r="K33" s="19" t="s">
        <v>142</v>
      </c>
      <c r="L33" s="19" t="s">
        <v>143</v>
      </c>
    </row>
    <row r="34" ht="15.75" customHeight="1" spans="1:12" x14ac:dyDescent="0.25">
      <c r="A34" s="17">
        <v>30</v>
      </c>
      <c r="B34" s="19" t="s">
        <v>28</v>
      </c>
      <c r="C34" s="19" t="s">
        <v>139</v>
      </c>
      <c r="D34" s="19" t="s">
        <v>156</v>
      </c>
      <c r="E34" s="19" t="s">
        <v>144</v>
      </c>
      <c r="F34" s="17" t="s">
        <v>16</v>
      </c>
      <c r="G34" s="20">
        <v>46212</v>
      </c>
      <c r="H34" s="20">
        <v>46216</v>
      </c>
      <c r="I34" s="21" t="s">
        <v>7</v>
      </c>
      <c r="J34" s="22">
        <v>1</v>
      </c>
      <c r="K34" s="19" t="s">
        <v>145</v>
      </c>
      <c r="L34" s="19"/>
    </row>
    <row r="35" ht="15.75" customHeight="1" spans="1:12" x14ac:dyDescent="0.25">
      <c r="A35" s="17">
        <v>31</v>
      </c>
      <c r="B35" s="19" t="s">
        <v>28</v>
      </c>
      <c r="C35" s="19" t="s">
        <v>139</v>
      </c>
      <c r="D35" s="19" t="s">
        <v>156</v>
      </c>
      <c r="E35" s="19" t="s">
        <v>146</v>
      </c>
      <c r="F35" s="17" t="s">
        <v>16</v>
      </c>
      <c r="G35" s="20">
        <v>46215</v>
      </c>
      <c r="H35" s="20">
        <v>46221</v>
      </c>
      <c r="I35" s="21" t="s">
        <v>7</v>
      </c>
      <c r="J35" s="22">
        <v>1</v>
      </c>
      <c r="K35" s="19" t="s">
        <v>147</v>
      </c>
      <c r="L35" s="19" t="s">
        <v>148</v>
      </c>
    </row>
    <row r="36" ht="15.75" customHeight="1" spans="1:12" x14ac:dyDescent="0.25">
      <c r="A36" s="17">
        <v>32</v>
      </c>
      <c r="B36" s="19" t="s">
        <v>28</v>
      </c>
      <c r="C36" s="19" t="s">
        <v>139</v>
      </c>
      <c r="D36" s="19" t="s">
        <v>156</v>
      </c>
      <c r="E36" s="19" t="s">
        <v>149</v>
      </c>
      <c r="F36" s="17" t="s">
        <v>16</v>
      </c>
      <c r="G36" s="20">
        <v>46218</v>
      </c>
      <c r="H36" s="20">
        <v>46223</v>
      </c>
      <c r="I36" s="21" t="s">
        <v>7</v>
      </c>
      <c r="J36" s="22">
        <v>1</v>
      </c>
      <c r="K36" s="19" t="s">
        <v>150</v>
      </c>
      <c r="L36" s="19"/>
    </row>
    <row r="37" ht="15.75" customHeight="1" spans="1:12" x14ac:dyDescent="0.25">
      <c r="A37" s="17">
        <v>33</v>
      </c>
      <c r="B37" s="19" t="s">
        <v>28</v>
      </c>
      <c r="C37" s="19" t="s">
        <v>139</v>
      </c>
      <c r="D37" s="19" t="s">
        <v>156</v>
      </c>
      <c r="E37" s="19" t="s">
        <v>151</v>
      </c>
      <c r="F37" s="17" t="s">
        <v>16</v>
      </c>
      <c r="G37" s="20">
        <v>46220</v>
      </c>
      <c r="H37" s="20">
        <v>46224</v>
      </c>
      <c r="I37" s="21" t="s">
        <v>7</v>
      </c>
      <c r="J37" s="22">
        <v>1</v>
      </c>
      <c r="K37" s="19" t="s">
        <v>152</v>
      </c>
      <c r="L37" s="19" t="s">
        <v>157</v>
      </c>
    </row>
    <row r="38" ht="15.75" customHeight="1" spans="1:12" x14ac:dyDescent="0.25">
      <c r="A38" s="17">
        <v>34</v>
      </c>
      <c r="B38" s="19" t="s">
        <v>28</v>
      </c>
      <c r="C38" s="19" t="s">
        <v>139</v>
      </c>
      <c r="D38" s="19" t="s">
        <v>156</v>
      </c>
      <c r="E38" s="19" t="s">
        <v>154</v>
      </c>
      <c r="F38" s="17" t="s">
        <v>17</v>
      </c>
      <c r="G38" s="20">
        <v>46223</v>
      </c>
      <c r="H38" s="20">
        <v>46227</v>
      </c>
      <c r="I38" s="21" t="s">
        <v>10</v>
      </c>
      <c r="J38" s="22">
        <v>0</v>
      </c>
      <c r="K38" s="19" t="s">
        <v>155</v>
      </c>
      <c r="L38" s="19"/>
    </row>
    <row r="39" ht="15.75" customHeight="1" spans="1:12" x14ac:dyDescent="0.25">
      <c r="A39" s="17">
        <v>35</v>
      </c>
      <c r="B39" s="19" t="s">
        <v>28</v>
      </c>
      <c r="C39" s="19" t="s">
        <v>139</v>
      </c>
      <c r="D39" s="19" t="s">
        <v>158</v>
      </c>
      <c r="E39" s="19" t="s">
        <v>141</v>
      </c>
      <c r="F39" s="17" t="s">
        <v>17</v>
      </c>
      <c r="G39" s="20">
        <v>46216</v>
      </c>
      <c r="H39" s="20">
        <v>46220</v>
      </c>
      <c r="I39" s="17" t="s">
        <v>11</v>
      </c>
      <c r="J39" s="23">
        <v>0</v>
      </c>
      <c r="K39" s="19" t="s">
        <v>142</v>
      </c>
      <c r="L39" s="19" t="s">
        <v>143</v>
      </c>
    </row>
    <row r="40" ht="15.75" customHeight="1" spans="1:12" x14ac:dyDescent="0.25">
      <c r="A40" s="17">
        <v>36</v>
      </c>
      <c r="B40" s="19" t="s">
        <v>28</v>
      </c>
      <c r="C40" s="19" t="s">
        <v>139</v>
      </c>
      <c r="D40" s="19" t="s">
        <v>158</v>
      </c>
      <c r="E40" s="19" t="s">
        <v>144</v>
      </c>
      <c r="F40" s="17" t="s">
        <v>16</v>
      </c>
      <c r="G40" s="20">
        <v>46218</v>
      </c>
      <c r="H40" s="20">
        <v>46222</v>
      </c>
      <c r="I40" s="17" t="s">
        <v>7</v>
      </c>
      <c r="J40" s="23">
        <v>1</v>
      </c>
      <c r="K40" s="19" t="s">
        <v>145</v>
      </c>
      <c r="L40" s="19"/>
    </row>
    <row r="41" ht="15.75" customHeight="1" spans="1:12" x14ac:dyDescent="0.25">
      <c r="A41" s="17">
        <v>37</v>
      </c>
      <c r="B41" s="19" t="s">
        <v>28</v>
      </c>
      <c r="C41" s="19" t="s">
        <v>139</v>
      </c>
      <c r="D41" s="19" t="s">
        <v>158</v>
      </c>
      <c r="E41" s="19" t="s">
        <v>146</v>
      </c>
      <c r="F41" s="17" t="s">
        <v>16</v>
      </c>
      <c r="G41" s="20">
        <v>46221</v>
      </c>
      <c r="H41" s="20">
        <v>46228</v>
      </c>
      <c r="I41" s="17" t="s">
        <v>7</v>
      </c>
      <c r="J41" s="23">
        <v>1</v>
      </c>
      <c r="K41" s="19" t="s">
        <v>147</v>
      </c>
      <c r="L41" s="19" t="s">
        <v>148</v>
      </c>
    </row>
    <row r="42" ht="15.75" customHeight="1" spans="1:12" x14ac:dyDescent="0.25">
      <c r="A42" s="17">
        <v>38</v>
      </c>
      <c r="B42" s="19" t="s">
        <v>28</v>
      </c>
      <c r="C42" s="19" t="s">
        <v>139</v>
      </c>
      <c r="D42" s="19" t="s">
        <v>158</v>
      </c>
      <c r="E42" s="19" t="s">
        <v>149</v>
      </c>
      <c r="F42" s="17" t="s">
        <v>16</v>
      </c>
      <c r="G42" s="20">
        <v>46225</v>
      </c>
      <c r="H42" s="20">
        <v>46230</v>
      </c>
      <c r="I42" s="17" t="s">
        <v>7</v>
      </c>
      <c r="J42" s="23">
        <v>1</v>
      </c>
      <c r="K42" s="19" t="s">
        <v>150</v>
      </c>
      <c r="L42" s="19"/>
    </row>
    <row r="43" ht="15.75" customHeight="1" spans="1:12" x14ac:dyDescent="0.25">
      <c r="A43" s="17">
        <v>39</v>
      </c>
      <c r="B43" s="19" t="s">
        <v>28</v>
      </c>
      <c r="C43" s="19" t="s">
        <v>139</v>
      </c>
      <c r="D43" s="19" t="s">
        <v>158</v>
      </c>
      <c r="E43" s="19" t="s">
        <v>151</v>
      </c>
      <c r="F43" s="17" t="s">
        <v>16</v>
      </c>
      <c r="G43" s="20">
        <v>46227</v>
      </c>
      <c r="H43" s="20">
        <v>46231</v>
      </c>
      <c r="I43" s="17" t="s">
        <v>7</v>
      </c>
      <c r="J43" s="23">
        <v>0.5</v>
      </c>
      <c r="K43" s="19" t="s">
        <v>152</v>
      </c>
      <c r="L43" s="19" t="s">
        <v>153</v>
      </c>
    </row>
    <row r="44" ht="15.75" customHeight="1" spans="1:12" x14ac:dyDescent="0.25">
      <c r="A44" s="17">
        <v>40</v>
      </c>
      <c r="B44" s="19" t="s">
        <v>28</v>
      </c>
      <c r="C44" s="19" t="s">
        <v>139</v>
      </c>
      <c r="D44" s="19" t="s">
        <v>158</v>
      </c>
      <c r="E44" s="19" t="s">
        <v>154</v>
      </c>
      <c r="F44" s="17" t="s">
        <v>17</v>
      </c>
      <c r="G44" s="20">
        <v>46230</v>
      </c>
      <c r="H44" s="20">
        <v>46234</v>
      </c>
      <c r="I44" s="17" t="s">
        <v>10</v>
      </c>
      <c r="J44" s="23">
        <v>0</v>
      </c>
      <c r="K44" s="19" t="s">
        <v>155</v>
      </c>
      <c r="L44" s="19"/>
    </row>
    <row r="45" ht="15.75" customHeight="1" spans="1:12" x14ac:dyDescent="0.25">
      <c r="A45" s="17">
        <v>41</v>
      </c>
      <c r="B45" s="19" t="s">
        <v>28</v>
      </c>
      <c r="C45" s="19" t="s">
        <v>139</v>
      </c>
      <c r="D45" s="19" t="s">
        <v>159</v>
      </c>
      <c r="E45" s="19" t="s">
        <v>141</v>
      </c>
      <c r="F45" s="17" t="s">
        <v>17</v>
      </c>
      <c r="G45" s="20">
        <v>46223</v>
      </c>
      <c r="H45" s="20">
        <v>46227</v>
      </c>
      <c r="I45" s="17" t="s">
        <v>7</v>
      </c>
      <c r="J45" s="23">
        <v>0</v>
      </c>
      <c r="K45" s="19" t="s">
        <v>142</v>
      </c>
      <c r="L45" s="19" t="s">
        <v>160</v>
      </c>
    </row>
    <row r="46" ht="15.75" customHeight="1" spans="1:12" x14ac:dyDescent="0.25">
      <c r="A46" s="17">
        <v>42</v>
      </c>
      <c r="B46" s="19" t="s">
        <v>28</v>
      </c>
      <c r="C46" s="19" t="s">
        <v>139</v>
      </c>
      <c r="D46" s="19" t="s">
        <v>159</v>
      </c>
      <c r="E46" s="19" t="s">
        <v>144</v>
      </c>
      <c r="F46" s="17" t="s">
        <v>16</v>
      </c>
      <c r="G46" s="20">
        <v>46225</v>
      </c>
      <c r="H46" s="20">
        <v>46229</v>
      </c>
      <c r="I46" s="17" t="s">
        <v>7</v>
      </c>
      <c r="J46" s="23">
        <v>0</v>
      </c>
      <c r="K46" s="19" t="s">
        <v>145</v>
      </c>
      <c r="L46" s="19" t="s">
        <v>160</v>
      </c>
    </row>
    <row r="47" ht="15.75" customHeight="1" spans="1:12" x14ac:dyDescent="0.25">
      <c r="A47" s="17">
        <v>43</v>
      </c>
      <c r="B47" s="19" t="s">
        <v>28</v>
      </c>
      <c r="C47" s="19" t="s">
        <v>139</v>
      </c>
      <c r="D47" s="19" t="s">
        <v>159</v>
      </c>
      <c r="E47" s="19" t="s">
        <v>161</v>
      </c>
      <c r="F47" s="17" t="s">
        <v>16</v>
      </c>
      <c r="G47" s="20">
        <v>46228</v>
      </c>
      <c r="H47" s="20">
        <v>46241</v>
      </c>
      <c r="I47" s="17" t="s">
        <v>7</v>
      </c>
      <c r="J47" s="23">
        <v>0</v>
      </c>
      <c r="K47" s="19" t="s">
        <v>162</v>
      </c>
      <c r="L47" s="19" t="s">
        <v>160</v>
      </c>
    </row>
    <row r="48" ht="15.75" customHeight="1" spans="1:12" x14ac:dyDescent="0.25">
      <c r="A48" s="17">
        <v>44</v>
      </c>
      <c r="B48" s="19" t="s">
        <v>28</v>
      </c>
      <c r="C48" s="19" t="s">
        <v>139</v>
      </c>
      <c r="D48" s="19" t="s">
        <v>163</v>
      </c>
      <c r="E48" s="19" t="s">
        <v>141</v>
      </c>
      <c r="F48" s="17" t="s">
        <v>17</v>
      </c>
      <c r="G48" s="20">
        <v>46216</v>
      </c>
      <c r="H48" s="20">
        <v>46220</v>
      </c>
      <c r="I48" s="17" t="s">
        <v>7</v>
      </c>
      <c r="J48" s="23">
        <v>0</v>
      </c>
      <c r="K48" s="19" t="s">
        <v>142</v>
      </c>
      <c r="L48" s="19" t="s">
        <v>164</v>
      </c>
    </row>
    <row r="49" ht="15.75" customHeight="1" spans="1:12" x14ac:dyDescent="0.25">
      <c r="A49" s="17">
        <v>45</v>
      </c>
      <c r="B49" s="19" t="s">
        <v>28</v>
      </c>
      <c r="C49" s="19" t="s">
        <v>139</v>
      </c>
      <c r="D49" s="19" t="s">
        <v>163</v>
      </c>
      <c r="E49" s="19" t="s">
        <v>144</v>
      </c>
      <c r="F49" s="17" t="s">
        <v>16</v>
      </c>
      <c r="G49" s="20">
        <v>46218</v>
      </c>
      <c r="H49" s="20">
        <v>46222</v>
      </c>
      <c r="I49" s="17" t="s">
        <v>7</v>
      </c>
      <c r="J49" s="23">
        <v>1</v>
      </c>
      <c r="K49" s="19" t="s">
        <v>145</v>
      </c>
      <c r="L49" s="19"/>
    </row>
    <row r="50" ht="15.75" customHeight="1" spans="1:12" x14ac:dyDescent="0.25">
      <c r="A50" s="17">
        <v>46</v>
      </c>
      <c r="B50" s="19" t="s">
        <v>28</v>
      </c>
      <c r="C50" s="19" t="s">
        <v>139</v>
      </c>
      <c r="D50" s="19" t="s">
        <v>163</v>
      </c>
      <c r="E50" s="19" t="s">
        <v>146</v>
      </c>
      <c r="F50" s="17" t="s">
        <v>16</v>
      </c>
      <c r="G50" s="20">
        <v>46221</v>
      </c>
      <c r="H50" s="20">
        <v>46228</v>
      </c>
      <c r="I50" s="17" t="s">
        <v>7</v>
      </c>
      <c r="J50" s="23">
        <v>1</v>
      </c>
      <c r="K50" s="19" t="s">
        <v>147</v>
      </c>
      <c r="L50" s="19" t="s">
        <v>148</v>
      </c>
    </row>
    <row r="51" ht="15.75" customHeight="1" spans="1:12" x14ac:dyDescent="0.25">
      <c r="A51" s="17">
        <v>47</v>
      </c>
      <c r="B51" s="19" t="s">
        <v>28</v>
      </c>
      <c r="C51" s="19" t="s">
        <v>139</v>
      </c>
      <c r="D51" s="19" t="s">
        <v>163</v>
      </c>
      <c r="E51" s="19" t="s">
        <v>149</v>
      </c>
      <c r="F51" s="17" t="s">
        <v>16</v>
      </c>
      <c r="G51" s="20">
        <v>46225</v>
      </c>
      <c r="H51" s="20">
        <v>46230</v>
      </c>
      <c r="I51" s="17" t="s">
        <v>7</v>
      </c>
      <c r="J51" s="23">
        <v>1</v>
      </c>
      <c r="K51" s="19" t="s">
        <v>150</v>
      </c>
      <c r="L51" s="19"/>
    </row>
    <row r="52" ht="15.75" customHeight="1" spans="1:12" x14ac:dyDescent="0.25">
      <c r="A52" s="17">
        <v>48</v>
      </c>
      <c r="B52" s="19" t="s">
        <v>28</v>
      </c>
      <c r="C52" s="19" t="s">
        <v>139</v>
      </c>
      <c r="D52" s="19" t="s">
        <v>163</v>
      </c>
      <c r="E52" s="19" t="s">
        <v>151</v>
      </c>
      <c r="F52" s="17" t="s">
        <v>16</v>
      </c>
      <c r="G52" s="20">
        <v>46227</v>
      </c>
      <c r="H52" s="20">
        <v>46231</v>
      </c>
      <c r="I52" s="17" t="s">
        <v>11</v>
      </c>
      <c r="J52" s="23">
        <v>0.5</v>
      </c>
      <c r="K52" s="19" t="s">
        <v>152</v>
      </c>
      <c r="L52" s="19" t="s">
        <v>165</v>
      </c>
    </row>
    <row r="53" ht="15.75" customHeight="1" spans="1:12" x14ac:dyDescent="0.25">
      <c r="A53" s="17">
        <v>49</v>
      </c>
      <c r="B53" s="19" t="s">
        <v>28</v>
      </c>
      <c r="C53" s="19" t="s">
        <v>139</v>
      </c>
      <c r="D53" s="19" t="s">
        <v>163</v>
      </c>
      <c r="E53" s="19" t="s">
        <v>154</v>
      </c>
      <c r="F53" s="17" t="s">
        <v>17</v>
      </c>
      <c r="G53" s="20">
        <v>46230</v>
      </c>
      <c r="H53" s="20">
        <v>46234</v>
      </c>
      <c r="I53" s="17" t="s">
        <v>10</v>
      </c>
      <c r="J53" s="23">
        <v>0</v>
      </c>
      <c r="K53" s="19" t="s">
        <v>155</v>
      </c>
      <c r="L53" s="19"/>
    </row>
    <row r="54" ht="15.75" customHeight="1" spans="1:12" x14ac:dyDescent="0.25">
      <c r="A54" s="17">
        <v>50</v>
      </c>
      <c r="B54" s="19" t="s">
        <v>28</v>
      </c>
      <c r="C54" s="19" t="s">
        <v>139</v>
      </c>
      <c r="D54" s="19" t="s">
        <v>166</v>
      </c>
      <c r="E54" s="19" t="s">
        <v>141</v>
      </c>
      <c r="F54" s="17" t="s">
        <v>17</v>
      </c>
      <c r="G54" s="20">
        <v>46223</v>
      </c>
      <c r="H54" s="20">
        <v>46227</v>
      </c>
      <c r="I54" s="17" t="s">
        <v>11</v>
      </c>
      <c r="J54" s="23">
        <v>0</v>
      </c>
      <c r="K54" s="19" t="s">
        <v>142</v>
      </c>
      <c r="L54" s="19" t="s">
        <v>164</v>
      </c>
    </row>
    <row r="55" ht="15.75" customHeight="1" spans="1:12" x14ac:dyDescent="0.25">
      <c r="A55" s="17">
        <v>51</v>
      </c>
      <c r="B55" s="19" t="s">
        <v>28</v>
      </c>
      <c r="C55" s="19" t="s">
        <v>139</v>
      </c>
      <c r="D55" s="19" t="s">
        <v>166</v>
      </c>
      <c r="E55" s="19" t="s">
        <v>144</v>
      </c>
      <c r="F55" s="17" t="s">
        <v>16</v>
      </c>
      <c r="G55" s="20">
        <v>46225</v>
      </c>
      <c r="H55" s="20">
        <v>46229</v>
      </c>
      <c r="I55" s="17" t="s">
        <v>7</v>
      </c>
      <c r="J55" s="23">
        <v>1</v>
      </c>
      <c r="K55" s="19" t="s">
        <v>145</v>
      </c>
      <c r="L55" s="19"/>
    </row>
    <row r="56" ht="15.75" customHeight="1" spans="1:12" x14ac:dyDescent="0.25">
      <c r="A56" s="17">
        <v>52</v>
      </c>
      <c r="B56" s="19" t="s">
        <v>28</v>
      </c>
      <c r="C56" s="19" t="s">
        <v>139</v>
      </c>
      <c r="D56" s="19" t="s">
        <v>166</v>
      </c>
      <c r="E56" s="19" t="s">
        <v>146</v>
      </c>
      <c r="F56" s="17" t="s">
        <v>16</v>
      </c>
      <c r="G56" s="20">
        <v>46228</v>
      </c>
      <c r="H56" s="20">
        <v>46235</v>
      </c>
      <c r="I56" s="17" t="s">
        <v>7</v>
      </c>
      <c r="J56" s="23">
        <v>1</v>
      </c>
      <c r="K56" s="19" t="s">
        <v>147</v>
      </c>
      <c r="L56" s="19" t="s">
        <v>148</v>
      </c>
    </row>
    <row r="57" ht="15.75" customHeight="1" spans="1:12" x14ac:dyDescent="0.25">
      <c r="A57" s="17">
        <v>53</v>
      </c>
      <c r="B57" s="19" t="s">
        <v>28</v>
      </c>
      <c r="C57" s="19" t="s">
        <v>139</v>
      </c>
      <c r="D57" s="19" t="s">
        <v>166</v>
      </c>
      <c r="E57" s="19" t="s">
        <v>149</v>
      </c>
      <c r="F57" s="17" t="s">
        <v>16</v>
      </c>
      <c r="G57" s="20">
        <v>46232</v>
      </c>
      <c r="H57" s="20">
        <v>46237</v>
      </c>
      <c r="I57" s="17" t="s">
        <v>7</v>
      </c>
      <c r="J57" s="23">
        <v>1</v>
      </c>
      <c r="K57" s="19" t="s">
        <v>150</v>
      </c>
      <c r="L57" s="19"/>
    </row>
    <row r="58" ht="15.75" customHeight="1" spans="1:12" x14ac:dyDescent="0.25">
      <c r="A58" s="17">
        <v>54</v>
      </c>
      <c r="B58" s="19" t="s">
        <v>28</v>
      </c>
      <c r="C58" s="19" t="s">
        <v>139</v>
      </c>
      <c r="D58" s="19" t="s">
        <v>166</v>
      </c>
      <c r="E58" s="19" t="s">
        <v>151</v>
      </c>
      <c r="F58" s="17" t="s">
        <v>16</v>
      </c>
      <c r="G58" s="20">
        <v>46234</v>
      </c>
      <c r="H58" s="20">
        <v>46238</v>
      </c>
      <c r="I58" s="17" t="s">
        <v>7</v>
      </c>
      <c r="J58" s="23">
        <v>0.5</v>
      </c>
      <c r="K58" s="19" t="s">
        <v>152</v>
      </c>
      <c r="L58" s="19" t="s">
        <v>165</v>
      </c>
    </row>
    <row r="59" ht="15.75" customHeight="1" spans="1:12" x14ac:dyDescent="0.25">
      <c r="A59" s="17">
        <v>55</v>
      </c>
      <c r="B59" s="19" t="s">
        <v>28</v>
      </c>
      <c r="C59" s="19" t="s">
        <v>139</v>
      </c>
      <c r="D59" s="19" t="s">
        <v>166</v>
      </c>
      <c r="E59" s="19" t="s">
        <v>154</v>
      </c>
      <c r="F59" s="17" t="s">
        <v>17</v>
      </c>
      <c r="G59" s="20">
        <v>46237</v>
      </c>
      <c r="H59" s="20">
        <v>46241</v>
      </c>
      <c r="I59" s="17" t="s">
        <v>10</v>
      </c>
      <c r="J59" s="23">
        <v>0</v>
      </c>
      <c r="K59" s="19" t="s">
        <v>155</v>
      </c>
      <c r="L59" s="19"/>
    </row>
    <row r="60" ht="15.75" customHeight="1" spans="1:12" x14ac:dyDescent="0.25">
      <c r="A60" s="17">
        <v>56</v>
      </c>
      <c r="B60" s="19" t="s">
        <v>28</v>
      </c>
      <c r="C60" s="19" t="s">
        <v>139</v>
      </c>
      <c r="D60" s="19" t="s">
        <v>167</v>
      </c>
      <c r="E60" s="19" t="s">
        <v>141</v>
      </c>
      <c r="F60" s="17" t="s">
        <v>17</v>
      </c>
      <c r="G60" s="20">
        <v>46230</v>
      </c>
      <c r="H60" s="20">
        <v>46234</v>
      </c>
      <c r="I60" s="17" t="s">
        <v>11</v>
      </c>
      <c r="J60" s="23">
        <v>0</v>
      </c>
      <c r="K60" s="19" t="s">
        <v>142</v>
      </c>
      <c r="L60" s="19" t="s">
        <v>164</v>
      </c>
    </row>
    <row r="61" ht="15.75" customHeight="1" spans="1:12" x14ac:dyDescent="0.25">
      <c r="A61" s="17">
        <v>57</v>
      </c>
      <c r="B61" s="19" t="s">
        <v>28</v>
      </c>
      <c r="C61" s="19" t="s">
        <v>139</v>
      </c>
      <c r="D61" s="19" t="s">
        <v>167</v>
      </c>
      <c r="E61" s="19" t="s">
        <v>144</v>
      </c>
      <c r="F61" s="17" t="s">
        <v>16</v>
      </c>
      <c r="G61" s="20">
        <v>46232</v>
      </c>
      <c r="H61" s="20">
        <v>46236</v>
      </c>
      <c r="I61" s="17" t="s">
        <v>7</v>
      </c>
      <c r="J61" s="23">
        <v>1</v>
      </c>
      <c r="K61" s="19" t="s">
        <v>145</v>
      </c>
      <c r="L61" s="19"/>
    </row>
    <row r="62" ht="15.75" customHeight="1" spans="1:12" x14ac:dyDescent="0.25">
      <c r="A62" s="17">
        <v>58</v>
      </c>
      <c r="B62" s="19" t="s">
        <v>28</v>
      </c>
      <c r="C62" s="19" t="s">
        <v>139</v>
      </c>
      <c r="D62" s="19" t="s">
        <v>167</v>
      </c>
      <c r="E62" s="19" t="s">
        <v>146</v>
      </c>
      <c r="F62" s="17" t="s">
        <v>16</v>
      </c>
      <c r="G62" s="20">
        <v>46235</v>
      </c>
      <c r="H62" s="20">
        <v>46242</v>
      </c>
      <c r="I62" s="17" t="s">
        <v>7</v>
      </c>
      <c r="J62" s="23">
        <v>1</v>
      </c>
      <c r="K62" s="19" t="s">
        <v>147</v>
      </c>
      <c r="L62" s="19" t="s">
        <v>168</v>
      </c>
    </row>
    <row r="63" ht="15.75" customHeight="1" spans="1:12" x14ac:dyDescent="0.25">
      <c r="A63" s="17">
        <v>59</v>
      </c>
      <c r="B63" s="19" t="s">
        <v>28</v>
      </c>
      <c r="C63" s="19" t="s">
        <v>139</v>
      </c>
      <c r="D63" s="19" t="s">
        <v>167</v>
      </c>
      <c r="E63" s="19" t="s">
        <v>149</v>
      </c>
      <c r="F63" s="17" t="s">
        <v>16</v>
      </c>
      <c r="G63" s="20">
        <v>46239</v>
      </c>
      <c r="H63" s="20">
        <v>46244</v>
      </c>
      <c r="I63" s="17" t="s">
        <v>7</v>
      </c>
      <c r="J63" s="23">
        <v>1</v>
      </c>
      <c r="K63" s="19" t="s">
        <v>150</v>
      </c>
      <c r="L63" s="19"/>
    </row>
    <row r="64" ht="15.75" customHeight="1" spans="1:12" x14ac:dyDescent="0.25">
      <c r="A64" s="17">
        <v>60</v>
      </c>
      <c r="B64" s="19" t="s">
        <v>28</v>
      </c>
      <c r="C64" s="19" t="s">
        <v>139</v>
      </c>
      <c r="D64" s="19" t="s">
        <v>167</v>
      </c>
      <c r="E64" s="19" t="s">
        <v>151</v>
      </c>
      <c r="F64" s="17" t="s">
        <v>16</v>
      </c>
      <c r="G64" s="20">
        <v>46241</v>
      </c>
      <c r="H64" s="20">
        <v>46245</v>
      </c>
      <c r="I64" s="17" t="s">
        <v>7</v>
      </c>
      <c r="J64" s="23">
        <v>0.5</v>
      </c>
      <c r="K64" s="19" t="s">
        <v>152</v>
      </c>
      <c r="L64" s="19" t="s">
        <v>165</v>
      </c>
    </row>
    <row r="65" ht="15.75" customHeight="1" spans="1:12" x14ac:dyDescent="0.25">
      <c r="A65" s="17">
        <v>61</v>
      </c>
      <c r="B65" s="19" t="s">
        <v>28</v>
      </c>
      <c r="C65" s="19" t="s">
        <v>139</v>
      </c>
      <c r="D65" s="19" t="s">
        <v>167</v>
      </c>
      <c r="E65" s="19" t="s">
        <v>154</v>
      </c>
      <c r="F65" s="17" t="s">
        <v>17</v>
      </c>
      <c r="G65" s="20">
        <v>46244</v>
      </c>
      <c r="H65" s="20">
        <v>46248</v>
      </c>
      <c r="I65" s="17" t="s">
        <v>10</v>
      </c>
      <c r="J65" s="23">
        <v>0</v>
      </c>
      <c r="K65" s="19" t="s">
        <v>155</v>
      </c>
      <c r="L65" s="19"/>
    </row>
    <row r="66" ht="15.75" customHeight="1" spans="1:12" x14ac:dyDescent="0.25">
      <c r="A66" s="17">
        <v>62</v>
      </c>
      <c r="B66" s="19" t="s">
        <v>28</v>
      </c>
      <c r="C66" s="19" t="s">
        <v>139</v>
      </c>
      <c r="D66" s="19" t="s">
        <v>169</v>
      </c>
      <c r="E66" s="19" t="s">
        <v>141</v>
      </c>
      <c r="F66" s="17" t="s">
        <v>17</v>
      </c>
      <c r="G66" s="20">
        <v>46230</v>
      </c>
      <c r="H66" s="20">
        <v>46234</v>
      </c>
      <c r="I66" s="17" t="s">
        <v>11</v>
      </c>
      <c r="J66" s="23">
        <v>0</v>
      </c>
      <c r="K66" s="19" t="s">
        <v>142</v>
      </c>
      <c r="L66" s="19" t="s">
        <v>164</v>
      </c>
    </row>
    <row r="67" ht="15.75" customHeight="1" spans="1:12" x14ac:dyDescent="0.25">
      <c r="A67" s="17">
        <v>63</v>
      </c>
      <c r="B67" s="19" t="s">
        <v>28</v>
      </c>
      <c r="C67" s="19" t="s">
        <v>139</v>
      </c>
      <c r="D67" s="19" t="s">
        <v>169</v>
      </c>
      <c r="E67" s="19" t="s">
        <v>144</v>
      </c>
      <c r="F67" s="17" t="s">
        <v>16</v>
      </c>
      <c r="G67" s="20">
        <v>46232</v>
      </c>
      <c r="H67" s="20">
        <v>46236</v>
      </c>
      <c r="I67" s="17" t="s">
        <v>7</v>
      </c>
      <c r="J67" s="23">
        <v>1</v>
      </c>
      <c r="K67" s="19" t="s">
        <v>145</v>
      </c>
      <c r="L67" s="19"/>
    </row>
    <row r="68" ht="15.75" customHeight="1" spans="1:12" x14ac:dyDescent="0.25">
      <c r="A68" s="17">
        <v>64</v>
      </c>
      <c r="B68" s="19" t="s">
        <v>28</v>
      </c>
      <c r="C68" s="19" t="s">
        <v>139</v>
      </c>
      <c r="D68" s="19" t="s">
        <v>169</v>
      </c>
      <c r="E68" s="19" t="s">
        <v>146</v>
      </c>
      <c r="F68" s="17" t="s">
        <v>16</v>
      </c>
      <c r="G68" s="20">
        <v>46235</v>
      </c>
      <c r="H68" s="20">
        <v>46242</v>
      </c>
      <c r="I68" s="17" t="s">
        <v>7</v>
      </c>
      <c r="J68" s="23">
        <v>1</v>
      </c>
      <c r="K68" s="19" t="s">
        <v>147</v>
      </c>
      <c r="L68" s="19" t="s">
        <v>148</v>
      </c>
    </row>
    <row r="69" ht="15.75" customHeight="1" spans="1:12" x14ac:dyDescent="0.25">
      <c r="A69" s="17">
        <v>65</v>
      </c>
      <c r="B69" s="19" t="s">
        <v>28</v>
      </c>
      <c r="C69" s="19" t="s">
        <v>139</v>
      </c>
      <c r="D69" s="19" t="s">
        <v>169</v>
      </c>
      <c r="E69" s="19" t="s">
        <v>149</v>
      </c>
      <c r="F69" s="17" t="s">
        <v>16</v>
      </c>
      <c r="G69" s="20">
        <v>46239</v>
      </c>
      <c r="H69" s="20">
        <v>46244</v>
      </c>
      <c r="I69" s="17" t="s">
        <v>7</v>
      </c>
      <c r="J69" s="23">
        <v>1</v>
      </c>
      <c r="K69" s="19" t="s">
        <v>150</v>
      </c>
      <c r="L69" s="19"/>
    </row>
    <row r="70" ht="15.75" customHeight="1" spans="1:12" x14ac:dyDescent="0.25">
      <c r="A70" s="17">
        <v>66</v>
      </c>
      <c r="B70" s="19" t="s">
        <v>28</v>
      </c>
      <c r="C70" s="19" t="s">
        <v>139</v>
      </c>
      <c r="D70" s="19" t="s">
        <v>169</v>
      </c>
      <c r="E70" s="19" t="s">
        <v>151</v>
      </c>
      <c r="F70" s="17" t="s">
        <v>16</v>
      </c>
      <c r="G70" s="20">
        <v>46241</v>
      </c>
      <c r="H70" s="20">
        <v>46245</v>
      </c>
      <c r="I70" s="17" t="s">
        <v>7</v>
      </c>
      <c r="J70" s="23">
        <v>0.5</v>
      </c>
      <c r="K70" s="19" t="s">
        <v>152</v>
      </c>
      <c r="L70" s="19" t="s">
        <v>165</v>
      </c>
    </row>
    <row r="71" ht="15.75" customHeight="1" spans="1:12" x14ac:dyDescent="0.25">
      <c r="A71" s="17">
        <v>67</v>
      </c>
      <c r="B71" s="19" t="s">
        <v>28</v>
      </c>
      <c r="C71" s="19" t="s">
        <v>139</v>
      </c>
      <c r="D71" s="19" t="s">
        <v>169</v>
      </c>
      <c r="E71" s="19" t="s">
        <v>154</v>
      </c>
      <c r="F71" s="17" t="s">
        <v>17</v>
      </c>
      <c r="G71" s="20">
        <v>46244</v>
      </c>
      <c r="H71" s="20">
        <v>46248</v>
      </c>
      <c r="I71" s="17" t="s">
        <v>10</v>
      </c>
      <c r="J71" s="23">
        <v>0</v>
      </c>
      <c r="K71" s="19" t="s">
        <v>155</v>
      </c>
      <c r="L71" s="19"/>
    </row>
    <row r="72" ht="15.75" customHeight="1" spans="1:12" x14ac:dyDescent="0.25">
      <c r="A72" s="17">
        <v>68</v>
      </c>
      <c r="B72" s="19" t="s">
        <v>28</v>
      </c>
      <c r="C72" s="19" t="s">
        <v>139</v>
      </c>
      <c r="D72" s="19" t="s">
        <v>170</v>
      </c>
      <c r="E72" s="19" t="s">
        <v>141</v>
      </c>
      <c r="F72" s="17" t="s">
        <v>17</v>
      </c>
      <c r="G72" s="20">
        <v>46237</v>
      </c>
      <c r="H72" s="20">
        <v>46241</v>
      </c>
      <c r="I72" s="17" t="s">
        <v>11</v>
      </c>
      <c r="J72" s="23">
        <v>0</v>
      </c>
      <c r="K72" s="19" t="s">
        <v>142</v>
      </c>
      <c r="L72" s="19" t="s">
        <v>164</v>
      </c>
    </row>
    <row r="73" ht="15.75" customHeight="1" spans="1:12" x14ac:dyDescent="0.25">
      <c r="A73" s="17">
        <v>69</v>
      </c>
      <c r="B73" s="19" t="s">
        <v>28</v>
      </c>
      <c r="C73" s="19" t="s">
        <v>139</v>
      </c>
      <c r="D73" s="19" t="s">
        <v>170</v>
      </c>
      <c r="E73" s="19" t="s">
        <v>144</v>
      </c>
      <c r="F73" s="17" t="s">
        <v>16</v>
      </c>
      <c r="G73" s="20">
        <v>46239</v>
      </c>
      <c r="H73" s="20">
        <v>46243</v>
      </c>
      <c r="I73" s="17" t="s">
        <v>7</v>
      </c>
      <c r="J73" s="23">
        <v>1</v>
      </c>
      <c r="K73" s="19" t="s">
        <v>145</v>
      </c>
      <c r="L73" s="19"/>
    </row>
    <row r="74" ht="15.75" customHeight="1" spans="1:12" x14ac:dyDescent="0.25">
      <c r="A74" s="17">
        <v>70</v>
      </c>
      <c r="B74" s="19" t="s">
        <v>28</v>
      </c>
      <c r="C74" s="19" t="s">
        <v>139</v>
      </c>
      <c r="D74" s="19" t="s">
        <v>170</v>
      </c>
      <c r="E74" s="19" t="s">
        <v>146</v>
      </c>
      <c r="F74" s="17" t="s">
        <v>16</v>
      </c>
      <c r="G74" s="20">
        <v>46242</v>
      </c>
      <c r="H74" s="20">
        <v>46249</v>
      </c>
      <c r="I74" s="17" t="s">
        <v>7</v>
      </c>
      <c r="J74" s="23">
        <v>1</v>
      </c>
      <c r="K74" s="19" t="s">
        <v>147</v>
      </c>
      <c r="L74" s="19" t="s">
        <v>148</v>
      </c>
    </row>
    <row r="75" ht="15.75" customHeight="1" spans="1:12" x14ac:dyDescent="0.25">
      <c r="A75" s="17">
        <v>71</v>
      </c>
      <c r="B75" s="19" t="s">
        <v>28</v>
      </c>
      <c r="C75" s="19" t="s">
        <v>139</v>
      </c>
      <c r="D75" s="19" t="s">
        <v>170</v>
      </c>
      <c r="E75" s="19" t="s">
        <v>149</v>
      </c>
      <c r="F75" s="17" t="s">
        <v>16</v>
      </c>
      <c r="G75" s="20">
        <v>46246</v>
      </c>
      <c r="H75" s="20">
        <v>46251</v>
      </c>
      <c r="I75" s="17" t="s">
        <v>7</v>
      </c>
      <c r="J75" s="23">
        <v>1</v>
      </c>
      <c r="K75" s="19" t="s">
        <v>150</v>
      </c>
      <c r="L75" s="19"/>
    </row>
    <row r="76" ht="15.75" customHeight="1" spans="1:12" x14ac:dyDescent="0.25">
      <c r="A76" s="17">
        <v>72</v>
      </c>
      <c r="B76" s="19" t="s">
        <v>28</v>
      </c>
      <c r="C76" s="19" t="s">
        <v>139</v>
      </c>
      <c r="D76" s="19" t="s">
        <v>170</v>
      </c>
      <c r="E76" s="19" t="s">
        <v>151</v>
      </c>
      <c r="F76" s="17" t="s">
        <v>16</v>
      </c>
      <c r="G76" s="20">
        <v>46248</v>
      </c>
      <c r="H76" s="20">
        <v>46252</v>
      </c>
      <c r="I76" s="17" t="s">
        <v>7</v>
      </c>
      <c r="J76" s="23">
        <v>1</v>
      </c>
      <c r="K76" s="19" t="s">
        <v>152</v>
      </c>
      <c r="L76" s="19" t="s">
        <v>165</v>
      </c>
    </row>
    <row r="77" ht="15.75" customHeight="1" spans="1:12" x14ac:dyDescent="0.25">
      <c r="A77" s="17">
        <v>73</v>
      </c>
      <c r="B77" s="19" t="s">
        <v>28</v>
      </c>
      <c r="C77" s="19" t="s">
        <v>139</v>
      </c>
      <c r="D77" s="19" t="s">
        <v>170</v>
      </c>
      <c r="E77" s="19" t="s">
        <v>154</v>
      </c>
      <c r="F77" s="17" t="s">
        <v>17</v>
      </c>
      <c r="G77" s="20">
        <v>46251</v>
      </c>
      <c r="H77" s="20">
        <v>46255</v>
      </c>
      <c r="I77" s="17" t="s">
        <v>10</v>
      </c>
      <c r="J77" s="23">
        <v>0</v>
      </c>
      <c r="K77" s="19" t="s">
        <v>155</v>
      </c>
      <c r="L77" s="19"/>
    </row>
    <row r="78" ht="15.75" customHeight="1" spans="1:12" x14ac:dyDescent="0.25">
      <c r="A78" s="17">
        <v>74</v>
      </c>
      <c r="B78" s="19" t="s">
        <v>28</v>
      </c>
      <c r="C78" s="19" t="s">
        <v>139</v>
      </c>
      <c r="D78" s="19" t="s">
        <v>171</v>
      </c>
      <c r="E78" s="19" t="s">
        <v>141</v>
      </c>
      <c r="F78" s="17" t="s">
        <v>17</v>
      </c>
      <c r="G78" s="20">
        <v>46237</v>
      </c>
      <c r="H78" s="20">
        <v>46241</v>
      </c>
      <c r="I78" s="17" t="s">
        <v>7</v>
      </c>
      <c r="J78" s="23">
        <v>1</v>
      </c>
      <c r="K78" s="19" t="s">
        <v>142</v>
      </c>
      <c r="L78" s="19" t="s">
        <v>172</v>
      </c>
    </row>
    <row r="79" ht="15.75" customHeight="1" spans="1:12" x14ac:dyDescent="0.25">
      <c r="A79" s="17">
        <v>75</v>
      </c>
      <c r="B79" s="19" t="s">
        <v>28</v>
      </c>
      <c r="C79" s="19" t="s">
        <v>139</v>
      </c>
      <c r="D79" s="19" t="s">
        <v>171</v>
      </c>
      <c r="E79" s="19" t="s">
        <v>144</v>
      </c>
      <c r="F79" s="17" t="s">
        <v>16</v>
      </c>
      <c r="G79" s="20">
        <v>46239</v>
      </c>
      <c r="H79" s="20">
        <v>46243</v>
      </c>
      <c r="I79" s="17" t="s">
        <v>7</v>
      </c>
      <c r="J79" s="23">
        <v>1</v>
      </c>
      <c r="K79" s="19" t="s">
        <v>145</v>
      </c>
      <c r="L79" s="19" t="s">
        <v>172</v>
      </c>
    </row>
    <row r="80" ht="15.75" customHeight="1" spans="1:12" x14ac:dyDescent="0.25">
      <c r="A80" s="17">
        <v>76</v>
      </c>
      <c r="B80" s="19" t="s">
        <v>28</v>
      </c>
      <c r="C80" s="19" t="s">
        <v>139</v>
      </c>
      <c r="D80" s="19" t="s">
        <v>171</v>
      </c>
      <c r="E80" s="19" t="s">
        <v>161</v>
      </c>
      <c r="F80" s="17" t="s">
        <v>16</v>
      </c>
      <c r="G80" s="20">
        <v>46242</v>
      </c>
      <c r="H80" s="20">
        <v>46255</v>
      </c>
      <c r="I80" s="17" t="s">
        <v>7</v>
      </c>
      <c r="J80" s="23">
        <v>1</v>
      </c>
      <c r="K80" s="19" t="s">
        <v>162</v>
      </c>
      <c r="L80" s="19" t="s">
        <v>172</v>
      </c>
    </row>
    <row r="81" ht="15.75" customHeight="1" spans="1:12" x14ac:dyDescent="0.25">
      <c r="A81" s="17">
        <v>77</v>
      </c>
      <c r="B81" s="19" t="s">
        <v>28</v>
      </c>
      <c r="C81" s="19" t="s">
        <v>173</v>
      </c>
      <c r="D81" s="19" t="s">
        <v>174</v>
      </c>
      <c r="E81" s="19" t="s">
        <v>141</v>
      </c>
      <c r="F81" s="17" t="s">
        <v>17</v>
      </c>
      <c r="G81" s="20">
        <v>46237</v>
      </c>
      <c r="H81" s="20">
        <v>46241</v>
      </c>
      <c r="I81" s="17" t="s">
        <v>7</v>
      </c>
      <c r="J81" s="23">
        <v>1</v>
      </c>
      <c r="K81" s="19" t="s">
        <v>142</v>
      </c>
      <c r="L81" s="19" t="s">
        <v>164</v>
      </c>
    </row>
    <row r="82" ht="15.75" customHeight="1" spans="1:12" x14ac:dyDescent="0.25">
      <c r="A82" s="17">
        <v>78</v>
      </c>
      <c r="B82" s="19" t="s">
        <v>28</v>
      </c>
      <c r="C82" s="19" t="s">
        <v>173</v>
      </c>
      <c r="D82" s="19" t="s">
        <v>174</v>
      </c>
      <c r="E82" s="19" t="s">
        <v>144</v>
      </c>
      <c r="F82" s="17" t="s">
        <v>16</v>
      </c>
      <c r="G82" s="20">
        <v>46239</v>
      </c>
      <c r="H82" s="20">
        <v>46243</v>
      </c>
      <c r="I82" s="17" t="s">
        <v>7</v>
      </c>
      <c r="J82" s="23">
        <v>1</v>
      </c>
      <c r="K82" s="19" t="s">
        <v>145</v>
      </c>
      <c r="L82" s="19"/>
    </row>
    <row r="83" ht="15.75" customHeight="1" spans="1:12" x14ac:dyDescent="0.25">
      <c r="A83" s="17">
        <v>79</v>
      </c>
      <c r="B83" s="19" t="s">
        <v>28</v>
      </c>
      <c r="C83" s="19" t="s">
        <v>173</v>
      </c>
      <c r="D83" s="19" t="s">
        <v>174</v>
      </c>
      <c r="E83" s="19" t="s">
        <v>146</v>
      </c>
      <c r="F83" s="17" t="s">
        <v>16</v>
      </c>
      <c r="G83" s="20">
        <v>46242</v>
      </c>
      <c r="H83" s="20">
        <v>46249</v>
      </c>
      <c r="I83" s="17" t="s">
        <v>7</v>
      </c>
      <c r="J83" s="23">
        <v>1</v>
      </c>
      <c r="K83" s="19" t="s">
        <v>147</v>
      </c>
      <c r="L83" s="19" t="s">
        <v>148</v>
      </c>
    </row>
    <row r="84" ht="15.75" customHeight="1" spans="1:12" x14ac:dyDescent="0.25">
      <c r="A84" s="17">
        <v>80</v>
      </c>
      <c r="B84" s="19" t="s">
        <v>28</v>
      </c>
      <c r="C84" s="19" t="s">
        <v>173</v>
      </c>
      <c r="D84" s="19" t="s">
        <v>174</v>
      </c>
      <c r="E84" s="19" t="s">
        <v>149</v>
      </c>
      <c r="F84" s="17" t="s">
        <v>16</v>
      </c>
      <c r="G84" s="20">
        <v>46246</v>
      </c>
      <c r="H84" s="20">
        <v>46251</v>
      </c>
      <c r="I84" s="17" t="s">
        <v>7</v>
      </c>
      <c r="J84" s="23">
        <v>1</v>
      </c>
      <c r="K84" s="19" t="s">
        <v>150</v>
      </c>
      <c r="L84" s="19"/>
    </row>
    <row r="85" ht="15.75" customHeight="1" spans="1:12" x14ac:dyDescent="0.25">
      <c r="A85" s="17">
        <v>81</v>
      </c>
      <c r="B85" s="19" t="s">
        <v>28</v>
      </c>
      <c r="C85" s="19" t="s">
        <v>173</v>
      </c>
      <c r="D85" s="19" t="s">
        <v>174</v>
      </c>
      <c r="E85" s="19" t="s">
        <v>151</v>
      </c>
      <c r="F85" s="17" t="s">
        <v>16</v>
      </c>
      <c r="G85" s="20">
        <v>46248</v>
      </c>
      <c r="H85" s="20">
        <v>46252</v>
      </c>
      <c r="I85" s="17" t="s">
        <v>7</v>
      </c>
      <c r="J85" s="23">
        <v>1</v>
      </c>
      <c r="K85" s="19" t="s">
        <v>152</v>
      </c>
      <c r="L85" s="19" t="s">
        <v>153</v>
      </c>
    </row>
    <row r="86" ht="15.75" customHeight="1" spans="1:12" x14ac:dyDescent="0.25">
      <c r="A86" s="17">
        <v>82</v>
      </c>
      <c r="B86" s="19" t="s">
        <v>28</v>
      </c>
      <c r="C86" s="19" t="s">
        <v>173</v>
      </c>
      <c r="D86" s="19" t="s">
        <v>174</v>
      </c>
      <c r="E86" s="19" t="s">
        <v>154</v>
      </c>
      <c r="F86" s="17" t="s">
        <v>17</v>
      </c>
      <c r="G86" s="20">
        <v>46251</v>
      </c>
      <c r="H86" s="20">
        <v>46255</v>
      </c>
      <c r="I86" s="17" t="s">
        <v>10</v>
      </c>
      <c r="J86" s="23">
        <v>0</v>
      </c>
      <c r="K86" s="19" t="s">
        <v>155</v>
      </c>
      <c r="L86" s="19"/>
    </row>
    <row r="87" ht="15.75" customHeight="1" spans="1:12" x14ac:dyDescent="0.25">
      <c r="A87" s="17">
        <v>83</v>
      </c>
      <c r="B87" s="19" t="s">
        <v>28</v>
      </c>
      <c r="C87" s="19" t="s">
        <v>173</v>
      </c>
      <c r="D87" s="19" t="s">
        <v>175</v>
      </c>
      <c r="E87" s="19" t="s">
        <v>141</v>
      </c>
      <c r="F87" s="17" t="s">
        <v>17</v>
      </c>
      <c r="G87" s="20">
        <v>46237</v>
      </c>
      <c r="H87" s="20">
        <v>46241</v>
      </c>
      <c r="I87" s="17" t="s">
        <v>11</v>
      </c>
      <c r="J87" s="23">
        <v>0</v>
      </c>
      <c r="K87" s="19" t="s">
        <v>142</v>
      </c>
      <c r="L87" s="19" t="s">
        <v>176</v>
      </c>
    </row>
    <row r="88" ht="15.75" customHeight="1" spans="1:12" x14ac:dyDescent="0.25">
      <c r="A88" s="17">
        <v>84</v>
      </c>
      <c r="B88" s="19" t="s">
        <v>28</v>
      </c>
      <c r="C88" s="19" t="s">
        <v>173</v>
      </c>
      <c r="D88" s="19" t="s">
        <v>175</v>
      </c>
      <c r="E88" s="19" t="s">
        <v>144</v>
      </c>
      <c r="F88" s="17" t="s">
        <v>16</v>
      </c>
      <c r="G88" s="20">
        <v>46239</v>
      </c>
      <c r="H88" s="20">
        <v>46243</v>
      </c>
      <c r="I88" s="17" t="s">
        <v>7</v>
      </c>
      <c r="J88" s="23">
        <v>1</v>
      </c>
      <c r="K88" s="19" t="s">
        <v>145</v>
      </c>
      <c r="L88" s="19" t="s">
        <v>177</v>
      </c>
    </row>
    <row r="89" ht="15.75" customHeight="1" spans="1:12" x14ac:dyDescent="0.25">
      <c r="A89" s="17">
        <v>85</v>
      </c>
      <c r="B89" s="19" t="s">
        <v>28</v>
      </c>
      <c r="C89" s="19" t="s">
        <v>173</v>
      </c>
      <c r="D89" s="19" t="s">
        <v>175</v>
      </c>
      <c r="E89" s="19" t="s">
        <v>146</v>
      </c>
      <c r="F89" s="17" t="s">
        <v>16</v>
      </c>
      <c r="G89" s="20">
        <v>46242</v>
      </c>
      <c r="H89" s="20">
        <v>46256</v>
      </c>
      <c r="I89" s="17" t="s">
        <v>7</v>
      </c>
      <c r="J89" s="23">
        <v>1</v>
      </c>
      <c r="K89" s="19" t="s">
        <v>147</v>
      </c>
      <c r="L89" s="19" t="s">
        <v>178</v>
      </c>
    </row>
    <row r="90" ht="15.75" customHeight="1" spans="1:12" x14ac:dyDescent="0.25">
      <c r="A90" s="17">
        <v>86</v>
      </c>
      <c r="B90" s="19" t="s">
        <v>28</v>
      </c>
      <c r="C90" s="19" t="s">
        <v>173</v>
      </c>
      <c r="D90" s="19" t="s">
        <v>175</v>
      </c>
      <c r="E90" s="19" t="s">
        <v>149</v>
      </c>
      <c r="F90" s="17" t="s">
        <v>16</v>
      </c>
      <c r="G90" s="20">
        <v>46253</v>
      </c>
      <c r="H90" s="20">
        <v>46258</v>
      </c>
      <c r="I90" s="17" t="s">
        <v>7</v>
      </c>
      <c r="J90" s="23">
        <v>1</v>
      </c>
      <c r="K90" s="19" t="s">
        <v>150</v>
      </c>
      <c r="L90" s="19" t="s">
        <v>177</v>
      </c>
    </row>
    <row r="91" ht="15.75" customHeight="1" spans="1:12" x14ac:dyDescent="0.25">
      <c r="A91" s="17">
        <v>87</v>
      </c>
      <c r="B91" s="19" t="s">
        <v>28</v>
      </c>
      <c r="C91" s="19" t="s">
        <v>173</v>
      </c>
      <c r="D91" s="19" t="s">
        <v>175</v>
      </c>
      <c r="E91" s="19" t="s">
        <v>151</v>
      </c>
      <c r="F91" s="17" t="s">
        <v>16</v>
      </c>
      <c r="G91" s="20">
        <v>46255</v>
      </c>
      <c r="H91" s="20">
        <v>46259</v>
      </c>
      <c r="I91" s="17" t="s">
        <v>7</v>
      </c>
      <c r="J91" s="23">
        <v>1</v>
      </c>
      <c r="K91" s="19" t="s">
        <v>152</v>
      </c>
      <c r="L91" s="19" t="s">
        <v>179</v>
      </c>
    </row>
    <row r="92" ht="15.75" customHeight="1" spans="1:12" x14ac:dyDescent="0.25">
      <c r="A92" s="17">
        <v>88</v>
      </c>
      <c r="B92" s="19" t="s">
        <v>28</v>
      </c>
      <c r="C92" s="19" t="s">
        <v>173</v>
      </c>
      <c r="D92" s="19" t="s">
        <v>175</v>
      </c>
      <c r="E92" s="19" t="s">
        <v>154</v>
      </c>
      <c r="F92" s="17" t="s">
        <v>17</v>
      </c>
      <c r="G92" s="20">
        <v>46258</v>
      </c>
      <c r="H92" s="20">
        <v>46262</v>
      </c>
      <c r="I92" s="17" t="s">
        <v>10</v>
      </c>
      <c r="J92" s="23">
        <v>0</v>
      </c>
      <c r="K92" s="19" t="s">
        <v>155</v>
      </c>
      <c r="L92" s="19" t="s">
        <v>177</v>
      </c>
    </row>
    <row r="93" ht="15.75" customHeight="1" spans="1:12" x14ac:dyDescent="0.25">
      <c r="A93" s="17">
        <v>89</v>
      </c>
      <c r="B93" s="19" t="s">
        <v>28</v>
      </c>
      <c r="C93" s="19" t="s">
        <v>180</v>
      </c>
      <c r="D93" s="19" t="s">
        <v>181</v>
      </c>
      <c r="E93" s="19" t="s">
        <v>141</v>
      </c>
      <c r="F93" s="17" t="s">
        <v>17</v>
      </c>
      <c r="G93" s="20">
        <v>46244</v>
      </c>
      <c r="H93" s="20">
        <v>46248</v>
      </c>
      <c r="I93" s="17" t="s">
        <v>11</v>
      </c>
      <c r="J93" s="23">
        <v>0</v>
      </c>
      <c r="K93" s="19" t="s">
        <v>142</v>
      </c>
      <c r="L93" s="19" t="s">
        <v>164</v>
      </c>
    </row>
    <row r="94" ht="15.75" customHeight="1" spans="1:12" x14ac:dyDescent="0.25">
      <c r="A94" s="17">
        <v>90</v>
      </c>
      <c r="B94" s="19" t="s">
        <v>28</v>
      </c>
      <c r="C94" s="19" t="s">
        <v>180</v>
      </c>
      <c r="D94" s="19" t="s">
        <v>181</v>
      </c>
      <c r="E94" s="19" t="s">
        <v>144</v>
      </c>
      <c r="F94" s="17" t="s">
        <v>16</v>
      </c>
      <c r="G94" s="20">
        <v>46246</v>
      </c>
      <c r="H94" s="20">
        <v>46250</v>
      </c>
      <c r="I94" s="17" t="s">
        <v>7</v>
      </c>
      <c r="J94" s="23">
        <v>1</v>
      </c>
      <c r="K94" s="19" t="s">
        <v>145</v>
      </c>
      <c r="L94" s="19"/>
    </row>
    <row r="95" ht="15.75" customHeight="1" spans="1:12" x14ac:dyDescent="0.25">
      <c r="A95" s="17">
        <v>91</v>
      </c>
      <c r="B95" s="19" t="s">
        <v>28</v>
      </c>
      <c r="C95" s="19" t="s">
        <v>180</v>
      </c>
      <c r="D95" s="19" t="s">
        <v>181</v>
      </c>
      <c r="E95" s="19" t="s">
        <v>146</v>
      </c>
      <c r="F95" s="17" t="s">
        <v>16</v>
      </c>
      <c r="G95" s="20">
        <v>46249</v>
      </c>
      <c r="H95" s="20">
        <v>46256</v>
      </c>
      <c r="I95" s="17" t="s">
        <v>7</v>
      </c>
      <c r="J95" s="23">
        <v>1</v>
      </c>
      <c r="K95" s="19" t="s">
        <v>147</v>
      </c>
      <c r="L95" s="19" t="s">
        <v>182</v>
      </c>
    </row>
    <row r="96" ht="15.75" customHeight="1" spans="1:12" x14ac:dyDescent="0.25">
      <c r="A96" s="17">
        <v>92</v>
      </c>
      <c r="B96" s="19" t="s">
        <v>28</v>
      </c>
      <c r="C96" s="19" t="s">
        <v>180</v>
      </c>
      <c r="D96" s="19" t="s">
        <v>181</v>
      </c>
      <c r="E96" s="19" t="s">
        <v>149</v>
      </c>
      <c r="F96" s="17" t="s">
        <v>16</v>
      </c>
      <c r="G96" s="20">
        <v>46253</v>
      </c>
      <c r="H96" s="20">
        <v>46258</v>
      </c>
      <c r="I96" s="17" t="s">
        <v>7</v>
      </c>
      <c r="J96" s="23">
        <v>1</v>
      </c>
      <c r="K96" s="19" t="s">
        <v>150</v>
      </c>
      <c r="L96" s="19" t="s">
        <v>183</v>
      </c>
    </row>
    <row r="97" ht="15.75" customHeight="1" spans="1:12" x14ac:dyDescent="0.25">
      <c r="A97" s="17">
        <v>93</v>
      </c>
      <c r="B97" s="19" t="s">
        <v>28</v>
      </c>
      <c r="C97" s="19" t="s">
        <v>180</v>
      </c>
      <c r="D97" s="19" t="s">
        <v>181</v>
      </c>
      <c r="E97" s="19" t="s">
        <v>151</v>
      </c>
      <c r="F97" s="17" t="s">
        <v>16</v>
      </c>
      <c r="G97" s="20">
        <v>46255</v>
      </c>
      <c r="H97" s="20">
        <v>46259</v>
      </c>
      <c r="I97" s="17" t="s">
        <v>7</v>
      </c>
      <c r="J97" s="23">
        <v>1</v>
      </c>
      <c r="K97" s="19" t="s">
        <v>152</v>
      </c>
      <c r="L97" s="19" t="s">
        <v>184</v>
      </c>
    </row>
    <row r="98" ht="15.75" customHeight="1" spans="1:12" x14ac:dyDescent="0.25">
      <c r="A98" s="17">
        <v>94</v>
      </c>
      <c r="B98" s="19" t="s">
        <v>28</v>
      </c>
      <c r="C98" s="19" t="s">
        <v>180</v>
      </c>
      <c r="D98" s="19" t="s">
        <v>181</v>
      </c>
      <c r="E98" s="19" t="s">
        <v>154</v>
      </c>
      <c r="F98" s="17" t="s">
        <v>17</v>
      </c>
      <c r="G98" s="20">
        <v>46258</v>
      </c>
      <c r="H98" s="20">
        <v>46262</v>
      </c>
      <c r="I98" s="17" t="s">
        <v>10</v>
      </c>
      <c r="J98" s="23">
        <v>0</v>
      </c>
      <c r="K98" s="19" t="s">
        <v>155</v>
      </c>
      <c r="L98" s="19"/>
    </row>
    <row r="99" ht="15.75" customHeight="1" spans="1:12" x14ac:dyDescent="0.25">
      <c r="A99" s="17">
        <v>95</v>
      </c>
      <c r="B99" s="19" t="s">
        <v>28</v>
      </c>
      <c r="C99" s="19" t="s">
        <v>185</v>
      </c>
      <c r="D99" s="19" t="s">
        <v>186</v>
      </c>
      <c r="E99" s="19" t="s">
        <v>141</v>
      </c>
      <c r="F99" s="17" t="s">
        <v>17</v>
      </c>
      <c r="G99" s="20">
        <v>46251</v>
      </c>
      <c r="H99" s="20">
        <v>46255</v>
      </c>
      <c r="I99" s="17" t="s">
        <v>11</v>
      </c>
      <c r="J99" s="23">
        <v>0</v>
      </c>
      <c r="K99" s="19" t="s">
        <v>142</v>
      </c>
      <c r="L99" s="19" t="s">
        <v>164</v>
      </c>
    </row>
    <row r="100" ht="15.75" customHeight="1" spans="1:12" x14ac:dyDescent="0.25">
      <c r="A100" s="17">
        <v>96</v>
      </c>
      <c r="B100" s="19" t="s">
        <v>28</v>
      </c>
      <c r="C100" s="19" t="s">
        <v>185</v>
      </c>
      <c r="D100" s="19" t="s">
        <v>186</v>
      </c>
      <c r="E100" s="19" t="s">
        <v>144</v>
      </c>
      <c r="F100" s="17" t="s">
        <v>16</v>
      </c>
      <c r="G100" s="20">
        <v>46253</v>
      </c>
      <c r="H100" s="20">
        <v>46257</v>
      </c>
      <c r="I100" s="17" t="s">
        <v>7</v>
      </c>
      <c r="J100" s="23">
        <v>1</v>
      </c>
      <c r="K100" s="19" t="s">
        <v>145</v>
      </c>
      <c r="L100" s="19"/>
    </row>
    <row r="101" ht="15.75" customHeight="1" spans="1:12" x14ac:dyDescent="0.25">
      <c r="A101" s="17">
        <v>97</v>
      </c>
      <c r="B101" s="19" t="s">
        <v>28</v>
      </c>
      <c r="C101" s="19" t="s">
        <v>185</v>
      </c>
      <c r="D101" s="19" t="s">
        <v>186</v>
      </c>
      <c r="E101" s="19" t="s">
        <v>146</v>
      </c>
      <c r="F101" s="17" t="s">
        <v>16</v>
      </c>
      <c r="G101" s="20">
        <v>46256</v>
      </c>
      <c r="H101" s="20">
        <v>46260</v>
      </c>
      <c r="I101" s="17" t="s">
        <v>7</v>
      </c>
      <c r="J101" s="23">
        <v>1</v>
      </c>
      <c r="K101" s="19" t="s">
        <v>147</v>
      </c>
      <c r="L101" s="19"/>
    </row>
    <row r="102" ht="15.75" customHeight="1" spans="1:12" x14ac:dyDescent="0.25">
      <c r="A102" s="17">
        <v>98</v>
      </c>
      <c r="B102" s="19" t="s">
        <v>28</v>
      </c>
      <c r="C102" s="19" t="s">
        <v>185</v>
      </c>
      <c r="D102" s="19" t="s">
        <v>186</v>
      </c>
      <c r="E102" s="19" t="s">
        <v>149</v>
      </c>
      <c r="F102" s="17" t="s">
        <v>16</v>
      </c>
      <c r="G102" s="20">
        <v>46257</v>
      </c>
      <c r="H102" s="20">
        <v>46262</v>
      </c>
      <c r="I102" s="17" t="s">
        <v>7</v>
      </c>
      <c r="J102" s="23">
        <v>1</v>
      </c>
      <c r="K102" s="19" t="s">
        <v>150</v>
      </c>
      <c r="L102" s="19" t="s">
        <v>187</v>
      </c>
    </row>
    <row r="103" ht="15.75" customHeight="1" spans="1:12" x14ac:dyDescent="0.25">
      <c r="A103" s="17">
        <v>99</v>
      </c>
      <c r="B103" s="19" t="s">
        <v>28</v>
      </c>
      <c r="C103" s="19" t="s">
        <v>185</v>
      </c>
      <c r="D103" s="19" t="s">
        <v>186</v>
      </c>
      <c r="E103" s="19" t="s">
        <v>151</v>
      </c>
      <c r="F103" s="17" t="s">
        <v>16</v>
      </c>
      <c r="G103" s="20">
        <v>46259</v>
      </c>
      <c r="H103" s="20">
        <v>46263</v>
      </c>
      <c r="I103" s="17" t="s">
        <v>7</v>
      </c>
      <c r="J103" s="23">
        <v>1</v>
      </c>
      <c r="K103" s="19" t="s">
        <v>152</v>
      </c>
      <c r="L103" s="19" t="s">
        <v>188</v>
      </c>
    </row>
    <row r="104" ht="15.75" customHeight="1" spans="1:12" x14ac:dyDescent="0.25">
      <c r="A104" s="17">
        <v>100</v>
      </c>
      <c r="B104" s="19" t="s">
        <v>28</v>
      </c>
      <c r="C104" s="19" t="s">
        <v>185</v>
      </c>
      <c r="D104" s="19" t="s">
        <v>186</v>
      </c>
      <c r="E104" s="19" t="s">
        <v>154</v>
      </c>
      <c r="F104" s="17" t="s">
        <v>17</v>
      </c>
      <c r="G104" s="20">
        <v>46262</v>
      </c>
      <c r="H104" s="20">
        <v>46266</v>
      </c>
      <c r="I104" s="17" t="s">
        <v>10</v>
      </c>
      <c r="J104" s="23">
        <v>0</v>
      </c>
      <c r="K104" s="19" t="s">
        <v>155</v>
      </c>
      <c r="L104" s="19"/>
    </row>
    <row r="105" ht="15.75" customHeight="1" spans="1:12" x14ac:dyDescent="0.25">
      <c r="A105" s="17">
        <v>101</v>
      </c>
      <c r="B105" s="19" t="s">
        <v>28</v>
      </c>
      <c r="C105" s="19" t="s">
        <v>189</v>
      </c>
      <c r="D105" s="19" t="s">
        <v>190</v>
      </c>
      <c r="E105" s="19" t="s">
        <v>191</v>
      </c>
      <c r="F105" s="17" t="s">
        <v>16</v>
      </c>
      <c r="G105" s="20">
        <v>46244</v>
      </c>
      <c r="H105" s="20">
        <v>46255</v>
      </c>
      <c r="I105" s="17" t="s">
        <v>7</v>
      </c>
      <c r="J105" s="23">
        <v>1</v>
      </c>
      <c r="K105" s="19" t="s">
        <v>192</v>
      </c>
      <c r="L105" s="19"/>
    </row>
    <row r="106" ht="15.75" customHeight="1" spans="1:12" x14ac:dyDescent="0.25">
      <c r="A106" s="17">
        <v>102</v>
      </c>
      <c r="B106" s="19" t="s">
        <v>28</v>
      </c>
      <c r="C106" s="19" t="s">
        <v>189</v>
      </c>
      <c r="D106" s="19" t="s">
        <v>193</v>
      </c>
      <c r="E106" s="19" t="s">
        <v>194</v>
      </c>
      <c r="F106" s="17" t="s">
        <v>16</v>
      </c>
      <c r="G106" s="20">
        <v>46244</v>
      </c>
      <c r="H106" s="20">
        <v>46258</v>
      </c>
      <c r="I106" s="17" t="s">
        <v>7</v>
      </c>
      <c r="J106" s="23">
        <v>1</v>
      </c>
      <c r="K106" s="19" t="s">
        <v>195</v>
      </c>
      <c r="L106" s="19"/>
    </row>
    <row r="107" ht="15.75" customHeight="1" spans="1:12" x14ac:dyDescent="0.25">
      <c r="A107" s="17">
        <v>103</v>
      </c>
      <c r="B107" s="19" t="s">
        <v>28</v>
      </c>
      <c r="C107" s="19" t="s">
        <v>189</v>
      </c>
      <c r="D107" s="19" t="s">
        <v>196</v>
      </c>
      <c r="E107" s="19" t="s">
        <v>197</v>
      </c>
      <c r="F107" s="17" t="s">
        <v>16</v>
      </c>
      <c r="G107" s="20">
        <v>46248</v>
      </c>
      <c r="H107" s="20">
        <v>46258</v>
      </c>
      <c r="I107" s="17" t="s">
        <v>7</v>
      </c>
      <c r="J107" s="23">
        <v>1</v>
      </c>
      <c r="K107" s="19" t="s">
        <v>198</v>
      </c>
      <c r="L107" s="19" t="s">
        <v>199</v>
      </c>
    </row>
    <row r="108" ht="15.75" customHeight="1" spans="1:12" x14ac:dyDescent="0.25">
      <c r="A108" s="17">
        <v>104</v>
      </c>
      <c r="B108" s="19" t="s">
        <v>28</v>
      </c>
      <c r="C108" s="19" t="s">
        <v>200</v>
      </c>
      <c r="D108" s="19" t="s">
        <v>201</v>
      </c>
      <c r="E108" s="19" t="s">
        <v>202</v>
      </c>
      <c r="F108" s="17" t="s">
        <v>16</v>
      </c>
      <c r="G108" s="20">
        <v>46237</v>
      </c>
      <c r="H108" s="20">
        <v>46255</v>
      </c>
      <c r="I108" s="17" t="s">
        <v>7</v>
      </c>
      <c r="J108" s="23">
        <v>1</v>
      </c>
      <c r="K108" s="19" t="s">
        <v>203</v>
      </c>
      <c r="L108" s="19" t="s">
        <v>204</v>
      </c>
    </row>
    <row r="109" ht="15.75" customHeight="1" spans="1:12" x14ac:dyDescent="0.25">
      <c r="A109" s="17">
        <v>105</v>
      </c>
      <c r="B109" s="19" t="s">
        <v>28</v>
      </c>
      <c r="C109" s="19" t="s">
        <v>200</v>
      </c>
      <c r="D109" s="19" t="s">
        <v>205</v>
      </c>
      <c r="E109" s="19" t="s">
        <v>206</v>
      </c>
      <c r="F109" s="17" t="s">
        <v>17</v>
      </c>
      <c r="G109" s="20">
        <v>46237</v>
      </c>
      <c r="H109" s="20">
        <v>46246</v>
      </c>
      <c r="I109" s="17" t="s">
        <v>11</v>
      </c>
      <c r="J109" s="23">
        <v>0</v>
      </c>
      <c r="K109" s="19" t="s">
        <v>207</v>
      </c>
      <c r="L109" s="19" t="s">
        <v>208</v>
      </c>
    </row>
    <row r="110" ht="15.75" customHeight="1" spans="1:12" x14ac:dyDescent="0.25">
      <c r="A110" s="17">
        <v>106</v>
      </c>
      <c r="B110" s="19" t="s">
        <v>28</v>
      </c>
      <c r="C110" s="19" t="s">
        <v>200</v>
      </c>
      <c r="D110" s="19" t="s">
        <v>209</v>
      </c>
      <c r="E110" s="19" t="s">
        <v>210</v>
      </c>
      <c r="F110" s="17" t="s">
        <v>16</v>
      </c>
      <c r="G110" s="20">
        <v>46244</v>
      </c>
      <c r="H110" s="20">
        <v>46262</v>
      </c>
      <c r="I110" s="17" t="s">
        <v>11</v>
      </c>
      <c r="J110" s="23">
        <v>0</v>
      </c>
      <c r="K110" s="19" t="s">
        <v>211</v>
      </c>
      <c r="L110" s="19" t="s">
        <v>212</v>
      </c>
    </row>
    <row r="111" ht="15.75" customHeight="1" spans="1:12" x14ac:dyDescent="0.25">
      <c r="A111" s="17">
        <v>107</v>
      </c>
      <c r="B111" s="19" t="s">
        <v>28</v>
      </c>
      <c r="C111" s="19" t="s">
        <v>200</v>
      </c>
      <c r="D111" s="19" t="s">
        <v>213</v>
      </c>
      <c r="E111" s="19" t="s">
        <v>214</v>
      </c>
      <c r="F111" s="17" t="s">
        <v>16</v>
      </c>
      <c r="G111" s="20">
        <v>46251</v>
      </c>
      <c r="H111" s="20">
        <v>46262</v>
      </c>
      <c r="I111" s="17" t="s">
        <v>11</v>
      </c>
      <c r="J111" s="23">
        <v>0</v>
      </c>
      <c r="K111" s="19" t="s">
        <v>215</v>
      </c>
      <c r="L111" s="19" t="s">
        <v>216</v>
      </c>
    </row>
    <row r="112" ht="15.75" customHeight="1" spans="1:12" x14ac:dyDescent="0.25">
      <c r="A112" s="17">
        <v>108</v>
      </c>
      <c r="B112" s="19" t="s">
        <v>28</v>
      </c>
      <c r="C112" s="19" t="s">
        <v>217</v>
      </c>
      <c r="D112" s="19" t="s">
        <v>218</v>
      </c>
      <c r="E112" s="19" t="s">
        <v>219</v>
      </c>
      <c r="F112" s="17" t="s">
        <v>17</v>
      </c>
      <c r="G112" s="20">
        <v>46223</v>
      </c>
      <c r="H112" s="20">
        <v>46233</v>
      </c>
      <c r="I112" s="17" t="s">
        <v>11</v>
      </c>
      <c r="J112" s="23">
        <v>0</v>
      </c>
      <c r="K112" s="19" t="s">
        <v>220</v>
      </c>
      <c r="L112" s="19" t="s">
        <v>221</v>
      </c>
    </row>
    <row r="113" ht="15.75" customHeight="1" spans="1:12" x14ac:dyDescent="0.25">
      <c r="A113" s="17">
        <v>109</v>
      </c>
      <c r="B113" s="19" t="s">
        <v>28</v>
      </c>
      <c r="C113" s="19" t="s">
        <v>217</v>
      </c>
      <c r="D113" s="19" t="s">
        <v>218</v>
      </c>
      <c r="E113" s="19" t="s">
        <v>222</v>
      </c>
      <c r="F113" s="17" t="s">
        <v>16</v>
      </c>
      <c r="G113" s="20">
        <v>46230</v>
      </c>
      <c r="H113" s="20">
        <v>46241</v>
      </c>
      <c r="I113" s="17" t="s">
        <v>11</v>
      </c>
      <c r="J113" s="23">
        <v>0</v>
      </c>
      <c r="K113" s="19" t="s">
        <v>223</v>
      </c>
      <c r="L113" s="19" t="s">
        <v>224</v>
      </c>
    </row>
    <row r="114" ht="15.75" customHeight="1" spans="1:12" x14ac:dyDescent="0.25">
      <c r="A114" s="17">
        <v>110</v>
      </c>
      <c r="B114" s="19" t="s">
        <v>28</v>
      </c>
      <c r="C114" s="19" t="s">
        <v>217</v>
      </c>
      <c r="D114" s="19" t="s">
        <v>218</v>
      </c>
      <c r="E114" s="19" t="s">
        <v>225</v>
      </c>
      <c r="F114" s="17" t="s">
        <v>16</v>
      </c>
      <c r="G114" s="20">
        <v>46236</v>
      </c>
      <c r="H114" s="20">
        <v>46241</v>
      </c>
      <c r="I114" s="17" t="s">
        <v>11</v>
      </c>
      <c r="J114" s="23">
        <v>0</v>
      </c>
      <c r="K114" s="19" t="s">
        <v>226</v>
      </c>
      <c r="L114" s="19" t="s">
        <v>227</v>
      </c>
    </row>
    <row r="115" ht="15.75" customHeight="1" spans="1:12" x14ac:dyDescent="0.25">
      <c r="A115" s="17">
        <v>111</v>
      </c>
      <c r="B115" s="19" t="s">
        <v>28</v>
      </c>
      <c r="C115" s="19" t="s">
        <v>217</v>
      </c>
      <c r="D115" s="19" t="s">
        <v>228</v>
      </c>
      <c r="E115" s="19" t="s">
        <v>219</v>
      </c>
      <c r="F115" s="17" t="s">
        <v>17</v>
      </c>
      <c r="G115" s="20">
        <v>46230</v>
      </c>
      <c r="H115" s="20">
        <v>46240</v>
      </c>
      <c r="I115" s="17" t="s">
        <v>10</v>
      </c>
      <c r="J115" s="23">
        <v>0</v>
      </c>
      <c r="K115" s="19" t="s">
        <v>220</v>
      </c>
      <c r="L115" s="19" t="s">
        <v>229</v>
      </c>
    </row>
    <row r="116" ht="15.75" customHeight="1" spans="1:12" x14ac:dyDescent="0.25">
      <c r="A116" s="17">
        <v>112</v>
      </c>
      <c r="B116" s="19" t="s">
        <v>28</v>
      </c>
      <c r="C116" s="19" t="s">
        <v>217</v>
      </c>
      <c r="D116" s="19" t="s">
        <v>228</v>
      </c>
      <c r="E116" s="19" t="s">
        <v>230</v>
      </c>
      <c r="F116" s="17" t="s">
        <v>16</v>
      </c>
      <c r="G116" s="20">
        <v>46237</v>
      </c>
      <c r="H116" s="20">
        <v>46248</v>
      </c>
      <c r="I116" s="17" t="s">
        <v>11</v>
      </c>
      <c r="J116" s="23">
        <v>0</v>
      </c>
      <c r="K116" s="19" t="s">
        <v>223</v>
      </c>
      <c r="L116" s="19"/>
    </row>
    <row r="117" ht="15.75" customHeight="1" spans="1:12" x14ac:dyDescent="0.25">
      <c r="A117" s="17">
        <v>113</v>
      </c>
      <c r="B117" s="19" t="s">
        <v>28</v>
      </c>
      <c r="C117" s="19" t="s">
        <v>217</v>
      </c>
      <c r="D117" s="19" t="s">
        <v>228</v>
      </c>
      <c r="E117" s="19" t="s">
        <v>225</v>
      </c>
      <c r="F117" s="17" t="s">
        <v>16</v>
      </c>
      <c r="G117" s="20">
        <v>46243</v>
      </c>
      <c r="H117" s="20">
        <v>46248</v>
      </c>
      <c r="I117" s="17" t="s">
        <v>11</v>
      </c>
      <c r="J117" s="23">
        <v>0</v>
      </c>
      <c r="K117" s="19" t="s">
        <v>226</v>
      </c>
      <c r="L117" s="19"/>
    </row>
    <row r="118" ht="15.75" customHeight="1" spans="1:12" x14ac:dyDescent="0.25">
      <c r="A118" s="17">
        <v>114</v>
      </c>
      <c r="B118" s="19" t="s">
        <v>28</v>
      </c>
      <c r="C118" s="19" t="s">
        <v>217</v>
      </c>
      <c r="D118" s="19" t="s">
        <v>231</v>
      </c>
      <c r="E118" s="19" t="s">
        <v>219</v>
      </c>
      <c r="F118" s="17" t="s">
        <v>17</v>
      </c>
      <c r="G118" s="20">
        <v>46237</v>
      </c>
      <c r="H118" s="20">
        <v>46247</v>
      </c>
      <c r="I118" s="17" t="s">
        <v>11</v>
      </c>
      <c r="J118" s="23">
        <v>0</v>
      </c>
      <c r="K118" s="19" t="s">
        <v>220</v>
      </c>
      <c r="L118" s="19" t="s">
        <v>232</v>
      </c>
    </row>
    <row r="119" ht="15.75" customHeight="1" spans="1:12" x14ac:dyDescent="0.25">
      <c r="A119" s="17">
        <v>115</v>
      </c>
      <c r="B119" s="19" t="s">
        <v>28</v>
      </c>
      <c r="C119" s="19" t="s">
        <v>217</v>
      </c>
      <c r="D119" s="19" t="s">
        <v>231</v>
      </c>
      <c r="E119" s="19" t="s">
        <v>233</v>
      </c>
      <c r="F119" s="17" t="s">
        <v>16</v>
      </c>
      <c r="G119" s="20">
        <v>46244</v>
      </c>
      <c r="H119" s="20">
        <v>46255</v>
      </c>
      <c r="I119" s="17" t="s">
        <v>11</v>
      </c>
      <c r="J119" s="23">
        <v>0</v>
      </c>
      <c r="K119" s="19" t="s">
        <v>223</v>
      </c>
      <c r="L119" s="19" t="s">
        <v>234</v>
      </c>
    </row>
    <row r="120" ht="15.75" customHeight="1" spans="1:12" x14ac:dyDescent="0.25">
      <c r="A120" s="17">
        <v>116</v>
      </c>
      <c r="B120" s="19" t="s">
        <v>28</v>
      </c>
      <c r="C120" s="19" t="s">
        <v>217</v>
      </c>
      <c r="D120" s="19" t="s">
        <v>231</v>
      </c>
      <c r="E120" s="19" t="s">
        <v>225</v>
      </c>
      <c r="F120" s="17" t="s">
        <v>16</v>
      </c>
      <c r="G120" s="20">
        <v>46250</v>
      </c>
      <c r="H120" s="20">
        <v>46255</v>
      </c>
      <c r="I120" s="17" t="s">
        <v>11</v>
      </c>
      <c r="J120" s="23">
        <v>0</v>
      </c>
      <c r="K120" s="19" t="s">
        <v>226</v>
      </c>
      <c r="L120" s="19" t="s">
        <v>235</v>
      </c>
    </row>
    <row r="121" ht="15.75" customHeight="1" spans="1:12" x14ac:dyDescent="0.25">
      <c r="A121" s="17">
        <v>117</v>
      </c>
      <c r="B121" s="19" t="s">
        <v>28</v>
      </c>
      <c r="C121" s="19" t="s">
        <v>217</v>
      </c>
      <c r="D121" s="19" t="s">
        <v>236</v>
      </c>
      <c r="E121" s="19" t="s">
        <v>219</v>
      </c>
      <c r="F121" s="17" t="s">
        <v>17</v>
      </c>
      <c r="G121" s="20">
        <v>46237</v>
      </c>
      <c r="H121" s="20">
        <v>46247</v>
      </c>
      <c r="I121" s="17" t="s">
        <v>10</v>
      </c>
      <c r="J121" s="23">
        <v>0</v>
      </c>
      <c r="K121" s="19" t="s">
        <v>220</v>
      </c>
      <c r="L121" s="19" t="s">
        <v>237</v>
      </c>
    </row>
    <row r="122" ht="15.75" customHeight="1" spans="1:12" x14ac:dyDescent="0.25">
      <c r="A122" s="17">
        <v>118</v>
      </c>
      <c r="B122" s="19" t="s">
        <v>28</v>
      </c>
      <c r="C122" s="19" t="s">
        <v>217</v>
      </c>
      <c r="D122" s="19" t="s">
        <v>236</v>
      </c>
      <c r="E122" s="19" t="s">
        <v>238</v>
      </c>
      <c r="F122" s="17" t="s">
        <v>16</v>
      </c>
      <c r="G122" s="20">
        <v>46244</v>
      </c>
      <c r="H122" s="20">
        <v>46258</v>
      </c>
      <c r="I122" s="17" t="s">
        <v>10</v>
      </c>
      <c r="J122" s="23">
        <v>0</v>
      </c>
      <c r="K122" s="19" t="s">
        <v>223</v>
      </c>
      <c r="L122" s="19"/>
    </row>
    <row r="123" ht="15.75" customHeight="1" spans="1:12" x14ac:dyDescent="0.25">
      <c r="A123" s="17">
        <v>119</v>
      </c>
      <c r="B123" s="19" t="s">
        <v>28</v>
      </c>
      <c r="C123" s="19" t="s">
        <v>217</v>
      </c>
      <c r="D123" s="19" t="s">
        <v>236</v>
      </c>
      <c r="E123" s="19" t="s">
        <v>225</v>
      </c>
      <c r="F123" s="17" t="s">
        <v>16</v>
      </c>
      <c r="G123" s="20">
        <v>46253</v>
      </c>
      <c r="H123" s="20">
        <v>46258</v>
      </c>
      <c r="I123" s="17" t="s">
        <v>10</v>
      </c>
      <c r="J123" s="23">
        <v>0</v>
      </c>
      <c r="K123" s="19" t="s">
        <v>226</v>
      </c>
      <c r="L123" s="19"/>
    </row>
    <row r="124" ht="15.75" customHeight="1" spans="1:12" x14ac:dyDescent="0.25">
      <c r="A124" s="17">
        <v>120</v>
      </c>
      <c r="B124" s="19" t="s">
        <v>28</v>
      </c>
      <c r="C124" s="19" t="s">
        <v>217</v>
      </c>
      <c r="D124" s="19" t="s">
        <v>239</v>
      </c>
      <c r="E124" s="19" t="s">
        <v>219</v>
      </c>
      <c r="F124" s="17" t="s">
        <v>17</v>
      </c>
      <c r="G124" s="20">
        <v>46237</v>
      </c>
      <c r="H124" s="20">
        <v>46247</v>
      </c>
      <c r="I124" s="17" t="s">
        <v>10</v>
      </c>
      <c r="J124" s="23">
        <v>0</v>
      </c>
      <c r="K124" s="19" t="s">
        <v>220</v>
      </c>
      <c r="L124" s="19" t="s">
        <v>240</v>
      </c>
    </row>
    <row r="125" ht="15.75" customHeight="1" spans="1:12" x14ac:dyDescent="0.25">
      <c r="A125" s="17">
        <v>121</v>
      </c>
      <c r="B125" s="19" t="s">
        <v>28</v>
      </c>
      <c r="C125" s="19" t="s">
        <v>217</v>
      </c>
      <c r="D125" s="19" t="s">
        <v>239</v>
      </c>
      <c r="E125" s="19" t="s">
        <v>241</v>
      </c>
      <c r="F125" s="17" t="s">
        <v>16</v>
      </c>
      <c r="G125" s="20">
        <v>46244</v>
      </c>
      <c r="H125" s="20">
        <v>46258</v>
      </c>
      <c r="I125" s="17" t="s">
        <v>10</v>
      </c>
      <c r="J125" s="23">
        <v>0</v>
      </c>
      <c r="K125" s="19" t="s">
        <v>223</v>
      </c>
      <c r="L125" s="19"/>
    </row>
    <row r="126" ht="15.75" customHeight="1" spans="1:12" x14ac:dyDescent="0.25">
      <c r="A126" s="17">
        <v>122</v>
      </c>
      <c r="B126" s="19" t="s">
        <v>28</v>
      </c>
      <c r="C126" s="19" t="s">
        <v>217</v>
      </c>
      <c r="D126" s="19" t="s">
        <v>239</v>
      </c>
      <c r="E126" s="19" t="s">
        <v>225</v>
      </c>
      <c r="F126" s="17" t="s">
        <v>16</v>
      </c>
      <c r="G126" s="20">
        <v>46253</v>
      </c>
      <c r="H126" s="20">
        <v>46258</v>
      </c>
      <c r="I126" s="17" t="s">
        <v>10</v>
      </c>
      <c r="J126" s="23">
        <v>0</v>
      </c>
      <c r="K126" s="19" t="s">
        <v>226</v>
      </c>
      <c r="L126" s="19"/>
    </row>
    <row r="127" ht="15.75" customHeight="1" spans="1:12" x14ac:dyDescent="0.25">
      <c r="A127" s="17">
        <v>123</v>
      </c>
      <c r="B127" s="19" t="s">
        <v>28</v>
      </c>
      <c r="C127" s="19" t="s">
        <v>217</v>
      </c>
      <c r="D127" s="19" t="s">
        <v>242</v>
      </c>
      <c r="E127" s="19" t="s">
        <v>219</v>
      </c>
      <c r="F127" s="17" t="s">
        <v>17</v>
      </c>
      <c r="G127" s="20">
        <v>46244</v>
      </c>
      <c r="H127" s="20">
        <v>46254</v>
      </c>
      <c r="I127" s="17" t="s">
        <v>10</v>
      </c>
      <c r="J127" s="23">
        <v>0</v>
      </c>
      <c r="K127" s="19" t="s">
        <v>220</v>
      </c>
      <c r="L127" s="19" t="s">
        <v>243</v>
      </c>
    </row>
    <row r="128" ht="15.75" customHeight="1" spans="1:12" x14ac:dyDescent="0.25">
      <c r="A128" s="17">
        <v>124</v>
      </c>
      <c r="B128" s="19" t="s">
        <v>28</v>
      </c>
      <c r="C128" s="19" t="s">
        <v>217</v>
      </c>
      <c r="D128" s="19" t="s">
        <v>242</v>
      </c>
      <c r="E128" s="19" t="s">
        <v>244</v>
      </c>
      <c r="F128" s="17" t="s">
        <v>16</v>
      </c>
      <c r="G128" s="20">
        <v>46251</v>
      </c>
      <c r="H128" s="20">
        <v>46262</v>
      </c>
      <c r="I128" s="17" t="s">
        <v>10</v>
      </c>
      <c r="J128" s="23">
        <v>0</v>
      </c>
      <c r="K128" s="19" t="s">
        <v>223</v>
      </c>
      <c r="L128" s="19"/>
    </row>
    <row r="129" ht="15.75" customHeight="1" spans="1:12" x14ac:dyDescent="0.25">
      <c r="A129" s="17">
        <v>125</v>
      </c>
      <c r="B129" s="19" t="s">
        <v>28</v>
      </c>
      <c r="C129" s="19" t="s">
        <v>217</v>
      </c>
      <c r="D129" s="19" t="s">
        <v>242</v>
      </c>
      <c r="E129" s="19" t="s">
        <v>225</v>
      </c>
      <c r="F129" s="17" t="s">
        <v>16</v>
      </c>
      <c r="G129" s="20">
        <v>46257</v>
      </c>
      <c r="H129" s="20">
        <v>46262</v>
      </c>
      <c r="I129" s="17" t="s">
        <v>10</v>
      </c>
      <c r="J129" s="23">
        <v>0</v>
      </c>
      <c r="K129" s="19" t="s">
        <v>226</v>
      </c>
      <c r="L129" s="19"/>
    </row>
    <row r="130" ht="15.75" customHeight="1" spans="1:12" x14ac:dyDescent="0.25">
      <c r="A130" s="17">
        <v>126</v>
      </c>
      <c r="B130" s="19" t="s">
        <v>28</v>
      </c>
      <c r="C130" s="19" t="s">
        <v>217</v>
      </c>
      <c r="D130" s="19" t="s">
        <v>245</v>
      </c>
      <c r="E130" s="19" t="s">
        <v>219</v>
      </c>
      <c r="F130" s="17" t="s">
        <v>17</v>
      </c>
      <c r="G130" s="20">
        <v>46244</v>
      </c>
      <c r="H130" s="20">
        <v>46254</v>
      </c>
      <c r="I130" s="17" t="s">
        <v>10</v>
      </c>
      <c r="J130" s="23">
        <v>0</v>
      </c>
      <c r="K130" s="19" t="s">
        <v>220</v>
      </c>
      <c r="L130" s="19" t="s">
        <v>246</v>
      </c>
    </row>
    <row r="131" ht="15.75" customHeight="1" spans="1:12" x14ac:dyDescent="0.25">
      <c r="A131" s="17">
        <v>127</v>
      </c>
      <c r="B131" s="19" t="s">
        <v>28</v>
      </c>
      <c r="C131" s="19" t="s">
        <v>217</v>
      </c>
      <c r="D131" s="19" t="s">
        <v>245</v>
      </c>
      <c r="E131" s="19" t="s">
        <v>247</v>
      </c>
      <c r="F131" s="17" t="s">
        <v>16</v>
      </c>
      <c r="G131" s="20">
        <v>46251</v>
      </c>
      <c r="H131" s="20">
        <v>46262</v>
      </c>
      <c r="I131" s="17" t="s">
        <v>10</v>
      </c>
      <c r="J131" s="23">
        <v>0</v>
      </c>
      <c r="K131" s="19" t="s">
        <v>223</v>
      </c>
      <c r="L131" s="19"/>
    </row>
    <row r="132" ht="15.75" customHeight="1" spans="1:12" x14ac:dyDescent="0.25">
      <c r="A132" s="17">
        <v>128</v>
      </c>
      <c r="B132" s="19" t="s">
        <v>28</v>
      </c>
      <c r="C132" s="19" t="s">
        <v>217</v>
      </c>
      <c r="D132" s="19" t="s">
        <v>245</v>
      </c>
      <c r="E132" s="19" t="s">
        <v>225</v>
      </c>
      <c r="F132" s="17" t="s">
        <v>16</v>
      </c>
      <c r="G132" s="20">
        <v>46257</v>
      </c>
      <c r="H132" s="20">
        <v>46262</v>
      </c>
      <c r="I132" s="17" t="s">
        <v>10</v>
      </c>
      <c r="J132" s="23">
        <v>0</v>
      </c>
      <c r="K132" s="19" t="s">
        <v>226</v>
      </c>
      <c r="L132" s="19"/>
    </row>
    <row r="133" ht="15.75" customHeight="1" spans="1:12" x14ac:dyDescent="0.25">
      <c r="A133" s="17">
        <v>129</v>
      </c>
      <c r="B133" s="19" t="s">
        <v>28</v>
      </c>
      <c r="C133" s="19" t="s">
        <v>217</v>
      </c>
      <c r="D133" s="19" t="s">
        <v>248</v>
      </c>
      <c r="E133" s="19" t="s">
        <v>249</v>
      </c>
      <c r="F133" s="17" t="s">
        <v>16</v>
      </c>
      <c r="G133" s="20">
        <v>46255</v>
      </c>
      <c r="H133" s="20">
        <v>46262</v>
      </c>
      <c r="I133" s="17" t="s">
        <v>7</v>
      </c>
      <c r="J133" s="23">
        <v>1</v>
      </c>
      <c r="K133" s="19" t="s">
        <v>223</v>
      </c>
      <c r="L133" s="19" t="s">
        <v>250</v>
      </c>
    </row>
    <row r="134" ht="15.75" customHeight="1" spans="1:12" x14ac:dyDescent="0.25">
      <c r="A134" s="17">
        <v>130</v>
      </c>
      <c r="B134" s="19" t="s">
        <v>28</v>
      </c>
      <c r="C134" s="19" t="s">
        <v>217</v>
      </c>
      <c r="D134" s="19" t="s">
        <v>248</v>
      </c>
      <c r="E134" s="19" t="s">
        <v>225</v>
      </c>
      <c r="F134" s="17" t="s">
        <v>16</v>
      </c>
      <c r="G134" s="20">
        <v>46257</v>
      </c>
      <c r="H134" s="20">
        <v>46262</v>
      </c>
      <c r="I134" s="17" t="s">
        <v>9</v>
      </c>
      <c r="J134" s="23">
        <v>0.5</v>
      </c>
      <c r="K134" s="19" t="s">
        <v>226</v>
      </c>
      <c r="L134" s="19" t="s">
        <v>251</v>
      </c>
    </row>
    <row r="135" ht="15.75" customHeight="1" spans="1:12" x14ac:dyDescent="0.25">
      <c r="A135" s="17">
        <v>131</v>
      </c>
      <c r="B135" s="18" t="s">
        <v>30</v>
      </c>
      <c r="C135" s="19" t="s">
        <v>252</v>
      </c>
      <c r="D135" s="19" t="s">
        <v>253</v>
      </c>
      <c r="E135" s="19" t="s">
        <v>254</v>
      </c>
      <c r="F135" s="17" t="s">
        <v>16</v>
      </c>
      <c r="G135" s="20">
        <v>46266</v>
      </c>
      <c r="H135" s="20">
        <v>46270</v>
      </c>
      <c r="I135" s="17" t="s">
        <v>10</v>
      </c>
      <c r="J135" s="23">
        <v>0</v>
      </c>
      <c r="K135" s="19" t="s">
        <v>255</v>
      </c>
      <c r="L135" s="19"/>
    </row>
    <row r="136" ht="15.75" customHeight="1" spans="1:12" x14ac:dyDescent="0.25">
      <c r="A136" s="17">
        <v>132</v>
      </c>
      <c r="B136" s="19" t="s">
        <v>30</v>
      </c>
      <c r="C136" s="19" t="s">
        <v>252</v>
      </c>
      <c r="D136" s="19" t="s">
        <v>256</v>
      </c>
      <c r="E136" s="19" t="s">
        <v>257</v>
      </c>
      <c r="F136" s="17" t="s">
        <v>16</v>
      </c>
      <c r="G136" s="20">
        <v>46266</v>
      </c>
      <c r="H136" s="20">
        <v>46271</v>
      </c>
      <c r="I136" s="17" t="s">
        <v>9</v>
      </c>
      <c r="J136" s="23">
        <v>0.7</v>
      </c>
      <c r="K136" s="19" t="s">
        <v>258</v>
      </c>
      <c r="L136" s="19" t="s">
        <v>259</v>
      </c>
    </row>
    <row r="137" ht="15.75" customHeight="1" spans="1:12" x14ac:dyDescent="0.25">
      <c r="A137" s="17">
        <v>133</v>
      </c>
      <c r="B137" s="19" t="s">
        <v>30</v>
      </c>
      <c r="C137" s="19" t="s">
        <v>252</v>
      </c>
      <c r="D137" s="19" t="s">
        <v>260</v>
      </c>
      <c r="E137" s="19" t="s">
        <v>261</v>
      </c>
      <c r="F137" s="17" t="s">
        <v>16</v>
      </c>
      <c r="G137" s="20">
        <v>46268</v>
      </c>
      <c r="H137" s="20">
        <v>46272</v>
      </c>
      <c r="I137" s="17" t="s">
        <v>9</v>
      </c>
      <c r="J137" s="23">
        <v>0.3</v>
      </c>
      <c r="K137" s="19" t="s">
        <v>262</v>
      </c>
      <c r="L137" s="19" t="s">
        <v>263</v>
      </c>
    </row>
    <row r="138" ht="15.6" customHeight="1" spans="1:12" x14ac:dyDescent="0.25">
      <c r="A138" s="17">
        <v>134</v>
      </c>
      <c r="B138" s="19" t="s">
        <v>30</v>
      </c>
      <c r="C138" s="19" t="s">
        <v>252</v>
      </c>
      <c r="D138" s="19" t="s">
        <v>264</v>
      </c>
      <c r="E138" s="19" t="s">
        <v>265</v>
      </c>
      <c r="F138" s="17" t="s">
        <v>17</v>
      </c>
      <c r="G138" s="20">
        <v>46266</v>
      </c>
      <c r="H138" s="20">
        <v>46275</v>
      </c>
      <c r="I138" s="17" t="s">
        <v>10</v>
      </c>
      <c r="J138" s="23">
        <v>0</v>
      </c>
      <c r="K138" s="19" t="s">
        <v>266</v>
      </c>
      <c r="L138" s="19" t="s">
        <v>267</v>
      </c>
    </row>
    <row r="139" ht="15.6" customHeight="1" hidden="1" spans="1:12" x14ac:dyDescent="0.25">
      <c r="A139" s="17">
        <v>135</v>
      </c>
      <c r="B139" s="19" t="s">
        <v>30</v>
      </c>
      <c r="C139" s="19" t="s">
        <v>252</v>
      </c>
      <c r="D139" s="19" t="s">
        <v>268</v>
      </c>
      <c r="E139" s="19" t="s">
        <v>269</v>
      </c>
      <c r="F139" s="17" t="s">
        <v>17</v>
      </c>
      <c r="G139" s="20">
        <v>46266</v>
      </c>
      <c r="H139" s="20">
        <v>46275</v>
      </c>
      <c r="I139" s="17" t="s">
        <v>10</v>
      </c>
      <c r="J139" s="23">
        <v>0</v>
      </c>
      <c r="K139" s="19" t="s">
        <v>270</v>
      </c>
      <c r="L139" s="19" t="s">
        <v>271</v>
      </c>
    </row>
    <row r="140" ht="15.75" customHeight="1" spans="1:12" x14ac:dyDescent="0.25">
      <c r="A140" s="17">
        <v>136</v>
      </c>
      <c r="B140" s="19" t="s">
        <v>30</v>
      </c>
      <c r="C140" s="19" t="s">
        <v>252</v>
      </c>
      <c r="D140" s="19" t="s">
        <v>272</v>
      </c>
      <c r="E140" s="19" t="s">
        <v>273</v>
      </c>
      <c r="F140" s="17" t="s">
        <v>16</v>
      </c>
      <c r="G140" s="20">
        <v>46270</v>
      </c>
      <c r="H140" s="20">
        <v>46275</v>
      </c>
      <c r="I140" s="17" t="s">
        <v>10</v>
      </c>
      <c r="J140" s="23">
        <v>0</v>
      </c>
      <c r="K140" s="19" t="s">
        <v>274</v>
      </c>
      <c r="L140" s="19" t="s">
        <v>275</v>
      </c>
    </row>
    <row r="141" ht="15.75" customHeight="1" spans="1:12" x14ac:dyDescent="0.25">
      <c r="A141" s="17">
        <v>137</v>
      </c>
      <c r="B141" s="19" t="s">
        <v>30</v>
      </c>
      <c r="C141" s="19" t="s">
        <v>252</v>
      </c>
      <c r="D141" s="19" t="s">
        <v>276</v>
      </c>
      <c r="E141" s="19" t="s">
        <v>277</v>
      </c>
      <c r="F141" s="17" t="s">
        <v>17</v>
      </c>
      <c r="G141" s="20">
        <v>46267</v>
      </c>
      <c r="H141" s="20">
        <v>46273</v>
      </c>
      <c r="I141" s="17" t="s">
        <v>10</v>
      </c>
      <c r="J141" s="23">
        <v>0</v>
      </c>
      <c r="K141" s="19" t="s">
        <v>278</v>
      </c>
      <c r="L141" s="19"/>
    </row>
    <row r="142" ht="15.75" customHeight="1" spans="1:12" x14ac:dyDescent="0.25">
      <c r="A142" s="17">
        <v>138</v>
      </c>
      <c r="B142" s="19" t="s">
        <v>30</v>
      </c>
      <c r="C142" s="19" t="s">
        <v>252</v>
      </c>
      <c r="D142" s="19" t="s">
        <v>279</v>
      </c>
      <c r="E142" s="19" t="s">
        <v>280</v>
      </c>
      <c r="F142" s="17" t="s">
        <v>16</v>
      </c>
      <c r="G142" s="20">
        <v>46269</v>
      </c>
      <c r="H142" s="20">
        <v>46275</v>
      </c>
      <c r="I142" s="17" t="s">
        <v>9</v>
      </c>
      <c r="J142" s="23">
        <v>0.4</v>
      </c>
      <c r="K142" s="19" t="s">
        <v>281</v>
      </c>
      <c r="L142" s="19" t="s">
        <v>282</v>
      </c>
    </row>
    <row r="143" ht="15.75" customHeight="1" spans="1:12" x14ac:dyDescent="0.25">
      <c r="A143" s="17">
        <v>139</v>
      </c>
      <c r="B143" s="19" t="s">
        <v>30</v>
      </c>
      <c r="C143" s="19" t="s">
        <v>252</v>
      </c>
      <c r="D143" s="19" t="s">
        <v>283</v>
      </c>
      <c r="E143" s="19" t="s">
        <v>284</v>
      </c>
      <c r="F143" s="17" t="s">
        <v>16</v>
      </c>
      <c r="G143" s="20">
        <v>46273</v>
      </c>
      <c r="H143" s="20">
        <v>46275</v>
      </c>
      <c r="I143" s="17" t="s">
        <v>9</v>
      </c>
      <c r="J143" s="23">
        <v>0.3</v>
      </c>
      <c r="K143" s="19" t="s">
        <v>285</v>
      </c>
      <c r="L143" s="19" t="s">
        <v>286</v>
      </c>
    </row>
    <row r="144" ht="15.75" customHeight="1" spans="1:12" x14ac:dyDescent="0.25">
      <c r="A144" s="17">
        <v>140</v>
      </c>
      <c r="B144" s="18" t="s">
        <v>32</v>
      </c>
      <c r="C144" s="19" t="s">
        <v>287</v>
      </c>
      <c r="D144" s="19" t="s">
        <v>288</v>
      </c>
      <c r="E144" s="19" t="s">
        <v>289</v>
      </c>
      <c r="F144" s="17" t="s">
        <v>16</v>
      </c>
      <c r="G144" s="20">
        <v>46262</v>
      </c>
      <c r="H144" s="20">
        <v>46267</v>
      </c>
      <c r="I144" s="17" t="s">
        <v>7</v>
      </c>
      <c r="J144" s="23">
        <v>1</v>
      </c>
      <c r="K144" s="19" t="s">
        <v>290</v>
      </c>
      <c r="L144" s="19" t="s">
        <v>291</v>
      </c>
    </row>
    <row r="145" ht="15.75" customHeight="1" spans="1:12" x14ac:dyDescent="0.25">
      <c r="A145" s="17">
        <v>141</v>
      </c>
      <c r="B145" s="19" t="s">
        <v>32</v>
      </c>
      <c r="C145" s="19" t="s">
        <v>287</v>
      </c>
      <c r="D145" s="19" t="s">
        <v>292</v>
      </c>
      <c r="E145" s="19" t="s">
        <v>293</v>
      </c>
      <c r="F145" s="17" t="s">
        <v>16</v>
      </c>
      <c r="G145" s="20">
        <v>46262</v>
      </c>
      <c r="H145" s="20">
        <v>46267</v>
      </c>
      <c r="I145" s="17" t="s">
        <v>7</v>
      </c>
      <c r="J145" s="23">
        <v>1</v>
      </c>
      <c r="K145" s="19" t="s">
        <v>294</v>
      </c>
      <c r="L145" s="19" t="s">
        <v>295</v>
      </c>
    </row>
    <row r="146" ht="15.75" customHeight="1" spans="1:12" x14ac:dyDescent="0.25">
      <c r="A146" s="17">
        <v>142</v>
      </c>
      <c r="B146" s="19" t="s">
        <v>32</v>
      </c>
      <c r="C146" s="19" t="s">
        <v>287</v>
      </c>
      <c r="D146" s="19" t="s">
        <v>296</v>
      </c>
      <c r="E146" s="19" t="s">
        <v>297</v>
      </c>
      <c r="F146" s="17" t="s">
        <v>16</v>
      </c>
      <c r="G146" s="20">
        <v>46262</v>
      </c>
      <c r="H146" s="20">
        <v>46268</v>
      </c>
      <c r="I146" s="17" t="s">
        <v>7</v>
      </c>
      <c r="J146" s="23">
        <v>1</v>
      </c>
      <c r="K146" s="19" t="s">
        <v>298</v>
      </c>
      <c r="L146" s="19" t="s">
        <v>299</v>
      </c>
    </row>
    <row r="147" ht="15.75" customHeight="1" spans="1:12" x14ac:dyDescent="0.25">
      <c r="A147" s="17">
        <v>143</v>
      </c>
      <c r="B147" s="19" t="s">
        <v>32</v>
      </c>
      <c r="C147" s="19" t="s">
        <v>287</v>
      </c>
      <c r="D147" s="19" t="s">
        <v>300</v>
      </c>
      <c r="E147" s="19" t="s">
        <v>301</v>
      </c>
      <c r="F147" s="17" t="s">
        <v>16</v>
      </c>
      <c r="G147" s="20">
        <v>46262</v>
      </c>
      <c r="H147" s="20">
        <v>46266</v>
      </c>
      <c r="I147" s="17" t="s">
        <v>7</v>
      </c>
      <c r="J147" s="23">
        <v>1</v>
      </c>
      <c r="K147" s="19" t="s">
        <v>302</v>
      </c>
      <c r="L147" s="19" t="s">
        <v>303</v>
      </c>
    </row>
    <row r="148" ht="15.75" customHeight="1" spans="1:12" x14ac:dyDescent="0.25">
      <c r="A148" s="17">
        <v>144</v>
      </c>
      <c r="B148" s="19" t="s">
        <v>32</v>
      </c>
      <c r="C148" s="19" t="s">
        <v>287</v>
      </c>
      <c r="D148" s="19" t="s">
        <v>304</v>
      </c>
      <c r="E148" s="19" t="s">
        <v>305</v>
      </c>
      <c r="F148" s="17" t="s">
        <v>17</v>
      </c>
      <c r="G148" s="20">
        <v>46262</v>
      </c>
      <c r="H148" s="20">
        <v>46266</v>
      </c>
      <c r="I148" s="17" t="s">
        <v>10</v>
      </c>
      <c r="J148" s="23">
        <v>0</v>
      </c>
      <c r="K148" s="19" t="s">
        <v>306</v>
      </c>
      <c r="L148" s="19"/>
    </row>
    <row r="149" ht="15.75" customHeight="1" spans="1:12" x14ac:dyDescent="0.25">
      <c r="A149" s="17">
        <v>145</v>
      </c>
      <c r="B149" s="19" t="s">
        <v>32</v>
      </c>
      <c r="C149" s="19" t="s">
        <v>287</v>
      </c>
      <c r="D149" s="19" t="s">
        <v>307</v>
      </c>
      <c r="E149" s="19" t="s">
        <v>308</v>
      </c>
      <c r="F149" s="17" t="s">
        <v>16</v>
      </c>
      <c r="G149" s="20">
        <v>46266</v>
      </c>
      <c r="H149" s="20">
        <v>46268</v>
      </c>
      <c r="I149" s="17" t="s">
        <v>10</v>
      </c>
      <c r="J149" s="23">
        <v>0</v>
      </c>
      <c r="K149" s="19" t="s">
        <v>309</v>
      </c>
      <c r="L149" s="19"/>
    </row>
    <row r="150" ht="15.75" customHeight="1" spans="1:12" x14ac:dyDescent="0.25">
      <c r="A150" s="17">
        <v>146</v>
      </c>
      <c r="B150" s="18" t="s">
        <v>34</v>
      </c>
      <c r="C150" s="19" t="s">
        <v>310</v>
      </c>
      <c r="D150" s="19" t="s">
        <v>311</v>
      </c>
      <c r="E150" s="19" t="s">
        <v>312</v>
      </c>
      <c r="F150" s="17" t="s">
        <v>16</v>
      </c>
      <c r="G150" s="20">
        <v>46275</v>
      </c>
      <c r="H150" s="20">
        <v>46277</v>
      </c>
      <c r="I150" s="17" t="s">
        <v>9</v>
      </c>
      <c r="J150" s="23">
        <v>0.4</v>
      </c>
      <c r="K150" s="19" t="s">
        <v>313</v>
      </c>
      <c r="L150" s="19" t="s">
        <v>314</v>
      </c>
    </row>
    <row r="151" ht="15.75" customHeight="1" spans="1:12" x14ac:dyDescent="0.25">
      <c r="A151" s="17">
        <v>147</v>
      </c>
      <c r="B151" s="19" t="s">
        <v>34</v>
      </c>
      <c r="C151" s="19" t="s">
        <v>310</v>
      </c>
      <c r="D151" s="19" t="s">
        <v>315</v>
      </c>
      <c r="E151" s="19" t="s">
        <v>316</v>
      </c>
      <c r="F151" s="17" t="s">
        <v>16</v>
      </c>
      <c r="G151" s="20">
        <v>46275</v>
      </c>
      <c r="H151" s="20">
        <v>46278</v>
      </c>
      <c r="I151" s="17" t="s">
        <v>9</v>
      </c>
      <c r="J151" s="23">
        <v>0.4</v>
      </c>
      <c r="K151" s="19" t="s">
        <v>317</v>
      </c>
      <c r="L151" s="19" t="s">
        <v>318</v>
      </c>
    </row>
    <row r="152" ht="15.75" customHeight="1" spans="1:12" x14ac:dyDescent="0.25">
      <c r="A152" s="17">
        <v>148</v>
      </c>
      <c r="B152" s="19" t="s">
        <v>34</v>
      </c>
      <c r="C152" s="19" t="s">
        <v>310</v>
      </c>
      <c r="D152" s="19" t="s">
        <v>319</v>
      </c>
      <c r="E152" s="19" t="s">
        <v>320</v>
      </c>
      <c r="F152" s="17" t="s">
        <v>17</v>
      </c>
      <c r="G152" s="20">
        <v>46277</v>
      </c>
      <c r="H152" s="20">
        <v>46279</v>
      </c>
      <c r="I152" s="17" t="s">
        <v>10</v>
      </c>
      <c r="J152" s="23">
        <v>0</v>
      </c>
      <c r="K152" s="19" t="s">
        <v>321</v>
      </c>
      <c r="L152" s="19"/>
    </row>
    <row r="153" ht="15.75" customHeight="1" spans="1:12" x14ac:dyDescent="0.25">
      <c r="A153" s="17">
        <v>149</v>
      </c>
      <c r="B153" s="19" t="s">
        <v>34</v>
      </c>
      <c r="C153" s="19" t="s">
        <v>310</v>
      </c>
      <c r="D153" s="19" t="s">
        <v>322</v>
      </c>
      <c r="E153" s="19" t="s">
        <v>323</v>
      </c>
      <c r="F153" s="17" t="s">
        <v>16</v>
      </c>
      <c r="G153" s="20">
        <v>46276</v>
      </c>
      <c r="H153" s="20">
        <v>46278</v>
      </c>
      <c r="I153" s="17" t="s">
        <v>9</v>
      </c>
      <c r="J153" s="23">
        <v>0.4</v>
      </c>
      <c r="K153" s="19" t="s">
        <v>324</v>
      </c>
      <c r="L153" s="19" t="s">
        <v>325</v>
      </c>
    </row>
    <row r="154" ht="15.75" customHeight="1" spans="1:12" x14ac:dyDescent="0.25">
      <c r="A154" s="17">
        <v>150</v>
      </c>
      <c r="B154" s="19" t="s">
        <v>34</v>
      </c>
      <c r="C154" s="19" t="s">
        <v>310</v>
      </c>
      <c r="D154" s="19" t="s">
        <v>326</v>
      </c>
      <c r="E154" s="19" t="s">
        <v>327</v>
      </c>
      <c r="F154" s="17" t="s">
        <v>17</v>
      </c>
      <c r="G154" s="20">
        <v>46278</v>
      </c>
      <c r="H154" s="20">
        <v>46279</v>
      </c>
      <c r="I154" s="17" t="s">
        <v>10</v>
      </c>
      <c r="J154" s="23">
        <v>0</v>
      </c>
      <c r="K154" s="19" t="s">
        <v>328</v>
      </c>
      <c r="L154" s="19"/>
    </row>
    <row r="155" ht="15.75" customHeight="1" spans="1:12" x14ac:dyDescent="0.25">
      <c r="A155" s="17">
        <v>151</v>
      </c>
      <c r="B155" s="18" t="s">
        <v>36</v>
      </c>
      <c r="C155" s="19" t="s">
        <v>329</v>
      </c>
      <c r="D155" s="19" t="s">
        <v>330</v>
      </c>
      <c r="E155" s="19" t="s">
        <v>331</v>
      </c>
      <c r="F155" s="17" t="s">
        <v>16</v>
      </c>
      <c r="G155" s="20">
        <v>46280</v>
      </c>
      <c r="H155" s="20">
        <v>46644</v>
      </c>
      <c r="I155" s="17" t="s">
        <v>10</v>
      </c>
      <c r="J155" s="23">
        <v>0</v>
      </c>
      <c r="K155" s="19" t="s">
        <v>332</v>
      </c>
      <c r="L155" s="19"/>
    </row>
    <row r="156" ht="15.75" customHeight="1" spans="1:12" x14ac:dyDescent="0.25">
      <c r="A156" s="17">
        <v>152</v>
      </c>
      <c r="B156" s="19" t="s">
        <v>36</v>
      </c>
      <c r="C156" s="19" t="s">
        <v>329</v>
      </c>
      <c r="D156" s="19" t="s">
        <v>333</v>
      </c>
      <c r="E156" s="19" t="s">
        <v>334</v>
      </c>
      <c r="F156" s="17" t="s">
        <v>16</v>
      </c>
      <c r="G156" s="20">
        <v>46280</v>
      </c>
      <c r="H156" s="20">
        <v>46644</v>
      </c>
      <c r="I156" s="17" t="s">
        <v>10</v>
      </c>
      <c r="J156" s="23">
        <v>0</v>
      </c>
      <c r="K156" s="19" t="s">
        <v>335</v>
      </c>
      <c r="L156" s="19"/>
    </row>
    <row r="157" ht="15.75" customHeight="1" spans="1:12" x14ac:dyDescent="0.25">
      <c r="A157" s="17">
        <v>153</v>
      </c>
      <c r="B157" s="19" t="s">
        <v>36</v>
      </c>
      <c r="C157" s="19" t="s">
        <v>329</v>
      </c>
      <c r="D157" s="19" t="s">
        <v>336</v>
      </c>
      <c r="E157" s="19" t="s">
        <v>337</v>
      </c>
      <c r="F157" s="17" t="s">
        <v>17</v>
      </c>
      <c r="G157" s="20">
        <v>46280</v>
      </c>
      <c r="H157" s="20">
        <v>46644</v>
      </c>
      <c r="I157" s="17" t="s">
        <v>10</v>
      </c>
      <c r="J157" s="23">
        <v>0</v>
      </c>
      <c r="K157" s="19" t="s">
        <v>338</v>
      </c>
      <c r="L157" s="19"/>
    </row>
    <row r="158" ht="15.75" customHeight="1" spans="1:9" x14ac:dyDescent="0.25"/>
    <row r="159" ht="15.75" customHeight="1" spans="1:9" x14ac:dyDescent="0.25"/>
    <row r="160" ht="15.75" customHeight="1" spans="1:9" x14ac:dyDescent="0.25"/>
    <row r="161" ht="15.75" customHeight="1" spans="1:9" x14ac:dyDescent="0.25"/>
    <row r="162" ht="15.75" customHeight="1" spans="1:9" x14ac:dyDescent="0.25"/>
    <row r="163" ht="15.75" customHeight="1" spans="1:9" x14ac:dyDescent="0.25"/>
    <row r="164" ht="15.75" customHeight="1" spans="1:9" x14ac:dyDescent="0.25"/>
    <row r="165" ht="15.75" customHeight="1" spans="1:9" x14ac:dyDescent="0.25"/>
    <row r="166" ht="15.75" customHeight="1" spans="1:9" x14ac:dyDescent="0.25"/>
    <row r="167" ht="15.75" customHeight="1" spans="1:9" x14ac:dyDescent="0.25"/>
    <row r="168" ht="15.75" customHeight="1" spans="1:9" x14ac:dyDescent="0.25"/>
    <row r="169" ht="15.75" customHeight="1" spans="1:9" x14ac:dyDescent="0.25"/>
    <row r="170" ht="15.75" customHeight="1" spans="1:9" x14ac:dyDescent="0.25"/>
    <row r="171" ht="15.75" customHeight="1" spans="1:9" x14ac:dyDescent="0.25"/>
    <row r="172" ht="15.75" customHeight="1" spans="1:9" x14ac:dyDescent="0.25"/>
    <row r="173" ht="15.75" customHeight="1" spans="1:9" x14ac:dyDescent="0.25"/>
    <row r="174" ht="15.75" customHeight="1" spans="1:9" x14ac:dyDescent="0.25"/>
    <row r="175" ht="15.75" customHeight="1" spans="1:9" x14ac:dyDescent="0.25"/>
    <row r="176" ht="15.75" customHeight="1" spans="1:9" x14ac:dyDescent="0.25"/>
    <row r="177" ht="15.75" customHeight="1" spans="1:9" x14ac:dyDescent="0.25"/>
    <row r="178" ht="15.75" customHeight="1" spans="1:9" x14ac:dyDescent="0.25"/>
    <row r="179" ht="15.75" customHeight="1" spans="1:9" x14ac:dyDescent="0.25"/>
    <row r="180" ht="15.75" customHeight="1" spans="1:9" x14ac:dyDescent="0.25"/>
    <row r="181" ht="15.75" customHeight="1" spans="1:9" x14ac:dyDescent="0.25"/>
    <row r="182" ht="15.75" customHeight="1" spans="1:9" x14ac:dyDescent="0.25"/>
    <row r="183" ht="15.75" customHeight="1" spans="1:9" x14ac:dyDescent="0.25"/>
    <row r="184" ht="15.75" customHeight="1" spans="1:9" x14ac:dyDescent="0.25"/>
    <row r="185" ht="15.75" customHeight="1" spans="1:9" x14ac:dyDescent="0.25"/>
    <row r="186" ht="15.75" customHeight="1" spans="1:9" x14ac:dyDescent="0.25"/>
    <row r="187" ht="15.75" customHeight="1" spans="1:9" x14ac:dyDescent="0.25"/>
    <row r="188" ht="15.75" customHeight="1" spans="1:9" x14ac:dyDescent="0.25"/>
    <row r="189" ht="15.75" customHeight="1" spans="1:9" x14ac:dyDescent="0.25"/>
    <row r="190" ht="15.75" customHeight="1" spans="1:9" x14ac:dyDescent="0.25"/>
    <row r="191" ht="15.75" customHeight="1" spans="1:9" x14ac:dyDescent="0.25"/>
    <row r="192" ht="15.75" customHeight="1" spans="1:9" x14ac:dyDescent="0.25"/>
    <row r="193" ht="15.75" customHeight="1" spans="1:9" x14ac:dyDescent="0.25"/>
    <row r="194" ht="15.75" customHeight="1" spans="1:9" x14ac:dyDescent="0.25"/>
    <row r="195" ht="15.75" customHeight="1" spans="1:9" x14ac:dyDescent="0.25"/>
    <row r="196" ht="15.75" customHeight="1" spans="1:9" x14ac:dyDescent="0.25"/>
    <row r="197" ht="15.75" customHeight="1" spans="1:9" x14ac:dyDescent="0.25"/>
    <row r="198" ht="15.75" customHeight="1" spans="1:9" x14ac:dyDescent="0.25"/>
    <row r="199" ht="15.75" customHeight="1" spans="1:9" x14ac:dyDescent="0.25"/>
    <row r="200" ht="15.75" customHeight="1" spans="1:9" x14ac:dyDescent="0.25"/>
    <row r="201" ht="15.75" customHeight="1" spans="1:9" x14ac:dyDescent="0.25"/>
    <row r="202" ht="15.75" customHeight="1" spans="1:9" x14ac:dyDescent="0.25"/>
    <row r="203" ht="15.75" customHeight="1" spans="1:9" x14ac:dyDescent="0.25"/>
    <row r="204" ht="15.75" customHeight="1" spans="1:9" x14ac:dyDescent="0.25"/>
    <row r="205" ht="15.75" customHeight="1" spans="1:9" x14ac:dyDescent="0.25"/>
    <row r="206" ht="15.75" customHeight="1" spans="1:9" x14ac:dyDescent="0.25"/>
    <row r="207" ht="15.75" customHeight="1" spans="1:9" x14ac:dyDescent="0.25"/>
    <row r="208" ht="15.75" customHeight="1" spans="1:9" x14ac:dyDescent="0.25"/>
    <row r="209" ht="15.75" customHeight="1" spans="1:9" x14ac:dyDescent="0.25"/>
    <row r="210" ht="15.75" customHeight="1" spans="1:9" x14ac:dyDescent="0.25"/>
    <row r="211" ht="15.75" customHeight="1" spans="1:9" x14ac:dyDescent="0.25"/>
    <row r="212" ht="15.75" customHeight="1" spans="1:9" x14ac:dyDescent="0.25"/>
    <row r="213" ht="15.75" customHeight="1" spans="1:9" x14ac:dyDescent="0.25"/>
    <row r="214" ht="15.75" customHeight="1" spans="1:9" x14ac:dyDescent="0.25"/>
    <row r="215" ht="15.75" customHeight="1" spans="1:9" x14ac:dyDescent="0.25"/>
    <row r="216" ht="15.75" customHeight="1" spans="1:9" x14ac:dyDescent="0.25"/>
    <row r="217" ht="15.75" customHeight="1" spans="1:9" x14ac:dyDescent="0.25"/>
    <row r="218" ht="15.75" customHeight="1" spans="1:9" x14ac:dyDescent="0.25"/>
    <row r="219" ht="15.75" customHeight="1" spans="1:9" x14ac:dyDescent="0.25"/>
    <row r="220" ht="15.75" customHeight="1" spans="1:9" x14ac:dyDescent="0.25"/>
    <row r="221" ht="15.75" customHeight="1" spans="1:9" x14ac:dyDescent="0.25"/>
    <row r="222" ht="15.75" customHeight="1" spans="1:9" x14ac:dyDescent="0.25"/>
    <row r="223" ht="15.75" customHeight="1" spans="1:9" x14ac:dyDescent="0.25"/>
    <row r="224" ht="15.75" customHeight="1" spans="1:9" x14ac:dyDescent="0.25"/>
    <row r="225" ht="15.75" customHeight="1" spans="1:9" x14ac:dyDescent="0.25"/>
    <row r="226" ht="15.75" customHeight="1" spans="1:9" x14ac:dyDescent="0.25"/>
    <row r="227" ht="15.75" customHeight="1" spans="1:9" x14ac:dyDescent="0.25"/>
    <row r="228" ht="15.75" customHeight="1" spans="1:9" x14ac:dyDescent="0.25"/>
    <row r="229" ht="15.75" customHeight="1" spans="1:9" x14ac:dyDescent="0.25"/>
    <row r="230" ht="15.75" customHeight="1" spans="1:9" x14ac:dyDescent="0.25"/>
    <row r="231" ht="15.75" customHeight="1" spans="1:9" x14ac:dyDescent="0.25"/>
    <row r="232" ht="15.75" customHeight="1" spans="1:9" x14ac:dyDescent="0.25"/>
    <row r="233" ht="15.75" customHeight="1" spans="1:9" x14ac:dyDescent="0.25"/>
    <row r="234" ht="15.75" customHeight="1" spans="1:9" x14ac:dyDescent="0.25"/>
    <row r="235" ht="15.75" customHeight="1" spans="1:9" x14ac:dyDescent="0.25"/>
    <row r="236" ht="15.75" customHeight="1" spans="1:9" x14ac:dyDescent="0.25"/>
    <row r="237" ht="15.75" customHeight="1" spans="1:9" x14ac:dyDescent="0.25"/>
    <row r="238" ht="15.75" customHeight="1" spans="1:9" x14ac:dyDescent="0.25"/>
    <row r="239" ht="15.75" customHeight="1" spans="1:9" x14ac:dyDescent="0.25"/>
    <row r="240" ht="15.75" customHeight="1" spans="1:9" x14ac:dyDescent="0.25"/>
    <row r="241" ht="15.75" customHeight="1" spans="1:9" x14ac:dyDescent="0.25"/>
    <row r="242" ht="15.75" customHeight="1" spans="1:9" x14ac:dyDescent="0.25"/>
    <row r="243" ht="15.75" customHeight="1" spans="1:9" x14ac:dyDescent="0.25"/>
    <row r="244" ht="15.75" customHeight="1" spans="1:9" x14ac:dyDescent="0.25"/>
    <row r="245" ht="15.75" customHeight="1" spans="1:9" x14ac:dyDescent="0.25"/>
    <row r="246" ht="15.75" customHeight="1" spans="1:9" x14ac:dyDescent="0.25"/>
    <row r="247" ht="15.75" customHeight="1" spans="1:9" x14ac:dyDescent="0.25"/>
    <row r="248" ht="15.75" customHeight="1" spans="1:9" x14ac:dyDescent="0.25"/>
    <row r="249" ht="15.75" customHeight="1" spans="1:9" x14ac:dyDescent="0.25"/>
    <row r="250" ht="15.75" customHeight="1" spans="1:9" x14ac:dyDescent="0.25"/>
    <row r="251" ht="15.75" customHeight="1" spans="1:9" x14ac:dyDescent="0.25"/>
    <row r="252" ht="15.75" customHeight="1" spans="1:9" x14ac:dyDescent="0.25"/>
    <row r="253" ht="15.75" customHeight="1" spans="1:9" x14ac:dyDescent="0.25"/>
    <row r="254" ht="15.75" customHeight="1" spans="1:9" x14ac:dyDescent="0.25"/>
    <row r="255" ht="15.75" customHeight="1" spans="1:9" x14ac:dyDescent="0.25"/>
    <row r="256" ht="15.75" customHeight="1" spans="1:9" x14ac:dyDescent="0.25"/>
    <row r="257" ht="15.75" customHeight="1" spans="1:9" x14ac:dyDescent="0.25"/>
    <row r="258" ht="15.75" customHeight="1" spans="1:9" x14ac:dyDescent="0.25"/>
    <row r="259" ht="15.75" customHeight="1" spans="1:9" x14ac:dyDescent="0.25"/>
    <row r="260" ht="15.75" customHeight="1" spans="1:9" x14ac:dyDescent="0.25"/>
    <row r="261" ht="15.75" customHeight="1" spans="1:9" x14ac:dyDescent="0.25"/>
    <row r="262" ht="15.75" customHeight="1" spans="1:9" x14ac:dyDescent="0.25"/>
    <row r="263" ht="15.75" customHeight="1" spans="1:9" x14ac:dyDescent="0.25"/>
    <row r="264" ht="15.75" customHeight="1" spans="1:9" x14ac:dyDescent="0.25"/>
    <row r="265" ht="15.75" customHeight="1" spans="1:9" x14ac:dyDescent="0.25"/>
    <row r="266" ht="15.75" customHeight="1" spans="1:9" x14ac:dyDescent="0.25"/>
    <row r="267" ht="15.75" customHeight="1" spans="1:9" x14ac:dyDescent="0.25"/>
    <row r="268" ht="15.75" customHeight="1" spans="1:9" x14ac:dyDescent="0.25"/>
    <row r="269" ht="15.75" customHeight="1" spans="1:9" x14ac:dyDescent="0.25"/>
    <row r="270" ht="15.75" customHeight="1" spans="1:9" x14ac:dyDescent="0.25"/>
    <row r="271" ht="15.75" customHeight="1" spans="1:9" x14ac:dyDescent="0.25"/>
    <row r="272" ht="15.75" customHeight="1" spans="1:9" x14ac:dyDescent="0.25"/>
    <row r="273" ht="15.75" customHeight="1" spans="1:9" x14ac:dyDescent="0.25"/>
    <row r="274" ht="15.75" customHeight="1" spans="1:9" x14ac:dyDescent="0.25"/>
    <row r="275" ht="15.75" customHeight="1" spans="1:9" x14ac:dyDescent="0.25"/>
    <row r="276" ht="15.75" customHeight="1" spans="1:9" x14ac:dyDescent="0.25"/>
    <row r="277" ht="15.75" customHeight="1" spans="1:9" x14ac:dyDescent="0.25"/>
    <row r="278" ht="15.75" customHeight="1" spans="1:9" x14ac:dyDescent="0.25"/>
    <row r="279" ht="15.75" customHeight="1" spans="1:9" x14ac:dyDescent="0.25"/>
    <row r="280" ht="15.75" customHeight="1" spans="1:9" x14ac:dyDescent="0.25"/>
    <row r="281" ht="15.75" customHeight="1" spans="1:9" x14ac:dyDescent="0.25"/>
    <row r="282" ht="15.75" customHeight="1" spans="1:9" x14ac:dyDescent="0.25"/>
    <row r="283" ht="15.75" customHeight="1" spans="1:9" x14ac:dyDescent="0.25"/>
    <row r="284" ht="15.75" customHeight="1" spans="1:9" x14ac:dyDescent="0.25"/>
    <row r="285" ht="15.75" customHeight="1" spans="1:9" x14ac:dyDescent="0.25"/>
    <row r="286" ht="15.75" customHeight="1" spans="1:9" x14ac:dyDescent="0.25"/>
    <row r="287" ht="15.75" customHeight="1" spans="1:9" x14ac:dyDescent="0.25"/>
    <row r="288" ht="15.75" customHeight="1" spans="1:9" x14ac:dyDescent="0.25"/>
    <row r="289" ht="15.75" customHeight="1" spans="1:9" x14ac:dyDescent="0.25"/>
    <row r="290" ht="15.75" customHeight="1" spans="1:9" x14ac:dyDescent="0.25"/>
    <row r="291" ht="15.75" customHeight="1" spans="1:9" x14ac:dyDescent="0.25"/>
    <row r="292" ht="15.75" customHeight="1" spans="1:9" x14ac:dyDescent="0.25"/>
    <row r="293" ht="15.75" customHeight="1" spans="1:9" x14ac:dyDescent="0.25"/>
    <row r="294" ht="15.75" customHeight="1" spans="1:9" x14ac:dyDescent="0.25"/>
    <row r="295" ht="15.75" customHeight="1" spans="1:9" x14ac:dyDescent="0.25"/>
    <row r="296" ht="15.75" customHeight="1" spans="1:9" x14ac:dyDescent="0.25"/>
    <row r="297" ht="15.75" customHeight="1" spans="1:9" x14ac:dyDescent="0.25"/>
    <row r="298" ht="15.75" customHeight="1" spans="1:9" x14ac:dyDescent="0.25"/>
    <row r="299" ht="15.75" customHeight="1" spans="1:9" x14ac:dyDescent="0.25"/>
    <row r="300" ht="15.75" customHeight="1" spans="1:9" x14ac:dyDescent="0.25"/>
    <row r="301" ht="15.75" customHeight="1" spans="1:9" x14ac:dyDescent="0.25"/>
    <row r="302" ht="15.75" customHeight="1" spans="1:9" x14ac:dyDescent="0.25"/>
    <row r="303" ht="15.75" customHeight="1" spans="1:9" x14ac:dyDescent="0.25"/>
    <row r="304" ht="15.75" customHeight="1" spans="1:9" x14ac:dyDescent="0.25"/>
    <row r="305" ht="15.75" customHeight="1" spans="1:9" x14ac:dyDescent="0.25"/>
    <row r="306" ht="15.75" customHeight="1" spans="1:9" x14ac:dyDescent="0.25"/>
    <row r="307" ht="15.75" customHeight="1" spans="1:9" x14ac:dyDescent="0.25"/>
    <row r="308" ht="15.75" customHeight="1" spans="1:9" x14ac:dyDescent="0.25"/>
    <row r="309" ht="15.75" customHeight="1" spans="1:9" x14ac:dyDescent="0.25"/>
    <row r="310" ht="15.75" customHeight="1" spans="1:9" x14ac:dyDescent="0.25"/>
    <row r="311" ht="15.75" customHeight="1" spans="1:9" x14ac:dyDescent="0.25"/>
    <row r="312" ht="15.75" customHeight="1" spans="1:9" x14ac:dyDescent="0.25"/>
    <row r="313" ht="15.75" customHeight="1" spans="1:9" x14ac:dyDescent="0.25"/>
    <row r="314" ht="15.75" customHeight="1" spans="1:9" x14ac:dyDescent="0.25"/>
    <row r="315" ht="15.75" customHeight="1" spans="1:9" x14ac:dyDescent="0.25"/>
    <row r="316" ht="15.75" customHeight="1" spans="1:9" x14ac:dyDescent="0.25"/>
    <row r="317" ht="15.75" customHeight="1" spans="1:9" x14ac:dyDescent="0.25"/>
    <row r="318" ht="15.75" customHeight="1" spans="1:9" x14ac:dyDescent="0.25"/>
    <row r="319" ht="15.75" customHeight="1" spans="1:9" x14ac:dyDescent="0.25"/>
    <row r="320" ht="15.75" customHeight="1" spans="1:9" x14ac:dyDescent="0.25"/>
    <row r="321" ht="15.75" customHeight="1" spans="1:9" x14ac:dyDescent="0.25"/>
    <row r="322" ht="15.75" customHeight="1" spans="1:9" x14ac:dyDescent="0.25"/>
    <row r="323" ht="15.75" customHeight="1" spans="1:9" x14ac:dyDescent="0.25"/>
    <row r="324" ht="15.75" customHeight="1" spans="1:9" x14ac:dyDescent="0.25"/>
    <row r="325" ht="15.75" customHeight="1" spans="1:9" x14ac:dyDescent="0.25"/>
    <row r="326" ht="15.75" customHeight="1" spans="1:9" x14ac:dyDescent="0.25"/>
    <row r="327" ht="15.75" customHeight="1" spans="1:9" x14ac:dyDescent="0.25"/>
    <row r="328" ht="15.75" customHeight="1" spans="1:9" x14ac:dyDescent="0.25"/>
    <row r="329" ht="15.75" customHeight="1" spans="1:9" x14ac:dyDescent="0.25"/>
    <row r="330" ht="15.75" customHeight="1" spans="1:9" x14ac:dyDescent="0.25"/>
    <row r="331" ht="15.75" customHeight="1" spans="1:9" x14ac:dyDescent="0.25"/>
    <row r="332" ht="15.75" customHeight="1" spans="1:9" x14ac:dyDescent="0.25"/>
    <row r="333" ht="15.75" customHeight="1" spans="1:9" x14ac:dyDescent="0.25"/>
    <row r="334" ht="15.75" customHeight="1" spans="1:9" x14ac:dyDescent="0.25"/>
    <row r="335" ht="15.75" customHeight="1" spans="1:9" x14ac:dyDescent="0.25"/>
    <row r="336" ht="15.75" customHeight="1" spans="1:9" x14ac:dyDescent="0.25"/>
    <row r="337" ht="15.75" customHeight="1" spans="1:9" x14ac:dyDescent="0.25"/>
    <row r="338" ht="15.75" customHeight="1" spans="1:9" x14ac:dyDescent="0.25"/>
    <row r="339" ht="15.75" customHeight="1" spans="1:9" x14ac:dyDescent="0.25"/>
    <row r="340" ht="15.75" customHeight="1" spans="1:9" x14ac:dyDescent="0.25"/>
    <row r="341" ht="15.75" customHeight="1" spans="1:9" x14ac:dyDescent="0.25"/>
    <row r="342" ht="15.75" customHeight="1" spans="1:9" x14ac:dyDescent="0.25"/>
    <row r="343" ht="15.75" customHeight="1" spans="1:9" x14ac:dyDescent="0.25"/>
    <row r="344" ht="15.75" customHeight="1" spans="1:9" x14ac:dyDescent="0.25"/>
    <row r="345" ht="15.75" customHeight="1" spans="1:9" x14ac:dyDescent="0.25"/>
    <row r="346" ht="15.75" customHeight="1" spans="1:9" x14ac:dyDescent="0.25"/>
    <row r="347" ht="15.75" customHeight="1" spans="1:9" x14ac:dyDescent="0.25"/>
    <row r="348" ht="15.75" customHeight="1" spans="1:9" x14ac:dyDescent="0.25"/>
    <row r="349" ht="15.75" customHeight="1" spans="1:9" x14ac:dyDescent="0.25"/>
    <row r="350" ht="15.75" customHeight="1" spans="1:9" x14ac:dyDescent="0.25"/>
    <row r="351" ht="15.75" customHeight="1" spans="1:9" x14ac:dyDescent="0.25"/>
    <row r="352" ht="15.75" customHeight="1" spans="1:9" x14ac:dyDescent="0.25"/>
    <row r="353" ht="15.75" customHeight="1" spans="1:9" x14ac:dyDescent="0.25"/>
    <row r="354" ht="15.75" customHeight="1" spans="1:9" x14ac:dyDescent="0.25"/>
    <row r="355" ht="15.75" customHeight="1" spans="1:9" x14ac:dyDescent="0.25"/>
    <row r="356" ht="15.75" customHeight="1" spans="1:9" x14ac:dyDescent="0.25"/>
    <row r="357" ht="15.75" customHeight="1" spans="1:9" x14ac:dyDescent="0.25"/>
    <row r="358" ht="15.75" customHeight="1" spans="1:9" x14ac:dyDescent="0.25"/>
    <row r="359" ht="15.75" customHeight="1" spans="1:9" x14ac:dyDescent="0.25"/>
    <row r="360" ht="15.75" customHeight="1" spans="1:9" x14ac:dyDescent="0.25"/>
    <row r="361" ht="15.75" customHeight="1" spans="1:9" x14ac:dyDescent="0.25"/>
    <row r="362" ht="15.75" customHeight="1" spans="1:9" x14ac:dyDescent="0.25"/>
    <row r="363" ht="15.75" customHeight="1" spans="1:9" x14ac:dyDescent="0.25"/>
    <row r="364" ht="15.75" customHeight="1" spans="1:9" x14ac:dyDescent="0.25"/>
    <row r="365" ht="15.75" customHeight="1" spans="1:9" x14ac:dyDescent="0.25"/>
    <row r="366" ht="15.75" customHeight="1" spans="1:9" x14ac:dyDescent="0.25"/>
    <row r="367" ht="15.75" customHeight="1" spans="1:9" x14ac:dyDescent="0.25"/>
    <row r="368" ht="15.75" customHeight="1" spans="1:9" x14ac:dyDescent="0.25"/>
    <row r="369" ht="15.75" customHeight="1" spans="1:9" x14ac:dyDescent="0.25"/>
    <row r="370" ht="15.75" customHeight="1" spans="1:9" x14ac:dyDescent="0.25"/>
    <row r="371" ht="15.75" customHeight="1" spans="1:9" x14ac:dyDescent="0.25"/>
    <row r="372" ht="15.75" customHeight="1" spans="1:9" x14ac:dyDescent="0.25"/>
    <row r="373" ht="15.75" customHeight="1" spans="1:9" x14ac:dyDescent="0.25"/>
    <row r="374" ht="15.75" customHeight="1" spans="1:9" x14ac:dyDescent="0.25"/>
    <row r="375" ht="15.75" customHeight="1" spans="1:9" x14ac:dyDescent="0.25"/>
    <row r="376" ht="15.75" customHeight="1" spans="1:9" x14ac:dyDescent="0.25"/>
    <row r="377" ht="15.75" customHeight="1" spans="1:9" x14ac:dyDescent="0.25"/>
    <row r="378" ht="15.75" customHeight="1" spans="1:9" x14ac:dyDescent="0.25"/>
    <row r="379" ht="15.75" customHeight="1" spans="1:9" x14ac:dyDescent="0.25"/>
    <row r="380" ht="15.75" customHeight="1" spans="1:9" x14ac:dyDescent="0.25"/>
    <row r="381" ht="15.75" customHeight="1" spans="1:9" x14ac:dyDescent="0.25"/>
    <row r="382" ht="15.75" customHeight="1" spans="1:9" x14ac:dyDescent="0.25"/>
    <row r="383" ht="15.75" customHeight="1" spans="1:9" x14ac:dyDescent="0.25"/>
    <row r="384" ht="15.75" customHeight="1" spans="1:9" x14ac:dyDescent="0.25"/>
    <row r="385" ht="15.75" customHeight="1" spans="1:9" x14ac:dyDescent="0.25"/>
    <row r="386" ht="15.75" customHeight="1" spans="1:9" x14ac:dyDescent="0.25"/>
    <row r="387" ht="15.75" customHeight="1" spans="1:9" x14ac:dyDescent="0.25"/>
    <row r="388" ht="15.75" customHeight="1" spans="1:9" x14ac:dyDescent="0.25"/>
    <row r="389" ht="15.75" customHeight="1" spans="1:9" x14ac:dyDescent="0.25"/>
    <row r="390" ht="15.75" customHeight="1" spans="1:9" x14ac:dyDescent="0.25"/>
    <row r="391" ht="15.75" customHeight="1" spans="1:9" x14ac:dyDescent="0.25"/>
    <row r="392" ht="15.75" customHeight="1" spans="1:9" x14ac:dyDescent="0.25"/>
    <row r="393" ht="15.75" customHeight="1" spans="1:9" x14ac:dyDescent="0.25"/>
    <row r="394" ht="15.75" customHeight="1" spans="1:9" x14ac:dyDescent="0.25"/>
    <row r="395" ht="15.75" customHeight="1" spans="1:9" x14ac:dyDescent="0.25"/>
    <row r="396" ht="15.75" customHeight="1" spans="1:9" x14ac:dyDescent="0.25"/>
    <row r="397" ht="15.75" customHeight="1" spans="1:9" x14ac:dyDescent="0.25"/>
    <row r="398" ht="15.75" customHeight="1" spans="1:9" x14ac:dyDescent="0.25"/>
    <row r="399" ht="15.75" customHeight="1" spans="1:9" x14ac:dyDescent="0.25"/>
    <row r="400" ht="15.75" customHeight="1" spans="1:9" x14ac:dyDescent="0.25"/>
    <row r="401" ht="15.75" customHeight="1" spans="1:9" x14ac:dyDescent="0.25"/>
    <row r="402" ht="15.75" customHeight="1" spans="1:9" x14ac:dyDescent="0.25"/>
    <row r="403" ht="15.75" customHeight="1" spans="1:9" x14ac:dyDescent="0.25"/>
    <row r="404" ht="15.75" customHeight="1" spans="1:9" x14ac:dyDescent="0.25"/>
    <row r="405" ht="15.75" customHeight="1" spans="1:9" x14ac:dyDescent="0.25"/>
    <row r="406" ht="15.75" customHeight="1" spans="1:9" x14ac:dyDescent="0.25"/>
    <row r="407" ht="15.75" customHeight="1" spans="1:9" x14ac:dyDescent="0.25"/>
    <row r="408" ht="15.75" customHeight="1" spans="1:9" x14ac:dyDescent="0.25"/>
    <row r="409" ht="15.75" customHeight="1" spans="1:9" x14ac:dyDescent="0.25"/>
    <row r="410" ht="15.75" customHeight="1" spans="1:9" x14ac:dyDescent="0.25"/>
    <row r="411" ht="15.75" customHeight="1" spans="1:9" x14ac:dyDescent="0.25"/>
    <row r="412" ht="15.75" customHeight="1" spans="1:9" x14ac:dyDescent="0.25"/>
    <row r="413" ht="15.75" customHeight="1" spans="1:9" x14ac:dyDescent="0.25"/>
    <row r="414" ht="15.75" customHeight="1" spans="1:9" x14ac:dyDescent="0.25"/>
    <row r="415" ht="15.75" customHeight="1" spans="1:9" x14ac:dyDescent="0.25"/>
    <row r="416" ht="15.75" customHeight="1" spans="1:9" x14ac:dyDescent="0.25"/>
    <row r="417" ht="15.75" customHeight="1" spans="1:9" x14ac:dyDescent="0.25"/>
    <row r="418" ht="15.75" customHeight="1" spans="1:9" x14ac:dyDescent="0.25"/>
    <row r="419" ht="15.75" customHeight="1" spans="1:9" x14ac:dyDescent="0.25"/>
    <row r="420" ht="15.75" customHeight="1" spans="1:9" x14ac:dyDescent="0.25"/>
    <row r="421" ht="15.75" customHeight="1" spans="1:9" x14ac:dyDescent="0.25"/>
    <row r="422" ht="15.75" customHeight="1" spans="1:9" x14ac:dyDescent="0.25"/>
    <row r="423" ht="15.75" customHeight="1" spans="1:9" x14ac:dyDescent="0.25"/>
    <row r="424" ht="15.75" customHeight="1" spans="1:9" x14ac:dyDescent="0.25"/>
    <row r="425" ht="15.75" customHeight="1" spans="1:9" x14ac:dyDescent="0.25"/>
    <row r="426" ht="15.75" customHeight="1" spans="1:9" x14ac:dyDescent="0.25"/>
    <row r="427" ht="15.75" customHeight="1" spans="1:9" x14ac:dyDescent="0.25"/>
    <row r="428" ht="15.75" customHeight="1" spans="1:9" x14ac:dyDescent="0.25"/>
    <row r="429" ht="15.75" customHeight="1" spans="1:9" x14ac:dyDescent="0.25"/>
    <row r="430" ht="15.75" customHeight="1" spans="1:9" x14ac:dyDescent="0.25"/>
    <row r="431" ht="15.75" customHeight="1" spans="1:9" x14ac:dyDescent="0.25"/>
    <row r="432" ht="15.75" customHeight="1" spans="1:9" x14ac:dyDescent="0.25"/>
    <row r="433" ht="15.75" customHeight="1" spans="1:9" x14ac:dyDescent="0.25"/>
    <row r="434" ht="15.75" customHeight="1" spans="1:9" x14ac:dyDescent="0.25"/>
    <row r="435" ht="15.75" customHeight="1" spans="1:9" x14ac:dyDescent="0.25"/>
    <row r="436" ht="15.75" customHeight="1" spans="1:9" x14ac:dyDescent="0.25"/>
    <row r="437" ht="15.75" customHeight="1" spans="1:9" x14ac:dyDescent="0.25"/>
    <row r="438" ht="15.75" customHeight="1" spans="1:9" x14ac:dyDescent="0.25"/>
    <row r="439" ht="15.75" customHeight="1" spans="1:9" x14ac:dyDescent="0.25"/>
    <row r="440" ht="15.75" customHeight="1" spans="1:9" x14ac:dyDescent="0.25"/>
    <row r="441" ht="15.75" customHeight="1" spans="1:9" x14ac:dyDescent="0.25"/>
    <row r="442" ht="15.75" customHeight="1" spans="1:9" x14ac:dyDescent="0.25"/>
    <row r="443" ht="15.75" customHeight="1" spans="1:9" x14ac:dyDescent="0.25"/>
    <row r="444" ht="15.75" customHeight="1" spans="1:9" x14ac:dyDescent="0.25"/>
    <row r="445" ht="15.75" customHeight="1" spans="1:9" x14ac:dyDescent="0.25"/>
    <row r="446" ht="15.75" customHeight="1" spans="1:9" x14ac:dyDescent="0.25"/>
    <row r="447" ht="15.75" customHeight="1" spans="1:9" x14ac:dyDescent="0.25"/>
    <row r="448" ht="15.75" customHeight="1" spans="1:9" x14ac:dyDescent="0.25"/>
    <row r="449" ht="15.75" customHeight="1" spans="1:9" x14ac:dyDescent="0.25"/>
    <row r="450" ht="15.75" customHeight="1" spans="1:9" x14ac:dyDescent="0.25"/>
    <row r="451" ht="15.75" customHeight="1" spans="1:9" x14ac:dyDescent="0.25"/>
    <row r="452" ht="15.75" customHeight="1" spans="1:9" x14ac:dyDescent="0.25"/>
    <row r="453" ht="15.75" customHeight="1" spans="1:9" x14ac:dyDescent="0.25"/>
    <row r="454" ht="15.75" customHeight="1" spans="1:9" x14ac:dyDescent="0.25"/>
    <row r="455" ht="15.75" customHeight="1" spans="1:9" x14ac:dyDescent="0.25"/>
    <row r="456" ht="15.75" customHeight="1" spans="1:9" x14ac:dyDescent="0.25"/>
    <row r="457" ht="15.75" customHeight="1" spans="1:9" x14ac:dyDescent="0.25"/>
    <row r="458" ht="15.75" customHeight="1" spans="1:9" x14ac:dyDescent="0.25"/>
    <row r="459" ht="15.75" customHeight="1" spans="1:9" x14ac:dyDescent="0.25"/>
    <row r="460" ht="15.75" customHeight="1" spans="1:9" x14ac:dyDescent="0.25"/>
    <row r="461" ht="15.75" customHeight="1" spans="1:9" x14ac:dyDescent="0.25"/>
    <row r="462" ht="15.75" customHeight="1" spans="1:9" x14ac:dyDescent="0.25"/>
    <row r="463" ht="15.75" customHeight="1" spans="1:9" x14ac:dyDescent="0.25"/>
    <row r="464" ht="15.75" customHeight="1" spans="1:9" x14ac:dyDescent="0.25"/>
    <row r="465" ht="15.75" customHeight="1" spans="1:9" x14ac:dyDescent="0.25"/>
    <row r="466" ht="15.75" customHeight="1" spans="1:9" x14ac:dyDescent="0.25"/>
    <row r="467" ht="15.75" customHeight="1" spans="1:9" x14ac:dyDescent="0.25"/>
    <row r="468" ht="15.75" customHeight="1" spans="1:9" x14ac:dyDescent="0.25"/>
    <row r="469" ht="15.75" customHeight="1" spans="1:9" x14ac:dyDescent="0.25"/>
    <row r="470" ht="15.75" customHeight="1" spans="1:9" x14ac:dyDescent="0.25"/>
    <row r="471" ht="15.75" customHeight="1" spans="1:9" x14ac:dyDescent="0.25"/>
    <row r="472" ht="15.75" customHeight="1" spans="1:9" x14ac:dyDescent="0.25"/>
    <row r="473" ht="15.75" customHeight="1" spans="1:9" x14ac:dyDescent="0.25"/>
    <row r="474" ht="15.75" customHeight="1" spans="1:9" x14ac:dyDescent="0.25"/>
    <row r="475" ht="15.75" customHeight="1" spans="1:9" x14ac:dyDescent="0.25"/>
    <row r="476" ht="15.75" customHeight="1" spans="1:9" x14ac:dyDescent="0.25"/>
    <row r="477" ht="15.75" customHeight="1" spans="1:9" x14ac:dyDescent="0.25"/>
    <row r="478" ht="15.75" customHeight="1" spans="1:9" x14ac:dyDescent="0.25"/>
    <row r="479" ht="15.75" customHeight="1" spans="1:9" x14ac:dyDescent="0.25"/>
    <row r="480" ht="15.75" customHeight="1" spans="1:9" x14ac:dyDescent="0.25"/>
    <row r="481" ht="15.75" customHeight="1" spans="1:9" x14ac:dyDescent="0.25"/>
    <row r="482" ht="15.75" customHeight="1" spans="1:9" x14ac:dyDescent="0.25"/>
    <row r="483" ht="15.75" customHeight="1" spans="1:9" x14ac:dyDescent="0.25"/>
    <row r="484" ht="15.75" customHeight="1" spans="1:9" x14ac:dyDescent="0.25"/>
    <row r="485" ht="15.75" customHeight="1" spans="1:9" x14ac:dyDescent="0.25"/>
    <row r="486" ht="15.75" customHeight="1" spans="1:9" x14ac:dyDescent="0.25"/>
    <row r="487" ht="15.75" customHeight="1" spans="1:9" x14ac:dyDescent="0.25"/>
    <row r="488" ht="15.75" customHeight="1" spans="1:9" x14ac:dyDescent="0.25"/>
    <row r="489" ht="15.75" customHeight="1" spans="1:9" x14ac:dyDescent="0.25"/>
    <row r="490" ht="15.75" customHeight="1" spans="1:9" x14ac:dyDescent="0.25"/>
    <row r="491" ht="15.75" customHeight="1" spans="1:9" x14ac:dyDescent="0.25"/>
    <row r="492" ht="15.75" customHeight="1" spans="1:9" x14ac:dyDescent="0.25"/>
    <row r="493" ht="15.75" customHeight="1" spans="1:9" x14ac:dyDescent="0.25"/>
    <row r="494" ht="15.75" customHeight="1" spans="1:9" x14ac:dyDescent="0.25"/>
    <row r="495" ht="15.75" customHeight="1" spans="1:9" x14ac:dyDescent="0.25"/>
    <row r="496" ht="15.75" customHeight="1" spans="1:9" x14ac:dyDescent="0.25"/>
    <row r="497" ht="15.75" customHeight="1" spans="1:9" x14ac:dyDescent="0.25"/>
    <row r="498" ht="15.75" customHeight="1" spans="1:9" x14ac:dyDescent="0.25"/>
    <row r="499" ht="15.75" customHeight="1" spans="1:9" x14ac:dyDescent="0.25"/>
    <row r="500" ht="15.75" customHeight="1" spans="1:9" x14ac:dyDescent="0.25"/>
    <row r="501" ht="15.75" customHeight="1" spans="1:9" x14ac:dyDescent="0.25"/>
    <row r="502" ht="15.75" customHeight="1" spans="1:9" x14ac:dyDescent="0.25"/>
    <row r="503" ht="15.75" customHeight="1" spans="1:9" x14ac:dyDescent="0.25"/>
    <row r="504" ht="15.75" customHeight="1" spans="1:9" x14ac:dyDescent="0.25"/>
    <row r="505" ht="15.75" customHeight="1" spans="1:9" x14ac:dyDescent="0.25"/>
    <row r="506" ht="15.75" customHeight="1" spans="1:9" x14ac:dyDescent="0.25"/>
    <row r="507" ht="15.75" customHeight="1" spans="1:9" x14ac:dyDescent="0.25"/>
    <row r="508" ht="15.75" customHeight="1" spans="1:9" x14ac:dyDescent="0.25"/>
    <row r="509" ht="15.75" customHeight="1" spans="1:9" x14ac:dyDescent="0.25"/>
    <row r="510" ht="15.75" customHeight="1" spans="1:9" x14ac:dyDescent="0.25"/>
    <row r="511" ht="15.75" customHeight="1" spans="1:9" x14ac:dyDescent="0.25"/>
    <row r="512" ht="15.75" customHeight="1" spans="1:9" x14ac:dyDescent="0.25"/>
    <row r="513" ht="15.75" customHeight="1" spans="1:9" x14ac:dyDescent="0.25"/>
    <row r="514" ht="15.75" customHeight="1" spans="1:9" x14ac:dyDescent="0.25"/>
    <row r="515" ht="15.75" customHeight="1" spans="1:9" x14ac:dyDescent="0.25"/>
    <row r="516" ht="15.75" customHeight="1" spans="1:9" x14ac:dyDescent="0.25"/>
    <row r="517" ht="15.75" customHeight="1" spans="1:9" x14ac:dyDescent="0.25"/>
    <row r="518" ht="15.75" customHeight="1" spans="1:9" x14ac:dyDescent="0.25"/>
    <row r="519" ht="15.75" customHeight="1" spans="1:9" x14ac:dyDescent="0.25"/>
    <row r="520" ht="15.75" customHeight="1" spans="1:9" x14ac:dyDescent="0.25"/>
    <row r="521" ht="15.75" customHeight="1" spans="1:9" x14ac:dyDescent="0.25"/>
    <row r="522" ht="15.75" customHeight="1" spans="1:9" x14ac:dyDescent="0.25"/>
    <row r="523" ht="15.75" customHeight="1" spans="1:9" x14ac:dyDescent="0.25"/>
    <row r="524" ht="15.75" customHeight="1" spans="1:9" x14ac:dyDescent="0.25"/>
    <row r="525" ht="15.75" customHeight="1" spans="1:9" x14ac:dyDescent="0.25"/>
    <row r="526" ht="15.75" customHeight="1" spans="1:9" x14ac:dyDescent="0.25"/>
    <row r="527" ht="15.75" customHeight="1" spans="1:9" x14ac:dyDescent="0.25"/>
    <row r="528" ht="15.75" customHeight="1" spans="1:9" x14ac:dyDescent="0.25"/>
    <row r="529" ht="15.75" customHeight="1" spans="1:9" x14ac:dyDescent="0.25"/>
    <row r="530" ht="15.75" customHeight="1" spans="1:9" x14ac:dyDescent="0.25"/>
    <row r="531" ht="15.75" customHeight="1" spans="1:9" x14ac:dyDescent="0.25"/>
    <row r="532" ht="15.75" customHeight="1" spans="1:9" x14ac:dyDescent="0.25"/>
    <row r="533" ht="15.75" customHeight="1" spans="1:9" x14ac:dyDescent="0.25"/>
    <row r="534" ht="15.75" customHeight="1" spans="1:9" x14ac:dyDescent="0.25"/>
    <row r="535" ht="15.75" customHeight="1" spans="1:9" x14ac:dyDescent="0.25"/>
    <row r="536" ht="15.75" customHeight="1" spans="1:9" x14ac:dyDescent="0.25"/>
    <row r="537" ht="15.75" customHeight="1" spans="1:9" x14ac:dyDescent="0.25"/>
    <row r="538" ht="15.75" customHeight="1" spans="1:9" x14ac:dyDescent="0.25"/>
    <row r="539" ht="15.75" customHeight="1" spans="1:9" x14ac:dyDescent="0.25"/>
    <row r="540" ht="15.75" customHeight="1" spans="1:9" x14ac:dyDescent="0.25"/>
    <row r="541" ht="15.75" customHeight="1" spans="1:9" x14ac:dyDescent="0.25"/>
    <row r="542" ht="15.75" customHeight="1" spans="1:9" x14ac:dyDescent="0.25"/>
    <row r="543" ht="15.75" customHeight="1" spans="1:9" x14ac:dyDescent="0.25"/>
    <row r="544" ht="15.75" customHeight="1" spans="1:9" x14ac:dyDescent="0.25"/>
    <row r="545" ht="15.75" customHeight="1" spans="1:9" x14ac:dyDescent="0.25"/>
    <row r="546" ht="15.75" customHeight="1" spans="1:9" x14ac:dyDescent="0.25"/>
    <row r="547" ht="15.75" customHeight="1" spans="1:9" x14ac:dyDescent="0.25"/>
    <row r="548" ht="15.75" customHeight="1" spans="1:9" x14ac:dyDescent="0.25"/>
    <row r="549" ht="15.75" customHeight="1" spans="1:9" x14ac:dyDescent="0.25"/>
    <row r="550" ht="15.75" customHeight="1" spans="1:9" x14ac:dyDescent="0.25"/>
    <row r="551" ht="15.75" customHeight="1" spans="1:9" x14ac:dyDescent="0.25"/>
    <row r="552" ht="15.75" customHeight="1" spans="1:9" x14ac:dyDescent="0.25"/>
    <row r="553" ht="15.75" customHeight="1" spans="1:9" x14ac:dyDescent="0.25"/>
    <row r="554" ht="15.75" customHeight="1" spans="1:9" x14ac:dyDescent="0.25"/>
    <row r="555" ht="15.75" customHeight="1" spans="1:9" x14ac:dyDescent="0.25"/>
    <row r="556" ht="15.75" customHeight="1" spans="1:9" x14ac:dyDescent="0.25"/>
    <row r="557" ht="15.75" customHeight="1" spans="1:9" x14ac:dyDescent="0.25"/>
    <row r="558" ht="15.75" customHeight="1" spans="1:9" x14ac:dyDescent="0.25"/>
    <row r="559" ht="15.75" customHeight="1" spans="1:9" x14ac:dyDescent="0.25"/>
    <row r="560" ht="15.75" customHeight="1" spans="1:9" x14ac:dyDescent="0.25"/>
    <row r="561" ht="15.75" customHeight="1" spans="1:9" x14ac:dyDescent="0.25"/>
    <row r="562" ht="15.75" customHeight="1" spans="1:9" x14ac:dyDescent="0.25"/>
    <row r="563" ht="15.75" customHeight="1" spans="1:9" x14ac:dyDescent="0.25"/>
    <row r="564" ht="15.75" customHeight="1" spans="1:9" x14ac:dyDescent="0.25"/>
    <row r="565" ht="15.75" customHeight="1" spans="1:9" x14ac:dyDescent="0.25"/>
    <row r="566" ht="15.75" customHeight="1" spans="1:9" x14ac:dyDescent="0.25"/>
    <row r="567" ht="15.75" customHeight="1" spans="1:9" x14ac:dyDescent="0.25"/>
    <row r="568" ht="15.75" customHeight="1" spans="1:9" x14ac:dyDescent="0.25"/>
    <row r="569" ht="15.75" customHeight="1" spans="1:9" x14ac:dyDescent="0.25"/>
    <row r="570" ht="15.75" customHeight="1" spans="1:9" x14ac:dyDescent="0.25"/>
    <row r="571" ht="15.75" customHeight="1" spans="1:9" x14ac:dyDescent="0.25"/>
    <row r="572" ht="15.75" customHeight="1" spans="1:9" x14ac:dyDescent="0.25"/>
    <row r="573" ht="15.75" customHeight="1" spans="1:9" x14ac:dyDescent="0.25"/>
    <row r="574" ht="15.75" customHeight="1" spans="1:9" x14ac:dyDescent="0.25"/>
    <row r="575" ht="15.75" customHeight="1" spans="1:9" x14ac:dyDescent="0.25"/>
    <row r="576" ht="15.75" customHeight="1" spans="1:9" x14ac:dyDescent="0.25"/>
    <row r="577" ht="15.75" customHeight="1" spans="1:9" x14ac:dyDescent="0.25"/>
    <row r="578" ht="15.75" customHeight="1" spans="1:9" x14ac:dyDescent="0.25"/>
    <row r="579" ht="15.75" customHeight="1" spans="1:9" x14ac:dyDescent="0.25"/>
    <row r="580" ht="15.75" customHeight="1" spans="1:9" x14ac:dyDescent="0.25"/>
    <row r="581" ht="15.75" customHeight="1" spans="1:9" x14ac:dyDescent="0.25"/>
    <row r="582" ht="15.75" customHeight="1" spans="1:9" x14ac:dyDescent="0.25"/>
    <row r="583" ht="15.75" customHeight="1" spans="1:9" x14ac:dyDescent="0.25"/>
    <row r="584" ht="15.75" customHeight="1" spans="1:9" x14ac:dyDescent="0.25"/>
    <row r="585" ht="15.75" customHeight="1" spans="1:9" x14ac:dyDescent="0.25"/>
    <row r="586" ht="15.75" customHeight="1" spans="1:9" x14ac:dyDescent="0.25"/>
    <row r="587" ht="15.75" customHeight="1" spans="1:9" x14ac:dyDescent="0.25"/>
    <row r="588" ht="15.75" customHeight="1" spans="1:9" x14ac:dyDescent="0.25"/>
    <row r="589" ht="15.75" customHeight="1" spans="1:9" x14ac:dyDescent="0.25"/>
    <row r="590" ht="15.75" customHeight="1" spans="1:9" x14ac:dyDescent="0.25"/>
    <row r="591" ht="15.75" customHeight="1" spans="1:9" x14ac:dyDescent="0.25"/>
    <row r="592" ht="15.75" customHeight="1" spans="1:9" x14ac:dyDescent="0.25"/>
    <row r="593" ht="15.75" customHeight="1" spans="1:9" x14ac:dyDescent="0.25"/>
    <row r="594" ht="15.75" customHeight="1" spans="1:9" x14ac:dyDescent="0.25"/>
    <row r="595" ht="15.75" customHeight="1" spans="1:9" x14ac:dyDescent="0.25"/>
    <row r="596" ht="15.75" customHeight="1" spans="1:9" x14ac:dyDescent="0.25"/>
    <row r="597" ht="15.75" customHeight="1" spans="1:9" x14ac:dyDescent="0.25"/>
    <row r="598" ht="15.75" customHeight="1" spans="1:9" x14ac:dyDescent="0.25"/>
    <row r="599" ht="15.75" customHeight="1" spans="1:9" x14ac:dyDescent="0.25"/>
    <row r="600" ht="15.75" customHeight="1" spans="1:9" x14ac:dyDescent="0.25"/>
    <row r="601" ht="15.75" customHeight="1" spans="1:9" x14ac:dyDescent="0.25"/>
    <row r="602" ht="15.75" customHeight="1" spans="1:9" x14ac:dyDescent="0.25"/>
    <row r="603" ht="15.75" customHeight="1" spans="1:9" x14ac:dyDescent="0.25"/>
    <row r="604" ht="15.75" customHeight="1" spans="1:9" x14ac:dyDescent="0.25"/>
    <row r="605" ht="15.75" customHeight="1" spans="1:9" x14ac:dyDescent="0.25"/>
    <row r="606" ht="15.75" customHeight="1" spans="1:9" x14ac:dyDescent="0.25"/>
    <row r="607" ht="15.75" customHeight="1" spans="1:9" x14ac:dyDescent="0.25"/>
    <row r="608" ht="15.75" customHeight="1" spans="1:9" x14ac:dyDescent="0.25"/>
    <row r="609" ht="15.75" customHeight="1" spans="1:9" x14ac:dyDescent="0.25"/>
    <row r="610" ht="15.75" customHeight="1" spans="1:9" x14ac:dyDescent="0.25"/>
    <row r="611" ht="15.75" customHeight="1" spans="1:9" x14ac:dyDescent="0.25"/>
    <row r="612" ht="15.75" customHeight="1" spans="1:9" x14ac:dyDescent="0.25"/>
    <row r="613" ht="15.75" customHeight="1" spans="1:9" x14ac:dyDescent="0.25"/>
    <row r="614" ht="15.75" customHeight="1" spans="1:9" x14ac:dyDescent="0.25"/>
    <row r="615" ht="15.75" customHeight="1" spans="1:9" x14ac:dyDescent="0.25"/>
    <row r="616" ht="15.75" customHeight="1" spans="1:9" x14ac:dyDescent="0.25"/>
    <row r="617" ht="15.75" customHeight="1" spans="1:9" x14ac:dyDescent="0.25"/>
    <row r="618" ht="15.75" customHeight="1" spans="1:9" x14ac:dyDescent="0.25"/>
    <row r="619" ht="15.75" customHeight="1" spans="1:9" x14ac:dyDescent="0.25"/>
    <row r="620" ht="15.75" customHeight="1" spans="1:9" x14ac:dyDescent="0.25"/>
    <row r="621" ht="15.75" customHeight="1" spans="1:9" x14ac:dyDescent="0.25"/>
    <row r="622" ht="15.75" customHeight="1" spans="1:9" x14ac:dyDescent="0.25"/>
    <row r="623" ht="15.75" customHeight="1" spans="1:9" x14ac:dyDescent="0.25"/>
    <row r="624" ht="15.75" customHeight="1" spans="1:9" x14ac:dyDescent="0.25"/>
    <row r="625" ht="15.75" customHeight="1" spans="1:9" x14ac:dyDescent="0.25"/>
    <row r="626" ht="15.75" customHeight="1" spans="1:9" x14ac:dyDescent="0.25"/>
    <row r="627" ht="15.75" customHeight="1" spans="1:9" x14ac:dyDescent="0.25"/>
    <row r="628" ht="15.75" customHeight="1" spans="1:9" x14ac:dyDescent="0.25"/>
    <row r="629" ht="15.75" customHeight="1" spans="1:9" x14ac:dyDescent="0.25"/>
    <row r="630" ht="15.75" customHeight="1" spans="1:9" x14ac:dyDescent="0.25"/>
    <row r="631" ht="15.75" customHeight="1" spans="1:9" x14ac:dyDescent="0.25"/>
    <row r="632" ht="15.75" customHeight="1" spans="1:9" x14ac:dyDescent="0.25"/>
    <row r="633" ht="15.75" customHeight="1" spans="1:9" x14ac:dyDescent="0.25"/>
    <row r="634" ht="15.75" customHeight="1" spans="1:9" x14ac:dyDescent="0.25"/>
    <row r="635" ht="15.75" customHeight="1" spans="1:9" x14ac:dyDescent="0.25"/>
    <row r="636" ht="15.75" customHeight="1" spans="1:9" x14ac:dyDescent="0.25"/>
    <row r="637" ht="15.75" customHeight="1" spans="1:9" x14ac:dyDescent="0.25"/>
    <row r="638" ht="15.75" customHeight="1" spans="1:9" x14ac:dyDescent="0.25"/>
    <row r="639" ht="15.75" customHeight="1" spans="1:9" x14ac:dyDescent="0.25"/>
    <row r="640" ht="15.75" customHeight="1" spans="1:9" x14ac:dyDescent="0.25"/>
    <row r="641" ht="15.75" customHeight="1" spans="1:9" x14ac:dyDescent="0.25"/>
    <row r="642" ht="15.75" customHeight="1" spans="1:9" x14ac:dyDescent="0.25"/>
    <row r="643" ht="15.75" customHeight="1" spans="1:9" x14ac:dyDescent="0.25"/>
    <row r="644" ht="15.75" customHeight="1" spans="1:9" x14ac:dyDescent="0.25"/>
    <row r="645" ht="15.75" customHeight="1" spans="1:9" x14ac:dyDescent="0.25"/>
    <row r="646" ht="15.75" customHeight="1" spans="1:9" x14ac:dyDescent="0.25"/>
    <row r="647" ht="15.75" customHeight="1" spans="1:9" x14ac:dyDescent="0.25"/>
    <row r="648" ht="15.75" customHeight="1" spans="1:9" x14ac:dyDescent="0.25"/>
    <row r="649" ht="15.75" customHeight="1" spans="1:9" x14ac:dyDescent="0.25"/>
    <row r="650" ht="15.75" customHeight="1" spans="1:9" x14ac:dyDescent="0.25"/>
    <row r="651" ht="15.75" customHeight="1" spans="1:9" x14ac:dyDescent="0.25"/>
    <row r="652" ht="15.75" customHeight="1" spans="1:9" x14ac:dyDescent="0.25"/>
    <row r="653" ht="15.75" customHeight="1" spans="1:9" x14ac:dyDescent="0.25"/>
    <row r="654" ht="15.75" customHeight="1" spans="1:9" x14ac:dyDescent="0.25"/>
    <row r="655" ht="15.75" customHeight="1" spans="1:9" x14ac:dyDescent="0.25"/>
    <row r="656" ht="15.75" customHeight="1" spans="1:9" x14ac:dyDescent="0.25"/>
    <row r="657" ht="15.75" customHeight="1" spans="1:9" x14ac:dyDescent="0.25"/>
    <row r="658" ht="15.75" customHeight="1" spans="1:9" x14ac:dyDescent="0.25"/>
    <row r="659" ht="15.75" customHeight="1" spans="1:9" x14ac:dyDescent="0.25"/>
    <row r="660" ht="15.75" customHeight="1" spans="1:9" x14ac:dyDescent="0.25"/>
    <row r="661" ht="15.75" customHeight="1" spans="1:9" x14ac:dyDescent="0.25"/>
    <row r="662" ht="15.75" customHeight="1" spans="1:9" x14ac:dyDescent="0.25"/>
    <row r="663" ht="15.75" customHeight="1" spans="1:9" x14ac:dyDescent="0.25"/>
    <row r="664" ht="15.75" customHeight="1" spans="1:9" x14ac:dyDescent="0.25"/>
    <row r="665" ht="15.75" customHeight="1" spans="1:9" x14ac:dyDescent="0.25"/>
    <row r="666" ht="15.75" customHeight="1" spans="1:9" x14ac:dyDescent="0.25"/>
    <row r="667" ht="15.75" customHeight="1" spans="1:9" x14ac:dyDescent="0.25"/>
    <row r="668" ht="15.75" customHeight="1" spans="1:9" x14ac:dyDescent="0.25"/>
    <row r="669" ht="15.75" customHeight="1" spans="1:9" x14ac:dyDescent="0.25"/>
    <row r="670" ht="15.75" customHeight="1" spans="1:9" x14ac:dyDescent="0.25"/>
    <row r="671" ht="15.75" customHeight="1" spans="1:9" x14ac:dyDescent="0.25"/>
    <row r="672" ht="15.75" customHeight="1" spans="1:9" x14ac:dyDescent="0.25"/>
    <row r="673" ht="15.75" customHeight="1" spans="1:9" x14ac:dyDescent="0.25"/>
    <row r="674" ht="15.75" customHeight="1" spans="1:9" x14ac:dyDescent="0.25"/>
    <row r="675" ht="15.75" customHeight="1" spans="1:9" x14ac:dyDescent="0.25"/>
    <row r="676" ht="15.75" customHeight="1" spans="1:9" x14ac:dyDescent="0.25"/>
    <row r="677" ht="15.75" customHeight="1" spans="1:9" x14ac:dyDescent="0.25"/>
    <row r="678" ht="15.75" customHeight="1" spans="1:9" x14ac:dyDescent="0.25"/>
    <row r="679" ht="15.75" customHeight="1" spans="1:9" x14ac:dyDescent="0.25"/>
    <row r="680" ht="15.75" customHeight="1" spans="1:9" x14ac:dyDescent="0.25"/>
    <row r="681" ht="15.75" customHeight="1" spans="1:9" x14ac:dyDescent="0.25"/>
    <row r="682" ht="15.75" customHeight="1" spans="1:9" x14ac:dyDescent="0.25"/>
    <row r="683" ht="15.75" customHeight="1" spans="1:9" x14ac:dyDescent="0.25"/>
    <row r="684" ht="15.75" customHeight="1" spans="1:9" x14ac:dyDescent="0.25"/>
    <row r="685" ht="15.75" customHeight="1" spans="1:9" x14ac:dyDescent="0.25"/>
    <row r="686" ht="15.75" customHeight="1" spans="1:9" x14ac:dyDescent="0.25"/>
    <row r="687" ht="15.75" customHeight="1" spans="1:9" x14ac:dyDescent="0.25"/>
    <row r="688" ht="15.75" customHeight="1" spans="1:9" x14ac:dyDescent="0.25"/>
    <row r="689" ht="15.75" customHeight="1" spans="1:9" x14ac:dyDescent="0.25"/>
    <row r="690" ht="15.75" customHeight="1" spans="1:9" x14ac:dyDescent="0.25"/>
    <row r="691" ht="15.75" customHeight="1" spans="1:9" x14ac:dyDescent="0.25"/>
    <row r="692" ht="15.75" customHeight="1" spans="1:9" x14ac:dyDescent="0.25"/>
    <row r="693" ht="15.75" customHeight="1" spans="1:9" x14ac:dyDescent="0.25"/>
    <row r="694" ht="15.75" customHeight="1" spans="1:9" x14ac:dyDescent="0.25"/>
    <row r="695" ht="15.75" customHeight="1" spans="1:9" x14ac:dyDescent="0.25"/>
    <row r="696" ht="15.75" customHeight="1" spans="1:9" x14ac:dyDescent="0.25"/>
    <row r="697" ht="15.75" customHeight="1" spans="1:9" x14ac:dyDescent="0.25"/>
    <row r="698" ht="15.75" customHeight="1" spans="1:9" x14ac:dyDescent="0.25"/>
    <row r="699" ht="15.75" customHeight="1" spans="1:9" x14ac:dyDescent="0.25"/>
    <row r="700" ht="15.75" customHeight="1" spans="1:9" x14ac:dyDescent="0.25"/>
    <row r="701" ht="15.75" customHeight="1" spans="1:9" x14ac:dyDescent="0.25"/>
    <row r="702" ht="15.75" customHeight="1" spans="1:9" x14ac:dyDescent="0.25"/>
    <row r="703" ht="15.75" customHeight="1" spans="1:9" x14ac:dyDescent="0.25"/>
    <row r="704" ht="15.75" customHeight="1" spans="1:9" x14ac:dyDescent="0.25"/>
    <row r="705" ht="15.75" customHeight="1" spans="1:9" x14ac:dyDescent="0.25"/>
    <row r="706" ht="15.75" customHeight="1" spans="1:9" x14ac:dyDescent="0.25"/>
    <row r="707" ht="15.75" customHeight="1" spans="1:9" x14ac:dyDescent="0.25"/>
    <row r="708" ht="15.75" customHeight="1" spans="1:9" x14ac:dyDescent="0.25"/>
    <row r="709" ht="15.75" customHeight="1" spans="1:9" x14ac:dyDescent="0.25"/>
    <row r="710" ht="15.75" customHeight="1" spans="1:9" x14ac:dyDescent="0.25"/>
    <row r="711" ht="15.75" customHeight="1" spans="1:9" x14ac:dyDescent="0.25"/>
    <row r="712" ht="15.75" customHeight="1" spans="1:9" x14ac:dyDescent="0.25"/>
    <row r="713" ht="15.75" customHeight="1" spans="1:9" x14ac:dyDescent="0.25"/>
    <row r="714" ht="15.75" customHeight="1" spans="1:9" x14ac:dyDescent="0.25"/>
    <row r="715" ht="15.75" customHeight="1" spans="1:9" x14ac:dyDescent="0.25"/>
    <row r="716" ht="15.75" customHeight="1" spans="1:9" x14ac:dyDescent="0.25"/>
    <row r="717" ht="15.75" customHeight="1" spans="1:9" x14ac:dyDescent="0.25"/>
    <row r="718" ht="15.75" customHeight="1" spans="1:9" x14ac:dyDescent="0.25"/>
    <row r="719" ht="15.75" customHeight="1" spans="1:9" x14ac:dyDescent="0.25"/>
    <row r="720" ht="15.75" customHeight="1" spans="1:9" x14ac:dyDescent="0.25"/>
    <row r="721" ht="15.75" customHeight="1" spans="1:9" x14ac:dyDescent="0.25"/>
    <row r="722" ht="15.75" customHeight="1" spans="1:9" x14ac:dyDescent="0.25"/>
    <row r="723" ht="15.75" customHeight="1" spans="1:9" x14ac:dyDescent="0.25"/>
    <row r="724" ht="15.75" customHeight="1" spans="1:9" x14ac:dyDescent="0.25"/>
    <row r="725" ht="15.75" customHeight="1" spans="1:9" x14ac:dyDescent="0.25"/>
    <row r="726" ht="15.75" customHeight="1" spans="1:9" x14ac:dyDescent="0.25"/>
    <row r="727" ht="15.75" customHeight="1" spans="1:9" x14ac:dyDescent="0.25"/>
    <row r="728" ht="15.75" customHeight="1" spans="1:9" x14ac:dyDescent="0.25"/>
    <row r="729" ht="15.75" customHeight="1" spans="1:9" x14ac:dyDescent="0.25"/>
    <row r="730" ht="15.75" customHeight="1" spans="1:9" x14ac:dyDescent="0.25"/>
    <row r="731" ht="15.75" customHeight="1" spans="1:9" x14ac:dyDescent="0.25"/>
    <row r="732" ht="15.75" customHeight="1" spans="1:9" x14ac:dyDescent="0.25"/>
    <row r="733" ht="15.75" customHeight="1" spans="1:9" x14ac:dyDescent="0.25"/>
    <row r="734" ht="15.75" customHeight="1" spans="1:9" x14ac:dyDescent="0.25"/>
    <row r="735" ht="15.75" customHeight="1" spans="1:9" x14ac:dyDescent="0.25"/>
    <row r="736" ht="15.75" customHeight="1" spans="1:9" x14ac:dyDescent="0.25"/>
    <row r="737" ht="15.75" customHeight="1" spans="1:9" x14ac:dyDescent="0.25"/>
    <row r="738" ht="15.75" customHeight="1" spans="1:9" x14ac:dyDescent="0.25"/>
    <row r="739" ht="15.75" customHeight="1" spans="1:9" x14ac:dyDescent="0.25"/>
    <row r="740" ht="15.75" customHeight="1" spans="1:9" x14ac:dyDescent="0.25"/>
    <row r="741" ht="15.75" customHeight="1" spans="1:9" x14ac:dyDescent="0.25"/>
    <row r="742" ht="15.75" customHeight="1" spans="1:9" x14ac:dyDescent="0.25"/>
    <row r="743" ht="15.75" customHeight="1" spans="1:9" x14ac:dyDescent="0.25"/>
    <row r="744" ht="15.75" customHeight="1" spans="1:9" x14ac:dyDescent="0.25"/>
    <row r="745" ht="15.75" customHeight="1" spans="1:9" x14ac:dyDescent="0.25"/>
    <row r="746" ht="15.75" customHeight="1" spans="1:9" x14ac:dyDescent="0.25"/>
    <row r="747" ht="15.75" customHeight="1" spans="1:9" x14ac:dyDescent="0.25"/>
    <row r="748" ht="15.75" customHeight="1" spans="1:9" x14ac:dyDescent="0.25"/>
    <row r="749" ht="15.75" customHeight="1" spans="1:9" x14ac:dyDescent="0.25"/>
    <row r="750" ht="15.75" customHeight="1" spans="1:9" x14ac:dyDescent="0.25"/>
    <row r="751" ht="15.75" customHeight="1" spans="1:9" x14ac:dyDescent="0.25"/>
    <row r="752" ht="15.75" customHeight="1" spans="1:9" x14ac:dyDescent="0.25"/>
    <row r="753" ht="15.75" customHeight="1" spans="1:9" x14ac:dyDescent="0.25"/>
    <row r="754" ht="15.75" customHeight="1" spans="1:9" x14ac:dyDescent="0.25"/>
    <row r="755" ht="15.75" customHeight="1" spans="1:9" x14ac:dyDescent="0.25"/>
    <row r="756" ht="15.75" customHeight="1" spans="1:9" x14ac:dyDescent="0.25"/>
    <row r="757" ht="15.75" customHeight="1" spans="1:9" x14ac:dyDescent="0.25"/>
    <row r="758" ht="15.75" customHeight="1" spans="1:9" x14ac:dyDescent="0.25"/>
    <row r="759" ht="15.75" customHeight="1" spans="1:9" x14ac:dyDescent="0.25"/>
    <row r="760" ht="15.75" customHeight="1" spans="1:9" x14ac:dyDescent="0.25"/>
    <row r="761" ht="15.75" customHeight="1" spans="1:9" x14ac:dyDescent="0.25"/>
    <row r="762" ht="15.75" customHeight="1" spans="1:9" x14ac:dyDescent="0.25"/>
    <row r="763" ht="15.75" customHeight="1" spans="1:9" x14ac:dyDescent="0.25"/>
    <row r="764" ht="15.75" customHeight="1" spans="1:9" x14ac:dyDescent="0.25"/>
    <row r="765" ht="15.75" customHeight="1" spans="1:9" x14ac:dyDescent="0.25"/>
    <row r="766" ht="15.75" customHeight="1" spans="1:9" x14ac:dyDescent="0.25"/>
    <row r="767" ht="15.75" customHeight="1" spans="1:9" x14ac:dyDescent="0.25"/>
    <row r="768" ht="15.75" customHeight="1" spans="1:9" x14ac:dyDescent="0.25"/>
    <row r="769" ht="15.75" customHeight="1" spans="1:9" x14ac:dyDescent="0.25"/>
    <row r="770" ht="15.75" customHeight="1" spans="1:9" x14ac:dyDescent="0.25"/>
    <row r="771" ht="15.75" customHeight="1" spans="1:9" x14ac:dyDescent="0.25"/>
    <row r="772" ht="15.75" customHeight="1" spans="1:9" x14ac:dyDescent="0.25"/>
    <row r="773" ht="15.75" customHeight="1" spans="1:9" x14ac:dyDescent="0.25"/>
    <row r="774" ht="15.75" customHeight="1" spans="1:9" x14ac:dyDescent="0.25"/>
    <row r="775" ht="15.75" customHeight="1" spans="1:9" x14ac:dyDescent="0.25"/>
    <row r="776" ht="15.75" customHeight="1" spans="1:9" x14ac:dyDescent="0.25"/>
    <row r="777" ht="15.75" customHeight="1" spans="1:9" x14ac:dyDescent="0.25"/>
    <row r="778" ht="15.75" customHeight="1" spans="1:9" x14ac:dyDescent="0.25"/>
    <row r="779" ht="15.75" customHeight="1" spans="1:9" x14ac:dyDescent="0.25"/>
    <row r="780" ht="15.75" customHeight="1" spans="1:9" x14ac:dyDescent="0.25"/>
    <row r="781" ht="15.75" customHeight="1" spans="1:9" x14ac:dyDescent="0.25"/>
    <row r="782" ht="15.75" customHeight="1" spans="1:9" x14ac:dyDescent="0.25"/>
    <row r="783" ht="15.75" customHeight="1" spans="1:9" x14ac:dyDescent="0.25"/>
    <row r="784" ht="15.75" customHeight="1" spans="1:9" x14ac:dyDescent="0.25"/>
    <row r="785" ht="15.75" customHeight="1" spans="1:9" x14ac:dyDescent="0.25"/>
    <row r="786" ht="15.75" customHeight="1" spans="1:9" x14ac:dyDescent="0.25"/>
    <row r="787" ht="15.75" customHeight="1" spans="1:9" x14ac:dyDescent="0.25"/>
    <row r="788" ht="15.75" customHeight="1" spans="1:9" x14ac:dyDescent="0.25"/>
    <row r="789" ht="15.75" customHeight="1" spans="1:9" x14ac:dyDescent="0.25"/>
    <row r="790" ht="15.75" customHeight="1" spans="1:9" x14ac:dyDescent="0.25"/>
    <row r="791" ht="15.75" customHeight="1" spans="1:9" x14ac:dyDescent="0.25"/>
    <row r="792" ht="15.75" customHeight="1" spans="1:9" x14ac:dyDescent="0.25"/>
    <row r="793" ht="15.75" customHeight="1" spans="1:9" x14ac:dyDescent="0.25"/>
    <row r="794" ht="15.75" customHeight="1" spans="1:9" x14ac:dyDescent="0.25"/>
    <row r="795" ht="15.75" customHeight="1" spans="1:9" x14ac:dyDescent="0.25"/>
    <row r="796" ht="15.75" customHeight="1" spans="1:9" x14ac:dyDescent="0.25"/>
    <row r="797" ht="15.75" customHeight="1" spans="1:9" x14ac:dyDescent="0.25"/>
    <row r="798" ht="15.75" customHeight="1" spans="1:9" x14ac:dyDescent="0.25"/>
    <row r="799" ht="15.75" customHeight="1" spans="1:9" x14ac:dyDescent="0.25"/>
    <row r="800" ht="15.75" customHeight="1" spans="1:9" x14ac:dyDescent="0.25"/>
    <row r="801" ht="15.75" customHeight="1" spans="1:9" x14ac:dyDescent="0.25"/>
    <row r="802" ht="15.75" customHeight="1" spans="1:9" x14ac:dyDescent="0.25"/>
    <row r="803" ht="15.75" customHeight="1" spans="1:9" x14ac:dyDescent="0.25"/>
    <row r="804" ht="15.75" customHeight="1" spans="1:9" x14ac:dyDescent="0.25"/>
    <row r="805" ht="15.75" customHeight="1" spans="1:9" x14ac:dyDescent="0.25"/>
    <row r="806" ht="15.75" customHeight="1" spans="1:9" x14ac:dyDescent="0.25"/>
    <row r="807" ht="15.75" customHeight="1" spans="1:9" x14ac:dyDescent="0.25"/>
    <row r="808" ht="15.75" customHeight="1" spans="1:9" x14ac:dyDescent="0.25"/>
    <row r="809" ht="15.75" customHeight="1" spans="1:9" x14ac:dyDescent="0.25"/>
    <row r="810" ht="15.75" customHeight="1" spans="1:9" x14ac:dyDescent="0.25"/>
    <row r="811" ht="15.75" customHeight="1" spans="1:9" x14ac:dyDescent="0.25"/>
    <row r="812" ht="15.75" customHeight="1" spans="1:9" x14ac:dyDescent="0.25"/>
    <row r="813" ht="15.75" customHeight="1" spans="1:9" x14ac:dyDescent="0.25"/>
    <row r="814" ht="15.75" customHeight="1" spans="1:9" x14ac:dyDescent="0.25"/>
    <row r="815" ht="15.75" customHeight="1" spans="1:9" x14ac:dyDescent="0.25"/>
    <row r="816" ht="15.75" customHeight="1" spans="1:9" x14ac:dyDescent="0.25"/>
    <row r="817" ht="15.75" customHeight="1" spans="1:9" x14ac:dyDescent="0.25"/>
    <row r="818" ht="15.75" customHeight="1" spans="1:9" x14ac:dyDescent="0.25"/>
    <row r="819" ht="15.75" customHeight="1" spans="1:9" x14ac:dyDescent="0.25"/>
    <row r="820" ht="15.75" customHeight="1" spans="1:9" x14ac:dyDescent="0.25"/>
    <row r="821" ht="15.75" customHeight="1" spans="1:9" x14ac:dyDescent="0.25"/>
    <row r="822" ht="15.75" customHeight="1" spans="1:9" x14ac:dyDescent="0.25"/>
    <row r="823" ht="15.75" customHeight="1" spans="1:9" x14ac:dyDescent="0.25"/>
    <row r="824" ht="15.75" customHeight="1" spans="1:9" x14ac:dyDescent="0.25"/>
    <row r="825" ht="15.75" customHeight="1" spans="1:9" x14ac:dyDescent="0.25"/>
    <row r="826" ht="15.75" customHeight="1" spans="1:9" x14ac:dyDescent="0.25"/>
    <row r="827" ht="15.75" customHeight="1" spans="1:9" x14ac:dyDescent="0.25"/>
    <row r="828" ht="15.75" customHeight="1" spans="1:9" x14ac:dyDescent="0.25"/>
    <row r="829" ht="15.75" customHeight="1" spans="1:9" x14ac:dyDescent="0.25"/>
    <row r="830" ht="15.75" customHeight="1" spans="1:9" x14ac:dyDescent="0.25"/>
    <row r="831" ht="15.75" customHeight="1" spans="1:9" x14ac:dyDescent="0.25"/>
    <row r="832" ht="15.75" customHeight="1" spans="1:9" x14ac:dyDescent="0.25"/>
    <row r="833" ht="15.75" customHeight="1" spans="1:9" x14ac:dyDescent="0.25"/>
    <row r="834" ht="15.75" customHeight="1" spans="1:9" x14ac:dyDescent="0.25"/>
    <row r="835" ht="15.75" customHeight="1" spans="1:9" x14ac:dyDescent="0.25"/>
    <row r="836" ht="15.75" customHeight="1" spans="1:9" x14ac:dyDescent="0.25"/>
    <row r="837" ht="15.75" customHeight="1" spans="1:9" x14ac:dyDescent="0.25"/>
    <row r="838" ht="15.75" customHeight="1" spans="1:9" x14ac:dyDescent="0.25"/>
    <row r="839" ht="15.75" customHeight="1" spans="1:9" x14ac:dyDescent="0.25"/>
    <row r="840" ht="15.75" customHeight="1" spans="1:9" x14ac:dyDescent="0.25"/>
    <row r="841" ht="15.75" customHeight="1" spans="1:9" x14ac:dyDescent="0.25"/>
    <row r="842" ht="15.75" customHeight="1" spans="1:9" x14ac:dyDescent="0.25"/>
    <row r="843" ht="15.75" customHeight="1" spans="1:9" x14ac:dyDescent="0.25"/>
    <row r="844" ht="15.75" customHeight="1" spans="1:9" x14ac:dyDescent="0.25"/>
    <row r="845" ht="15.75" customHeight="1" spans="1:9" x14ac:dyDescent="0.25"/>
    <row r="846" ht="15.75" customHeight="1" spans="1:9" x14ac:dyDescent="0.25"/>
    <row r="847" ht="15.75" customHeight="1" spans="1:9" x14ac:dyDescent="0.25"/>
    <row r="848" ht="15.75" customHeight="1" spans="1:9" x14ac:dyDescent="0.25"/>
    <row r="849" ht="15.75" customHeight="1" spans="1:9" x14ac:dyDescent="0.25"/>
    <row r="850" ht="15.75" customHeight="1" spans="1:9" x14ac:dyDescent="0.25"/>
    <row r="851" ht="15.75" customHeight="1" spans="1:9" x14ac:dyDescent="0.25"/>
    <row r="852" ht="15.75" customHeight="1" spans="1:9" x14ac:dyDescent="0.25"/>
    <row r="853" ht="15.75" customHeight="1" spans="1:9" x14ac:dyDescent="0.25"/>
    <row r="854" ht="15.75" customHeight="1" spans="1:9" x14ac:dyDescent="0.25"/>
    <row r="855" ht="15.75" customHeight="1" spans="1:9" x14ac:dyDescent="0.25"/>
    <row r="856" ht="15.75" customHeight="1" spans="1:9" x14ac:dyDescent="0.25"/>
    <row r="857" ht="15.75" customHeight="1" spans="1:9" x14ac:dyDescent="0.25"/>
    <row r="858" ht="15.75" customHeight="1" spans="1:9" x14ac:dyDescent="0.25"/>
    <row r="859" ht="15.75" customHeight="1" spans="1:9" x14ac:dyDescent="0.25"/>
    <row r="860" ht="15.75" customHeight="1" spans="1:9" x14ac:dyDescent="0.25"/>
    <row r="861" ht="15.75" customHeight="1" spans="1:9" x14ac:dyDescent="0.25"/>
    <row r="862" ht="15.75" customHeight="1" spans="1:9" x14ac:dyDescent="0.25"/>
    <row r="863" ht="15.75" customHeight="1" spans="1:9" x14ac:dyDescent="0.25"/>
    <row r="864" ht="15.75" customHeight="1" spans="1:9" x14ac:dyDescent="0.25"/>
    <row r="865" ht="15.75" customHeight="1" spans="1:9" x14ac:dyDescent="0.25"/>
    <row r="866" ht="15.75" customHeight="1" spans="1:9" x14ac:dyDescent="0.25"/>
    <row r="867" ht="15.75" customHeight="1" spans="1:9" x14ac:dyDescent="0.25"/>
    <row r="868" ht="15.75" customHeight="1" spans="1:9" x14ac:dyDescent="0.25"/>
    <row r="869" ht="15.75" customHeight="1" spans="1:9" x14ac:dyDescent="0.25"/>
    <row r="870" ht="15.75" customHeight="1" spans="1:9" x14ac:dyDescent="0.25"/>
    <row r="871" ht="15.75" customHeight="1" spans="1:9" x14ac:dyDescent="0.25"/>
    <row r="872" ht="15.75" customHeight="1" spans="1:9" x14ac:dyDescent="0.25"/>
    <row r="873" ht="15.75" customHeight="1" spans="1:9" x14ac:dyDescent="0.25"/>
    <row r="874" ht="15.75" customHeight="1" spans="1:9" x14ac:dyDescent="0.25"/>
    <row r="875" ht="15.75" customHeight="1" spans="1:9" x14ac:dyDescent="0.25"/>
    <row r="876" ht="15.75" customHeight="1" spans="1:9" x14ac:dyDescent="0.25"/>
    <row r="877" ht="15.75" customHeight="1" spans="1:9" x14ac:dyDescent="0.25"/>
    <row r="878" ht="15.75" customHeight="1" spans="1:9" x14ac:dyDescent="0.25"/>
    <row r="879" ht="15.75" customHeight="1" spans="1:9" x14ac:dyDescent="0.25"/>
    <row r="880" ht="15.75" customHeight="1" spans="1:9" x14ac:dyDescent="0.25"/>
    <row r="881" ht="15.75" customHeight="1" spans="1:9" x14ac:dyDescent="0.25"/>
    <row r="882" ht="15.75" customHeight="1" spans="1:9" x14ac:dyDescent="0.25"/>
    <row r="883" ht="15.75" customHeight="1" spans="1:9" x14ac:dyDescent="0.25"/>
    <row r="884" ht="15.75" customHeight="1" spans="1:9" x14ac:dyDescent="0.25"/>
    <row r="885" ht="15.75" customHeight="1" spans="1:9" x14ac:dyDescent="0.25"/>
    <row r="886" ht="15.75" customHeight="1" spans="1:9" x14ac:dyDescent="0.25"/>
    <row r="887" ht="15.75" customHeight="1" spans="1:9" x14ac:dyDescent="0.25"/>
    <row r="888" ht="15.75" customHeight="1" spans="1:9" x14ac:dyDescent="0.25"/>
    <row r="889" ht="15.75" customHeight="1" spans="1:9" x14ac:dyDescent="0.25"/>
    <row r="890" ht="15.75" customHeight="1" spans="1:9" x14ac:dyDescent="0.25"/>
    <row r="891" ht="15.75" customHeight="1" spans="1:9" x14ac:dyDescent="0.25"/>
    <row r="892" ht="15.75" customHeight="1" spans="1:9" x14ac:dyDescent="0.25"/>
    <row r="893" ht="15.75" customHeight="1" spans="1:9" x14ac:dyDescent="0.25"/>
    <row r="894" ht="15.75" customHeight="1" spans="1:9" x14ac:dyDescent="0.25"/>
    <row r="895" ht="15.75" customHeight="1" spans="1:9" x14ac:dyDescent="0.25"/>
    <row r="896" ht="15.75" customHeight="1" spans="1:9" x14ac:dyDescent="0.25"/>
    <row r="897" ht="15.75" customHeight="1" spans="1:9" x14ac:dyDescent="0.25"/>
    <row r="898" ht="15.75" customHeight="1" spans="1:9" x14ac:dyDescent="0.25"/>
    <row r="899" ht="15.75" customHeight="1" spans="1:9" x14ac:dyDescent="0.25"/>
    <row r="900" ht="15.75" customHeight="1" spans="1:9" x14ac:dyDescent="0.25"/>
    <row r="901" ht="15.75" customHeight="1" spans="1:9" x14ac:dyDescent="0.25"/>
    <row r="902" ht="15.75" customHeight="1" spans="1:9" x14ac:dyDescent="0.25"/>
    <row r="903" ht="15.75" customHeight="1" spans="1:9" x14ac:dyDescent="0.25"/>
    <row r="904" ht="15.75" customHeight="1" spans="1:9" x14ac:dyDescent="0.25"/>
    <row r="905" ht="15.75" customHeight="1" spans="1:9" x14ac:dyDescent="0.25"/>
    <row r="906" ht="15.75" customHeight="1" spans="1:9" x14ac:dyDescent="0.25"/>
    <row r="907" ht="15.75" customHeight="1" spans="1:9" x14ac:dyDescent="0.25"/>
    <row r="908" ht="15.75" customHeight="1" spans="1:9" x14ac:dyDescent="0.25"/>
    <row r="909" ht="15.75" customHeight="1" spans="1:9" x14ac:dyDescent="0.25"/>
    <row r="910" ht="15.75" customHeight="1" spans="1:9" x14ac:dyDescent="0.25"/>
    <row r="911" ht="15.75" customHeight="1" spans="1:9" x14ac:dyDescent="0.25"/>
    <row r="912" ht="15.75" customHeight="1" spans="1:9" x14ac:dyDescent="0.25"/>
    <row r="913" ht="15.75" customHeight="1" spans="1:9" x14ac:dyDescent="0.25"/>
    <row r="914" ht="15.75" customHeight="1" spans="1:9" x14ac:dyDescent="0.25"/>
    <row r="915" ht="15.75" customHeight="1" spans="1:9" x14ac:dyDescent="0.25"/>
    <row r="916" ht="15.75" customHeight="1" spans="1:9" x14ac:dyDescent="0.25"/>
    <row r="917" ht="15.75" customHeight="1" spans="1:9" x14ac:dyDescent="0.25"/>
    <row r="918" ht="15.75" customHeight="1" spans="1:9" x14ac:dyDescent="0.25"/>
    <row r="919" ht="15.75" customHeight="1" spans="1:9" x14ac:dyDescent="0.25"/>
    <row r="920" ht="15.75" customHeight="1" spans="1:9" x14ac:dyDescent="0.25"/>
    <row r="921" ht="15.75" customHeight="1" spans="1:9" x14ac:dyDescent="0.25"/>
    <row r="922" ht="15.75" customHeight="1" spans="1:9" x14ac:dyDescent="0.25"/>
    <row r="923" ht="15.75" customHeight="1" spans="1:9" x14ac:dyDescent="0.25"/>
    <row r="924" ht="15.75" customHeight="1" spans="1:9" x14ac:dyDescent="0.25"/>
    <row r="925" ht="15.75" customHeight="1" spans="1:9" x14ac:dyDescent="0.25"/>
    <row r="926" ht="15.75" customHeight="1" spans="1:9" x14ac:dyDescent="0.25"/>
    <row r="927" ht="15.75" customHeight="1" spans="1:9" x14ac:dyDescent="0.25"/>
    <row r="928" ht="15.75" customHeight="1" spans="1:9" x14ac:dyDescent="0.25"/>
    <row r="929" ht="15.75" customHeight="1" spans="1:9" x14ac:dyDescent="0.25"/>
    <row r="930" ht="15.75" customHeight="1" spans="1:9" x14ac:dyDescent="0.25"/>
    <row r="931" ht="15.75" customHeight="1" spans="1:9" x14ac:dyDescent="0.25"/>
    <row r="932" ht="15.75" customHeight="1" spans="1:9" x14ac:dyDescent="0.25"/>
    <row r="933" ht="15.75" customHeight="1" spans="1:9" x14ac:dyDescent="0.25"/>
    <row r="934" ht="15.75" customHeight="1" spans="1:9" x14ac:dyDescent="0.25"/>
    <row r="935" ht="15.75" customHeight="1" spans="1:9" x14ac:dyDescent="0.25"/>
    <row r="936" ht="15.75" customHeight="1" spans="1:9" x14ac:dyDescent="0.25"/>
    <row r="937" ht="15.75" customHeight="1" spans="1:9" x14ac:dyDescent="0.25"/>
    <row r="938" ht="15.75" customHeight="1" spans="1:9" x14ac:dyDescent="0.25"/>
    <row r="939" ht="15.75" customHeight="1" spans="1:9" x14ac:dyDescent="0.25"/>
    <row r="940" ht="15.75" customHeight="1" spans="1:9" x14ac:dyDescent="0.25"/>
    <row r="941" ht="15.75" customHeight="1" spans="1:9" x14ac:dyDescent="0.25"/>
    <row r="942" ht="15.75" customHeight="1" spans="1:9" x14ac:dyDescent="0.25"/>
    <row r="943" ht="15.75" customHeight="1" spans="1:9" x14ac:dyDescent="0.25"/>
    <row r="944" ht="15.75" customHeight="1" spans="1:9" x14ac:dyDescent="0.25"/>
    <row r="945" ht="15.75" customHeight="1" spans="1:9" x14ac:dyDescent="0.25"/>
    <row r="946" ht="15.75" customHeight="1" spans="1:9" x14ac:dyDescent="0.25"/>
    <row r="947" ht="15.75" customHeight="1" spans="1:9" x14ac:dyDescent="0.25"/>
    <row r="948" ht="15.75" customHeight="1" spans="1:9" x14ac:dyDescent="0.25"/>
    <row r="949" ht="15.75" customHeight="1" spans="1:9" x14ac:dyDescent="0.25"/>
    <row r="950" ht="15.75" customHeight="1" spans="1:9" x14ac:dyDescent="0.25"/>
    <row r="951" ht="15.75" customHeight="1" spans="1:9" x14ac:dyDescent="0.25"/>
    <row r="952" ht="15.75" customHeight="1" spans="1:9" x14ac:dyDescent="0.25"/>
    <row r="953" ht="15.75" customHeight="1" spans="1:9" x14ac:dyDescent="0.25"/>
    <row r="954" ht="15.75" customHeight="1" spans="1:9" x14ac:dyDescent="0.25"/>
    <row r="955" ht="15.75" customHeight="1" spans="1:9" x14ac:dyDescent="0.25"/>
    <row r="956" ht="15.75" customHeight="1" spans="1:9" x14ac:dyDescent="0.25"/>
    <row r="957" ht="15.75" customHeight="1" spans="1:9" x14ac:dyDescent="0.25"/>
    <row r="958" ht="15.75" customHeight="1" spans="1:9" x14ac:dyDescent="0.25"/>
    <row r="959" ht="15.75" customHeight="1" spans="1:9" x14ac:dyDescent="0.25"/>
    <row r="960" ht="15.75" customHeight="1" spans="1:9" x14ac:dyDescent="0.25"/>
    <row r="961" ht="15.75" customHeight="1" spans="1:9" x14ac:dyDescent="0.25"/>
    <row r="962" ht="15.75" customHeight="1" spans="1:9" x14ac:dyDescent="0.25"/>
    <row r="963" ht="15.75" customHeight="1" spans="1:9" x14ac:dyDescent="0.25"/>
    <row r="964" ht="15.75" customHeight="1" spans="1:9" x14ac:dyDescent="0.25"/>
    <row r="965" ht="15.75" customHeight="1" spans="1:9" x14ac:dyDescent="0.25"/>
    <row r="966" ht="15.75" customHeight="1" spans="1:9" x14ac:dyDescent="0.25"/>
    <row r="967" ht="15.75" customHeight="1" spans="1:9" x14ac:dyDescent="0.25"/>
    <row r="968" ht="15.75" customHeight="1" spans="1:9" x14ac:dyDescent="0.25"/>
    <row r="969" ht="15.75" customHeight="1" spans="1:9" x14ac:dyDescent="0.25"/>
    <row r="970" ht="15.75" customHeight="1" spans="1:9" x14ac:dyDescent="0.25"/>
    <row r="971" ht="15.75" customHeight="1" spans="1:9" x14ac:dyDescent="0.25"/>
    <row r="972" ht="15.75" customHeight="1" spans="1:9" x14ac:dyDescent="0.25"/>
    <row r="973" ht="15.75" customHeight="1" spans="1:9" x14ac:dyDescent="0.25"/>
    <row r="974" ht="15.75" customHeight="1" spans="1:9" x14ac:dyDescent="0.25"/>
    <row r="975" ht="15.75" customHeight="1" spans="1:9" x14ac:dyDescent="0.25"/>
    <row r="976" ht="15.75" customHeight="1" spans="1:9" x14ac:dyDescent="0.25"/>
    <row r="977" ht="15.75" customHeight="1" spans="1:9" x14ac:dyDescent="0.25"/>
    <row r="978" ht="15.75" customHeight="1" spans="1:9" x14ac:dyDescent="0.25"/>
    <row r="979" ht="15.75" customHeight="1" spans="1:9" x14ac:dyDescent="0.25"/>
    <row r="980" ht="15.75" customHeight="1" spans="1:9" x14ac:dyDescent="0.25"/>
    <row r="981" ht="15.75" customHeight="1" spans="1:9" x14ac:dyDescent="0.25"/>
    <row r="982" ht="15.75" customHeight="1" spans="1:9" x14ac:dyDescent="0.25"/>
    <row r="983" ht="15.75" customHeight="1" spans="1:9" x14ac:dyDescent="0.25"/>
    <row r="984" ht="15.75" customHeight="1" spans="1:9" x14ac:dyDescent="0.25"/>
    <row r="985" ht="15.75" customHeight="1" spans="1:9" x14ac:dyDescent="0.25"/>
    <row r="986" ht="15.75" customHeight="1" spans="1:9" x14ac:dyDescent="0.25"/>
    <row r="987" ht="15.75" customHeight="1" spans="1:9" x14ac:dyDescent="0.25"/>
    <row r="988" ht="15.75" customHeight="1" spans="1:9" x14ac:dyDescent="0.25"/>
    <row r="989" ht="15.75" customHeight="1" spans="1:9" x14ac:dyDescent="0.25"/>
    <row r="990" ht="15.75" customHeight="1" spans="1:9" x14ac:dyDescent="0.25"/>
    <row r="991" ht="15.75" customHeight="1" spans="1:9" x14ac:dyDescent="0.25"/>
    <row r="992" ht="15.75" customHeight="1" spans="1:9" x14ac:dyDescent="0.25"/>
    <row r="993" ht="15.75" customHeight="1" spans="1:9" x14ac:dyDescent="0.25"/>
    <row r="994" ht="15.75" customHeight="1" spans="1:9" x14ac:dyDescent="0.25"/>
    <row r="995" ht="15.75" customHeight="1" spans="1:9" x14ac:dyDescent="0.25"/>
    <row r="996" ht="15.75" customHeight="1" spans="1:9" x14ac:dyDescent="0.25"/>
    <row r="997" ht="15.75" customHeight="1" spans="1:9" x14ac:dyDescent="0.25"/>
    <row r="998" ht="15.75" customHeight="1" spans="1:9" x14ac:dyDescent="0.25"/>
    <row r="999" ht="15.75" customHeight="1" spans="1:9" x14ac:dyDescent="0.25"/>
    <row r="1000" ht="15.75" customHeight="1" spans="1:9" x14ac:dyDescent="0.25"/>
  </sheetData>
  <autoFilter ref="A4:L157"/>
  <conditionalFormatting sqref="H5:H157">
    <cfRule type="cellIs" dxfId="0" priority="5" operator="lessThan">
      <formula>IF($I5="Дууссан",0,TODAY())</formula>
    </cfRule>
  </conditionalFormatting>
  <conditionalFormatting sqref="I5:I157">
    <cfRule type="cellIs" dxfId="1" priority="1" operator="equal">
      <formula>"Дууссан"</formula>
    </cfRule>
    <cfRule type="cellIs" dxfId="2" priority="2" operator="equal">
      <formula>"Хийгдэж байна"</formula>
    </cfRule>
    <cfRule type="cellIs" dxfId="3" priority="3" operator="equal">
      <formula>"Тестэд"</formula>
    </cfRule>
    <cfRule type="cellIs" dxfId="4" priority="4" operator="equal">
      <formula>"Саатсан"</formula>
    </cfRule>
  </conditionalFormatting>
  <dataValidations count="6">
    <dataValidation type="list" allowBlank="1" sqref="F10:F157">
      <formula1>"ITsystem,ЗСҮТ"</formula1>
    </dataValidation>
    <dataValidation type="list" allowBlank="1" sqref="F5:F157">
      <formula1>"ITsystem,ЗСҮТ"</formula1>
    </dataValidation>
    <dataValidation type="list" allowBlank="1" sqref="I10:I157">
      <formula1>"Эхлээгүй,Хийгдэж байна,Тестэд,Дууссан,Саатсан,Хамаарахгүй"</formula1>
    </dataValidation>
    <dataValidation type="list" allowBlank="1" sqref="I5:I157">
      <formula1>"Эхлээгүй,Хийгдэж байна,Тестэд,Дууссан,Саатсан,Хамаарахгүй"</formula1>
    </dataValidation>
    <dataValidation type="decimal" allowBlank="1" sqref="J10:J157">
      <formula1>0</formula1>
      <formula2>1</formula2>
    </dataValidation>
    <dataValidation type="decimal" allowBlank="1" sqref="J5:J157">
      <formula1>0</formula1>
      <formula2>1</formula2>
    </dataValidation>
  </dataValidations>
  <pageMargins left="0.75" right="0.75" top="1" bottom="1" header="0" footer="0"/>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0"/>
  <sheetViews>
    <sheetView workbookViewId="0" showGridLines="0" zoomScale="85" zoomScaleNormal="85">
      <pane xSplit="3" ySplit="4" topLeftCell="D10" activePane="bottomRight" state="frozen"/>
      <selection pane="bottomRight" activeCell="D5" sqref="D5"/>
    </sheetView>
  </sheetViews>
  <sheetFormatPr defaultRowHeight="14.4" outlineLevelRow="0" outlineLevelCol="0" x14ac:dyDescent="0.3" defaultColWidth="14.44140625" customHeight="1"/>
  <cols>
    <col min="1" max="1" width="5" customWidth="1"/>
    <col min="2" max="2" width="30" customWidth="1"/>
    <col min="3" max="3" width="26" customWidth="1"/>
    <col min="4" max="4" width="42" customWidth="1"/>
    <col min="5" max="5" width="52" customWidth="1"/>
    <col min="6" max="6" width="13" customWidth="1"/>
    <col min="7" max="8" width="12" customWidth="1"/>
    <col min="9" max="9" width="23.109375" customWidth="1"/>
    <col min="10" max="10" width="12" customWidth="1"/>
    <col min="11" max="11" width="52" customWidth="1"/>
    <col min="12" max="12" width="40" customWidth="1"/>
    <col min="13" max="26" width="8.6640625" customWidth="1"/>
  </cols>
  <sheetData>
    <row r="1" ht="24" customHeight="1" spans="1:1" x14ac:dyDescent="0.25">
      <c r="A1" s="16" t="s">
        <v>38</v>
      </c>
    </row>
    <row r="2" ht="15.75" customHeight="1" spans="1:1" x14ac:dyDescent="0.25">
      <c r="A2" s="2"/>
    </row>
    <row r="3" ht="7.5" customHeight="1" x14ac:dyDescent="0.25"/>
    <row r="4" ht="31.5" customHeight="1" spans="1:12" x14ac:dyDescent="0.25">
      <c r="A4" s="6" t="s">
        <v>59</v>
      </c>
      <c r="B4" s="6" t="s">
        <v>60</v>
      </c>
      <c r="C4" s="6" t="s">
        <v>61</v>
      </c>
      <c r="D4" s="6" t="s">
        <v>62</v>
      </c>
      <c r="E4" s="6" t="s">
        <v>63</v>
      </c>
      <c r="F4" s="6" t="s">
        <v>64</v>
      </c>
      <c r="G4" s="6" t="s">
        <v>65</v>
      </c>
      <c r="H4" s="6" t="s">
        <v>66</v>
      </c>
      <c r="I4" s="6" t="s">
        <v>67</v>
      </c>
      <c r="J4" s="6" t="s">
        <v>68</v>
      </c>
      <c r="K4" s="6" t="s">
        <v>69</v>
      </c>
      <c r="L4" s="6" t="s">
        <v>70</v>
      </c>
    </row>
    <row r="5" ht="39.6" customHeight="1" spans="1:12" x14ac:dyDescent="0.25">
      <c r="A5" s="17">
        <v>1</v>
      </c>
      <c r="B5" s="18" t="s">
        <v>39</v>
      </c>
      <c r="C5" s="19" t="s">
        <v>339</v>
      </c>
      <c r="D5" s="19" t="s">
        <v>340</v>
      </c>
      <c r="E5" s="19" t="s">
        <v>341</v>
      </c>
      <c r="F5" s="17" t="s">
        <v>16</v>
      </c>
      <c r="G5" s="20">
        <v>46206</v>
      </c>
      <c r="H5" s="20">
        <v>46213</v>
      </c>
      <c r="I5" s="21" t="s">
        <v>7</v>
      </c>
      <c r="J5" s="23">
        <v>1</v>
      </c>
      <c r="K5" s="19" t="s">
        <v>342</v>
      </c>
      <c r="L5" s="19" t="s">
        <v>343</v>
      </c>
    </row>
    <row r="6" ht="39.6" customHeight="1" spans="1:12" x14ac:dyDescent="0.25">
      <c r="A6" s="17">
        <v>2</v>
      </c>
      <c r="B6" s="19" t="s">
        <v>39</v>
      </c>
      <c r="C6" s="19" t="s">
        <v>339</v>
      </c>
      <c r="D6" s="19" t="s">
        <v>344</v>
      </c>
      <c r="E6" s="19" t="s">
        <v>345</v>
      </c>
      <c r="F6" s="17" t="s">
        <v>16</v>
      </c>
      <c r="G6" s="20">
        <v>46206</v>
      </c>
      <c r="H6" s="20">
        <v>46211</v>
      </c>
      <c r="I6" s="21" t="s">
        <v>7</v>
      </c>
      <c r="J6" s="23">
        <v>1</v>
      </c>
      <c r="K6" s="19" t="s">
        <v>346</v>
      </c>
      <c r="L6" s="19" t="s">
        <v>343</v>
      </c>
    </row>
    <row r="7" ht="39.6" customHeight="1" spans="1:12" x14ac:dyDescent="0.25">
      <c r="A7" s="17">
        <v>3</v>
      </c>
      <c r="B7" s="19" t="s">
        <v>39</v>
      </c>
      <c r="C7" s="19" t="s">
        <v>339</v>
      </c>
      <c r="D7" s="19" t="s">
        <v>347</v>
      </c>
      <c r="E7" s="19" t="s">
        <v>348</v>
      </c>
      <c r="F7" s="17" t="s">
        <v>16</v>
      </c>
      <c r="G7" s="20">
        <v>46209</v>
      </c>
      <c r="H7" s="20">
        <v>46213</v>
      </c>
      <c r="I7" s="21" t="s">
        <v>7</v>
      </c>
      <c r="J7" s="23">
        <v>1</v>
      </c>
      <c r="K7" s="19" t="s">
        <v>349</v>
      </c>
      <c r="L7" s="19" t="s">
        <v>343</v>
      </c>
    </row>
    <row r="8" ht="39.6" customHeight="1" spans="1:12" x14ac:dyDescent="0.25">
      <c r="A8" s="17">
        <v>4</v>
      </c>
      <c r="B8" s="19" t="s">
        <v>39</v>
      </c>
      <c r="C8" s="19" t="s">
        <v>339</v>
      </c>
      <c r="D8" s="19" t="s">
        <v>350</v>
      </c>
      <c r="E8" s="19" t="s">
        <v>351</v>
      </c>
      <c r="F8" s="17" t="s">
        <v>17</v>
      </c>
      <c r="G8" s="20">
        <v>46206</v>
      </c>
      <c r="H8" s="20">
        <v>46213</v>
      </c>
      <c r="I8" s="17" t="s">
        <v>11</v>
      </c>
      <c r="J8" s="23">
        <v>0</v>
      </c>
      <c r="K8" s="19" t="s">
        <v>352</v>
      </c>
      <c r="L8" s="19" t="s">
        <v>101</v>
      </c>
    </row>
    <row r="9" ht="39.6" customHeight="1" spans="1:12" x14ac:dyDescent="0.25">
      <c r="A9" s="17">
        <v>5</v>
      </c>
      <c r="B9" s="19" t="s">
        <v>39</v>
      </c>
      <c r="C9" s="19" t="s">
        <v>339</v>
      </c>
      <c r="D9" s="19" t="s">
        <v>353</v>
      </c>
      <c r="E9" s="19" t="s">
        <v>354</v>
      </c>
      <c r="F9" s="17" t="s">
        <v>16</v>
      </c>
      <c r="G9" s="20">
        <v>46209</v>
      </c>
      <c r="H9" s="20">
        <v>46215</v>
      </c>
      <c r="I9" s="21" t="s">
        <v>7</v>
      </c>
      <c r="J9" s="23">
        <v>1</v>
      </c>
      <c r="K9" s="19" t="s">
        <v>355</v>
      </c>
      <c r="L9" s="19" t="s">
        <v>343</v>
      </c>
    </row>
    <row r="10" ht="39.6" customHeight="1" spans="1:12" x14ac:dyDescent="0.25">
      <c r="A10" s="17">
        <v>6</v>
      </c>
      <c r="B10" s="19" t="s">
        <v>39</v>
      </c>
      <c r="C10" s="19" t="s">
        <v>339</v>
      </c>
      <c r="D10" s="19" t="s">
        <v>98</v>
      </c>
      <c r="E10" s="19" t="s">
        <v>356</v>
      </c>
      <c r="F10" s="17" t="s">
        <v>17</v>
      </c>
      <c r="G10" s="20">
        <v>46211</v>
      </c>
      <c r="H10" s="20">
        <v>46215</v>
      </c>
      <c r="I10" s="21" t="s">
        <v>7</v>
      </c>
      <c r="J10" s="23">
        <v>1</v>
      </c>
      <c r="K10" s="19" t="s">
        <v>357</v>
      </c>
      <c r="L10" s="19" t="s">
        <v>343</v>
      </c>
    </row>
    <row r="11" ht="39.6" customHeight="1" spans="1:12" x14ac:dyDescent="0.25">
      <c r="A11" s="17">
        <v>7</v>
      </c>
      <c r="B11" s="18" t="s">
        <v>41</v>
      </c>
      <c r="C11" s="19" t="s">
        <v>358</v>
      </c>
      <c r="D11" s="19" t="s">
        <v>359</v>
      </c>
      <c r="E11" s="19" t="s">
        <v>360</v>
      </c>
      <c r="F11" s="17" t="s">
        <v>16</v>
      </c>
      <c r="G11" s="20">
        <v>46213</v>
      </c>
      <c r="H11" s="20">
        <v>46219</v>
      </c>
      <c r="I11" s="21" t="s">
        <v>7</v>
      </c>
      <c r="J11" s="23">
        <v>1</v>
      </c>
      <c r="K11" s="19" t="s">
        <v>361</v>
      </c>
      <c r="L11" s="19" t="s">
        <v>343</v>
      </c>
    </row>
    <row r="12" ht="39.6" customHeight="1" spans="1:12" x14ac:dyDescent="0.25">
      <c r="A12" s="17">
        <v>8</v>
      </c>
      <c r="B12" s="19" t="s">
        <v>41</v>
      </c>
      <c r="C12" s="19" t="s">
        <v>358</v>
      </c>
      <c r="D12" s="19" t="s">
        <v>362</v>
      </c>
      <c r="E12" s="19" t="s">
        <v>363</v>
      </c>
      <c r="F12" s="17" t="s">
        <v>16</v>
      </c>
      <c r="G12" s="20">
        <v>46216</v>
      </c>
      <c r="H12" s="20">
        <v>46221</v>
      </c>
      <c r="I12" s="21" t="s">
        <v>7</v>
      </c>
      <c r="J12" s="23">
        <v>1</v>
      </c>
      <c r="K12" s="19" t="s">
        <v>364</v>
      </c>
      <c r="L12" s="19" t="s">
        <v>343</v>
      </c>
    </row>
    <row r="13" ht="39.6" customHeight="1" spans="1:12" x14ac:dyDescent="0.25">
      <c r="A13" s="17">
        <v>9</v>
      </c>
      <c r="B13" s="19" t="s">
        <v>41</v>
      </c>
      <c r="C13" s="19" t="s">
        <v>358</v>
      </c>
      <c r="D13" s="19" t="s">
        <v>365</v>
      </c>
      <c r="E13" s="19" t="s">
        <v>366</v>
      </c>
      <c r="F13" s="17" t="s">
        <v>16</v>
      </c>
      <c r="G13" s="20">
        <v>46216</v>
      </c>
      <c r="H13" s="20">
        <v>46221</v>
      </c>
      <c r="I13" s="21" t="s">
        <v>7</v>
      </c>
      <c r="J13" s="23">
        <v>1</v>
      </c>
      <c r="K13" s="19" t="s">
        <v>367</v>
      </c>
      <c r="L13" s="19" t="s">
        <v>343</v>
      </c>
    </row>
    <row r="14" ht="39.6" customHeight="1" spans="1:12" x14ac:dyDescent="0.25">
      <c r="A14" s="17">
        <v>10</v>
      </c>
      <c r="B14" s="19" t="s">
        <v>41</v>
      </c>
      <c r="C14" s="19" t="s">
        <v>358</v>
      </c>
      <c r="D14" s="19" t="s">
        <v>368</v>
      </c>
      <c r="E14" s="19" t="s">
        <v>369</v>
      </c>
      <c r="F14" s="17" t="s">
        <v>16</v>
      </c>
      <c r="G14" s="20">
        <v>46216</v>
      </c>
      <c r="H14" s="20">
        <v>46225</v>
      </c>
      <c r="I14" s="21" t="s">
        <v>7</v>
      </c>
      <c r="J14" s="23">
        <v>1</v>
      </c>
      <c r="K14" s="19" t="s">
        <v>370</v>
      </c>
      <c r="L14" s="19" t="s">
        <v>343</v>
      </c>
    </row>
    <row r="15" ht="39.6" customHeight="1" spans="1:12" x14ac:dyDescent="0.25">
      <c r="A15" s="17">
        <v>11</v>
      </c>
      <c r="B15" s="19" t="s">
        <v>41</v>
      </c>
      <c r="C15" s="19" t="s">
        <v>358</v>
      </c>
      <c r="D15" s="19" t="s">
        <v>371</v>
      </c>
      <c r="E15" s="19" t="s">
        <v>372</v>
      </c>
      <c r="F15" s="17" t="s">
        <v>17</v>
      </c>
      <c r="G15" s="20">
        <v>46223</v>
      </c>
      <c r="H15" s="20">
        <v>46227</v>
      </c>
      <c r="I15" s="17" t="s">
        <v>11</v>
      </c>
      <c r="J15" s="23">
        <v>0</v>
      </c>
      <c r="K15" s="19" t="s">
        <v>373</v>
      </c>
      <c r="L15" s="19" t="s">
        <v>374</v>
      </c>
    </row>
    <row r="16" ht="39.6" customHeight="1" spans="1:12" x14ac:dyDescent="0.25">
      <c r="A16" s="17">
        <v>12</v>
      </c>
      <c r="B16" s="18" t="s">
        <v>43</v>
      </c>
      <c r="C16" s="19" t="s">
        <v>375</v>
      </c>
      <c r="D16" s="19" t="s">
        <v>376</v>
      </c>
      <c r="E16" s="19" t="s">
        <v>377</v>
      </c>
      <c r="F16" s="17" t="s">
        <v>16</v>
      </c>
      <c r="G16" s="20">
        <v>46225</v>
      </c>
      <c r="H16" s="20">
        <v>46235</v>
      </c>
      <c r="I16" s="21" t="s">
        <v>7</v>
      </c>
      <c r="J16" s="23">
        <v>1</v>
      </c>
      <c r="K16" s="19" t="s">
        <v>378</v>
      </c>
      <c r="L16" s="19" t="s">
        <v>343</v>
      </c>
    </row>
    <row r="17" ht="39.6" customHeight="1" spans="1:12" x14ac:dyDescent="0.25">
      <c r="A17" s="17">
        <v>13</v>
      </c>
      <c r="B17" s="19" t="s">
        <v>43</v>
      </c>
      <c r="C17" s="19" t="s">
        <v>375</v>
      </c>
      <c r="D17" s="19" t="s">
        <v>379</v>
      </c>
      <c r="E17" s="19" t="s">
        <v>380</v>
      </c>
      <c r="F17" s="17" t="s">
        <v>16</v>
      </c>
      <c r="G17" s="20">
        <v>46227</v>
      </c>
      <c r="H17" s="20">
        <v>46235</v>
      </c>
      <c r="I17" s="21" t="s">
        <v>7</v>
      </c>
      <c r="J17" s="23">
        <v>1</v>
      </c>
      <c r="K17" s="19" t="s">
        <v>381</v>
      </c>
      <c r="L17" s="19" t="s">
        <v>343</v>
      </c>
    </row>
    <row r="18" ht="66" customHeight="1" spans="1:12" x14ac:dyDescent="0.25">
      <c r="A18" s="17">
        <v>14</v>
      </c>
      <c r="B18" s="19" t="s">
        <v>43</v>
      </c>
      <c r="C18" s="19" t="s">
        <v>375</v>
      </c>
      <c r="D18" s="19" t="s">
        <v>382</v>
      </c>
      <c r="E18" s="19" t="s">
        <v>383</v>
      </c>
      <c r="F18" s="17" t="s">
        <v>16</v>
      </c>
      <c r="G18" s="20">
        <v>46230</v>
      </c>
      <c r="H18" s="20">
        <v>46237</v>
      </c>
      <c r="I18" s="21" t="s">
        <v>10</v>
      </c>
      <c r="J18" s="23">
        <v>0</v>
      </c>
      <c r="K18" s="19" t="s">
        <v>384</v>
      </c>
      <c r="L18" s="19" t="s">
        <v>385</v>
      </c>
    </row>
    <row r="19" ht="79.2" customHeight="1" spans="1:12" x14ac:dyDescent="0.25">
      <c r="A19" s="17">
        <v>15</v>
      </c>
      <c r="B19" s="19" t="s">
        <v>43</v>
      </c>
      <c r="C19" s="19" t="s">
        <v>375</v>
      </c>
      <c r="D19" s="19" t="s">
        <v>386</v>
      </c>
      <c r="E19" s="19" t="s">
        <v>387</v>
      </c>
      <c r="F19" s="17" t="s">
        <v>16</v>
      </c>
      <c r="G19" s="20">
        <v>46230</v>
      </c>
      <c r="H19" s="20">
        <v>46237</v>
      </c>
      <c r="I19" s="21" t="s">
        <v>9</v>
      </c>
      <c r="J19" s="23">
        <v>0.5</v>
      </c>
      <c r="K19" s="19" t="s">
        <v>388</v>
      </c>
      <c r="L19" s="19" t="s">
        <v>389</v>
      </c>
    </row>
    <row r="20" spans="1:12" x14ac:dyDescent="0.25">
      <c r="A20" s="17">
        <v>16</v>
      </c>
      <c r="B20" s="19" t="s">
        <v>43</v>
      </c>
      <c r="C20" s="19" t="s">
        <v>375</v>
      </c>
      <c r="D20" s="19" t="s">
        <v>390</v>
      </c>
      <c r="E20" s="19" t="s">
        <v>391</v>
      </c>
      <c r="F20" s="17" t="s">
        <v>16</v>
      </c>
      <c r="G20" s="20">
        <v>46232</v>
      </c>
      <c r="H20" s="20">
        <v>46237</v>
      </c>
      <c r="I20" s="17" t="s">
        <v>10</v>
      </c>
      <c r="J20" s="23">
        <v>0</v>
      </c>
      <c r="K20" s="19" t="s">
        <v>392</v>
      </c>
      <c r="L20" s="19"/>
    </row>
    <row r="21" ht="15.75" customHeight="1" spans="1:12" x14ac:dyDescent="0.25">
      <c r="A21" s="17">
        <v>17</v>
      </c>
      <c r="B21" s="19" t="s">
        <v>43</v>
      </c>
      <c r="C21" s="19" t="s">
        <v>375</v>
      </c>
      <c r="D21" s="19" t="s">
        <v>393</v>
      </c>
      <c r="E21" s="19" t="s">
        <v>394</v>
      </c>
      <c r="F21" s="17" t="s">
        <v>16</v>
      </c>
      <c r="G21" s="20">
        <v>46230</v>
      </c>
      <c r="H21" s="20">
        <v>46242</v>
      </c>
      <c r="I21" s="21" t="s">
        <v>11</v>
      </c>
      <c r="J21" s="23">
        <v>0</v>
      </c>
      <c r="K21" s="19" t="s">
        <v>395</v>
      </c>
      <c r="L21" s="19"/>
    </row>
    <row r="22" ht="15.75" customHeight="1" spans="1:12" x14ac:dyDescent="0.25">
      <c r="A22" s="17">
        <v>18</v>
      </c>
      <c r="B22" s="19" t="s">
        <v>43</v>
      </c>
      <c r="C22" s="19" t="s">
        <v>375</v>
      </c>
      <c r="D22" s="19" t="s">
        <v>396</v>
      </c>
      <c r="E22" s="19" t="s">
        <v>397</v>
      </c>
      <c r="F22" s="17" t="s">
        <v>16</v>
      </c>
      <c r="G22" s="20">
        <v>46235</v>
      </c>
      <c r="H22" s="20">
        <v>46246</v>
      </c>
      <c r="I22" s="21" t="s">
        <v>11</v>
      </c>
      <c r="J22" s="23">
        <v>0</v>
      </c>
      <c r="K22" s="19" t="s">
        <v>398</v>
      </c>
      <c r="L22" s="19"/>
    </row>
    <row r="23" ht="15.75" customHeight="1" spans="1:12" x14ac:dyDescent="0.25">
      <c r="A23" s="17">
        <v>19</v>
      </c>
      <c r="B23" s="19" t="s">
        <v>43</v>
      </c>
      <c r="C23" s="19" t="s">
        <v>375</v>
      </c>
      <c r="D23" s="19" t="s">
        <v>399</v>
      </c>
      <c r="E23" s="19" t="s">
        <v>400</v>
      </c>
      <c r="F23" s="17" t="s">
        <v>16</v>
      </c>
      <c r="G23" s="20">
        <v>46235</v>
      </c>
      <c r="H23" s="20">
        <v>46248</v>
      </c>
      <c r="I23" s="17" t="s">
        <v>10</v>
      </c>
      <c r="J23" s="23">
        <v>0</v>
      </c>
      <c r="K23" s="19" t="s">
        <v>401</v>
      </c>
      <c r="L23" s="19"/>
    </row>
    <row r="24" ht="15.75" customHeight="1" spans="1:12" x14ac:dyDescent="0.25">
      <c r="A24" s="17">
        <v>20</v>
      </c>
      <c r="B24" s="19" t="s">
        <v>43</v>
      </c>
      <c r="C24" s="19" t="s">
        <v>375</v>
      </c>
      <c r="D24" s="19" t="s">
        <v>402</v>
      </c>
      <c r="E24" s="19" t="s">
        <v>403</v>
      </c>
      <c r="F24" s="17" t="s">
        <v>16</v>
      </c>
      <c r="G24" s="20">
        <v>46237</v>
      </c>
      <c r="H24" s="20">
        <v>46250</v>
      </c>
      <c r="I24" s="17" t="s">
        <v>10</v>
      </c>
      <c r="J24" s="23">
        <v>0</v>
      </c>
      <c r="K24" s="19" t="s">
        <v>404</v>
      </c>
      <c r="L24" s="19"/>
    </row>
    <row r="25" ht="15.75" customHeight="1" spans="1:12" x14ac:dyDescent="0.25">
      <c r="A25" s="17">
        <v>21</v>
      </c>
      <c r="B25" s="19" t="s">
        <v>43</v>
      </c>
      <c r="C25" s="19" t="s">
        <v>375</v>
      </c>
      <c r="D25" s="19" t="s">
        <v>405</v>
      </c>
      <c r="E25" s="19" t="s">
        <v>406</v>
      </c>
      <c r="F25" s="17" t="s">
        <v>16</v>
      </c>
      <c r="G25" s="20">
        <v>46237</v>
      </c>
      <c r="H25" s="20">
        <v>46246</v>
      </c>
      <c r="I25" s="17" t="s">
        <v>10</v>
      </c>
      <c r="J25" s="23">
        <v>0</v>
      </c>
      <c r="K25" s="19" t="s">
        <v>407</v>
      </c>
      <c r="L25" s="19"/>
    </row>
    <row r="26" ht="15.75" customHeight="1" spans="1:12" x14ac:dyDescent="0.25">
      <c r="A26" s="17">
        <v>22</v>
      </c>
      <c r="B26" s="19" t="s">
        <v>43</v>
      </c>
      <c r="C26" s="19" t="s">
        <v>375</v>
      </c>
      <c r="D26" s="19" t="s">
        <v>408</v>
      </c>
      <c r="E26" s="19" t="s">
        <v>409</v>
      </c>
      <c r="F26" s="17" t="s">
        <v>17</v>
      </c>
      <c r="G26" s="20">
        <v>46225</v>
      </c>
      <c r="H26" s="20">
        <v>46237</v>
      </c>
      <c r="I26" s="17" t="s">
        <v>11</v>
      </c>
      <c r="J26" s="23">
        <v>0</v>
      </c>
      <c r="K26" s="19" t="s">
        <v>410</v>
      </c>
      <c r="L26" s="19" t="s">
        <v>94</v>
      </c>
    </row>
    <row r="27" ht="15.75" customHeight="1" spans="1:12" x14ac:dyDescent="0.25">
      <c r="A27" s="17">
        <v>23</v>
      </c>
      <c r="B27" s="19" t="s">
        <v>43</v>
      </c>
      <c r="C27" s="19" t="s">
        <v>375</v>
      </c>
      <c r="D27" s="19" t="s">
        <v>411</v>
      </c>
      <c r="E27" s="19" t="s">
        <v>412</v>
      </c>
      <c r="F27" s="17" t="s">
        <v>16</v>
      </c>
      <c r="G27" s="20">
        <v>46239</v>
      </c>
      <c r="H27" s="20">
        <v>46248</v>
      </c>
      <c r="I27" s="17" t="s">
        <v>10</v>
      </c>
      <c r="J27" s="23">
        <v>0</v>
      </c>
      <c r="K27" s="19" t="s">
        <v>413</v>
      </c>
      <c r="L27" s="19"/>
    </row>
    <row r="28" ht="15.75" customHeight="1" spans="1:12" x14ac:dyDescent="0.25">
      <c r="A28" s="17">
        <v>24</v>
      </c>
      <c r="B28" s="19" t="s">
        <v>43</v>
      </c>
      <c r="C28" s="19" t="s">
        <v>375</v>
      </c>
      <c r="D28" s="19" t="s">
        <v>414</v>
      </c>
      <c r="E28" s="19" t="s">
        <v>415</v>
      </c>
      <c r="F28" s="17" t="s">
        <v>16</v>
      </c>
      <c r="G28" s="20">
        <v>46239</v>
      </c>
      <c r="H28" s="20">
        <v>46248</v>
      </c>
      <c r="I28" s="17" t="s">
        <v>11</v>
      </c>
      <c r="J28" s="23">
        <v>0</v>
      </c>
      <c r="K28" s="19" t="s">
        <v>416</v>
      </c>
      <c r="L28" s="19" t="s">
        <v>417</v>
      </c>
    </row>
    <row r="29" ht="15.75" customHeight="1" spans="1:12" x14ac:dyDescent="0.25">
      <c r="A29" s="17">
        <v>25</v>
      </c>
      <c r="B29" s="19" t="s">
        <v>43</v>
      </c>
      <c r="C29" s="19" t="s">
        <v>375</v>
      </c>
      <c r="D29" s="19" t="s">
        <v>418</v>
      </c>
      <c r="E29" s="19" t="s">
        <v>419</v>
      </c>
      <c r="F29" s="17" t="s">
        <v>16</v>
      </c>
      <c r="G29" s="20">
        <v>46239</v>
      </c>
      <c r="H29" s="20">
        <v>46250</v>
      </c>
      <c r="I29" s="17" t="s">
        <v>10</v>
      </c>
      <c r="J29" s="23">
        <v>0</v>
      </c>
      <c r="K29" s="19" t="s">
        <v>420</v>
      </c>
      <c r="L29" s="19"/>
    </row>
    <row r="30" ht="15.75" customHeight="1" spans="1:12" x14ac:dyDescent="0.25">
      <c r="A30" s="17">
        <v>26</v>
      </c>
      <c r="B30" s="19" t="s">
        <v>43</v>
      </c>
      <c r="C30" s="19" t="s">
        <v>375</v>
      </c>
      <c r="D30" s="19" t="s">
        <v>421</v>
      </c>
      <c r="E30" s="19" t="s">
        <v>422</v>
      </c>
      <c r="F30" s="17" t="s">
        <v>16</v>
      </c>
      <c r="G30" s="20">
        <v>46242</v>
      </c>
      <c r="H30" s="20">
        <v>46250</v>
      </c>
      <c r="I30" s="17" t="s">
        <v>10</v>
      </c>
      <c r="J30" s="23">
        <v>0</v>
      </c>
      <c r="K30" s="19" t="s">
        <v>423</v>
      </c>
      <c r="L30" s="19"/>
    </row>
    <row r="31" ht="15.75" customHeight="1" spans="1:12" x14ac:dyDescent="0.25">
      <c r="A31" s="17">
        <v>27</v>
      </c>
      <c r="B31" s="19" t="s">
        <v>43</v>
      </c>
      <c r="C31" s="19" t="s">
        <v>375</v>
      </c>
      <c r="D31" s="19" t="s">
        <v>424</v>
      </c>
      <c r="E31" s="19" t="s">
        <v>425</v>
      </c>
      <c r="F31" s="17" t="s">
        <v>16</v>
      </c>
      <c r="G31" s="20">
        <v>46242</v>
      </c>
      <c r="H31" s="20">
        <v>46250</v>
      </c>
      <c r="I31" s="17" t="s">
        <v>10</v>
      </c>
      <c r="J31" s="23">
        <v>0</v>
      </c>
      <c r="K31" s="19" t="s">
        <v>426</v>
      </c>
      <c r="L31" s="19"/>
    </row>
    <row r="32" ht="15.75" customHeight="1" spans="1:12" x14ac:dyDescent="0.25">
      <c r="A32" s="17">
        <v>28</v>
      </c>
      <c r="B32" s="18" t="s">
        <v>45</v>
      </c>
      <c r="C32" s="19" t="s">
        <v>427</v>
      </c>
      <c r="D32" s="19" t="s">
        <v>428</v>
      </c>
      <c r="E32" s="19" t="s">
        <v>429</v>
      </c>
      <c r="F32" s="17" t="s">
        <v>16</v>
      </c>
      <c r="G32" s="20">
        <v>46240</v>
      </c>
      <c r="H32" s="20">
        <v>46248</v>
      </c>
      <c r="I32" s="17" t="s">
        <v>10</v>
      </c>
      <c r="J32" s="23">
        <v>0</v>
      </c>
      <c r="K32" s="19" t="s">
        <v>430</v>
      </c>
      <c r="L32" s="19" t="s">
        <v>431</v>
      </c>
    </row>
    <row r="33" ht="15.75" customHeight="1" spans="1:12" x14ac:dyDescent="0.25">
      <c r="A33" s="17">
        <v>29</v>
      </c>
      <c r="B33" s="19" t="s">
        <v>45</v>
      </c>
      <c r="C33" s="19" t="s">
        <v>427</v>
      </c>
      <c r="D33" s="19" t="s">
        <v>432</v>
      </c>
      <c r="E33" s="19" t="s">
        <v>433</v>
      </c>
      <c r="F33" s="17" t="s">
        <v>16</v>
      </c>
      <c r="G33" s="20">
        <v>46242</v>
      </c>
      <c r="H33" s="20">
        <v>46251</v>
      </c>
      <c r="I33" s="17" t="s">
        <v>10</v>
      </c>
      <c r="J33" s="23">
        <v>0</v>
      </c>
      <c r="K33" s="19" t="s">
        <v>434</v>
      </c>
      <c r="L33" s="19" t="s">
        <v>435</v>
      </c>
    </row>
    <row r="34" ht="15.75" customHeight="1" spans="1:12" x14ac:dyDescent="0.25">
      <c r="A34" s="17">
        <v>30</v>
      </c>
      <c r="B34" s="19" t="s">
        <v>45</v>
      </c>
      <c r="C34" s="19" t="s">
        <v>427</v>
      </c>
      <c r="D34" s="19" t="s">
        <v>436</v>
      </c>
      <c r="E34" s="19" t="s">
        <v>437</v>
      </c>
      <c r="F34" s="17" t="s">
        <v>16</v>
      </c>
      <c r="G34" s="20">
        <v>46245</v>
      </c>
      <c r="H34" s="20">
        <v>46253</v>
      </c>
      <c r="I34" s="17" t="s">
        <v>10</v>
      </c>
      <c r="J34" s="23">
        <v>0</v>
      </c>
      <c r="K34" s="19" t="s">
        <v>438</v>
      </c>
      <c r="L34" s="19" t="s">
        <v>439</v>
      </c>
    </row>
    <row r="35" ht="15.75" customHeight="1" spans="1:12" x14ac:dyDescent="0.25">
      <c r="A35" s="17">
        <v>31</v>
      </c>
      <c r="B35" s="19" t="s">
        <v>45</v>
      </c>
      <c r="C35" s="19" t="s">
        <v>427</v>
      </c>
      <c r="D35" s="19" t="s">
        <v>440</v>
      </c>
      <c r="E35" s="19" t="s">
        <v>441</v>
      </c>
      <c r="F35" s="17" t="s">
        <v>16</v>
      </c>
      <c r="G35" s="20">
        <v>46247</v>
      </c>
      <c r="H35" s="20">
        <v>46255</v>
      </c>
      <c r="I35" s="17" t="s">
        <v>10</v>
      </c>
      <c r="J35" s="23">
        <v>0</v>
      </c>
      <c r="K35" s="19" t="s">
        <v>442</v>
      </c>
      <c r="L35" s="19" t="s">
        <v>443</v>
      </c>
    </row>
    <row r="36" ht="15.75" customHeight="1" spans="1:12" x14ac:dyDescent="0.25">
      <c r="A36" s="17">
        <v>32</v>
      </c>
      <c r="B36" s="19" t="s">
        <v>45</v>
      </c>
      <c r="C36" s="19" t="s">
        <v>427</v>
      </c>
      <c r="D36" s="19" t="s">
        <v>444</v>
      </c>
      <c r="E36" s="19" t="s">
        <v>445</v>
      </c>
      <c r="F36" s="17" t="s">
        <v>16</v>
      </c>
      <c r="G36" s="20">
        <v>46248</v>
      </c>
      <c r="H36" s="20">
        <v>46257</v>
      </c>
      <c r="I36" s="17" t="s">
        <v>10</v>
      </c>
      <c r="J36" s="23">
        <v>0</v>
      </c>
      <c r="K36" s="19" t="s">
        <v>446</v>
      </c>
      <c r="L36" s="19" t="s">
        <v>447</v>
      </c>
    </row>
    <row r="37" ht="15.75" customHeight="1" spans="1:12" x14ac:dyDescent="0.25">
      <c r="A37" s="17">
        <v>33</v>
      </c>
      <c r="B37" s="19" t="s">
        <v>45</v>
      </c>
      <c r="C37" s="19" t="s">
        <v>427</v>
      </c>
      <c r="D37" s="19" t="s">
        <v>448</v>
      </c>
      <c r="E37" s="19" t="s">
        <v>449</v>
      </c>
      <c r="F37" s="17" t="s">
        <v>17</v>
      </c>
      <c r="G37" s="20">
        <v>46253</v>
      </c>
      <c r="H37" s="20">
        <v>46257</v>
      </c>
      <c r="I37" s="17" t="s">
        <v>10</v>
      </c>
      <c r="J37" s="23">
        <v>0</v>
      </c>
      <c r="K37" s="19" t="s">
        <v>450</v>
      </c>
      <c r="L37" s="19"/>
    </row>
    <row r="38" ht="15.75" customHeight="1" spans="1:12" x14ac:dyDescent="0.25">
      <c r="A38" s="17">
        <v>34</v>
      </c>
      <c r="B38" s="18" t="s">
        <v>47</v>
      </c>
      <c r="C38" s="19" t="s">
        <v>451</v>
      </c>
      <c r="D38" s="19" t="s">
        <v>452</v>
      </c>
      <c r="E38" s="19" t="s">
        <v>453</v>
      </c>
      <c r="F38" s="17" t="s">
        <v>16</v>
      </c>
      <c r="G38" s="20">
        <v>46245</v>
      </c>
      <c r="H38" s="20">
        <v>46252</v>
      </c>
      <c r="I38" s="17" t="s">
        <v>10</v>
      </c>
      <c r="J38" s="23">
        <v>0</v>
      </c>
      <c r="K38" s="19" t="s">
        <v>454</v>
      </c>
      <c r="L38" s="19" t="s">
        <v>455</v>
      </c>
    </row>
    <row r="39" ht="15.75" customHeight="1" spans="1:12" x14ac:dyDescent="0.25">
      <c r="A39" s="17">
        <v>35</v>
      </c>
      <c r="B39" s="19" t="s">
        <v>47</v>
      </c>
      <c r="C39" s="19" t="s">
        <v>451</v>
      </c>
      <c r="D39" s="19" t="s">
        <v>456</v>
      </c>
      <c r="E39" s="19" t="s">
        <v>457</v>
      </c>
      <c r="F39" s="17" t="s">
        <v>16</v>
      </c>
      <c r="G39" s="20">
        <v>46247</v>
      </c>
      <c r="H39" s="20">
        <v>46255</v>
      </c>
      <c r="I39" s="17" t="s">
        <v>10</v>
      </c>
      <c r="J39" s="23">
        <v>0</v>
      </c>
      <c r="K39" s="19" t="s">
        <v>458</v>
      </c>
      <c r="L39" s="19" t="s">
        <v>459</v>
      </c>
    </row>
    <row r="40" ht="15.75" customHeight="1" spans="1:12" x14ac:dyDescent="0.25">
      <c r="A40" s="17">
        <v>36</v>
      </c>
      <c r="B40" s="19" t="s">
        <v>47</v>
      </c>
      <c r="C40" s="19" t="s">
        <v>451</v>
      </c>
      <c r="D40" s="19" t="s">
        <v>460</v>
      </c>
      <c r="E40" s="19" t="s">
        <v>461</v>
      </c>
      <c r="F40" s="17" t="s">
        <v>16</v>
      </c>
      <c r="G40" s="20">
        <v>46248</v>
      </c>
      <c r="H40" s="20">
        <v>46256</v>
      </c>
      <c r="I40" s="17" t="s">
        <v>10</v>
      </c>
      <c r="J40" s="23">
        <v>0</v>
      </c>
      <c r="K40" s="19" t="s">
        <v>462</v>
      </c>
      <c r="L40" s="19" t="s">
        <v>463</v>
      </c>
    </row>
    <row r="41" ht="15.75" customHeight="1" spans="1:12" x14ac:dyDescent="0.25">
      <c r="A41" s="17">
        <v>37</v>
      </c>
      <c r="B41" s="19" t="s">
        <v>47</v>
      </c>
      <c r="C41" s="19" t="s">
        <v>451</v>
      </c>
      <c r="D41" s="19" t="s">
        <v>464</v>
      </c>
      <c r="E41" s="19" t="s">
        <v>465</v>
      </c>
      <c r="F41" s="17" t="s">
        <v>16</v>
      </c>
      <c r="G41" s="20">
        <v>46251</v>
      </c>
      <c r="H41" s="20">
        <v>46258</v>
      </c>
      <c r="I41" s="17" t="s">
        <v>10</v>
      </c>
      <c r="J41" s="23">
        <v>0</v>
      </c>
      <c r="K41" s="19" t="s">
        <v>466</v>
      </c>
      <c r="L41" s="19" t="s">
        <v>467</v>
      </c>
    </row>
    <row r="42" ht="15.75" customHeight="1" spans="1:12" x14ac:dyDescent="0.25">
      <c r="A42" s="17">
        <v>38</v>
      </c>
      <c r="B42" s="19" t="s">
        <v>47</v>
      </c>
      <c r="C42" s="19" t="s">
        <v>451</v>
      </c>
      <c r="D42" s="19" t="s">
        <v>205</v>
      </c>
      <c r="E42" s="19" t="s">
        <v>468</v>
      </c>
      <c r="F42" s="17" t="s">
        <v>17</v>
      </c>
      <c r="G42" s="20">
        <v>46245</v>
      </c>
      <c r="H42" s="20">
        <v>46252</v>
      </c>
      <c r="I42" s="17" t="s">
        <v>11</v>
      </c>
      <c r="J42" s="23">
        <v>0</v>
      </c>
      <c r="K42" s="19" t="s">
        <v>469</v>
      </c>
      <c r="L42" s="19" t="s">
        <v>208</v>
      </c>
    </row>
    <row r="43" ht="15.75" customHeight="1" spans="1:12" x14ac:dyDescent="0.25">
      <c r="A43" s="17">
        <v>39</v>
      </c>
      <c r="B43" s="19" t="s">
        <v>47</v>
      </c>
      <c r="C43" s="19" t="s">
        <v>451</v>
      </c>
      <c r="D43" s="19" t="s">
        <v>470</v>
      </c>
      <c r="E43" s="19" t="s">
        <v>471</v>
      </c>
      <c r="F43" s="17" t="s">
        <v>16</v>
      </c>
      <c r="G43" s="20">
        <v>46251</v>
      </c>
      <c r="H43" s="20">
        <v>46260</v>
      </c>
      <c r="I43" s="17" t="s">
        <v>10</v>
      </c>
      <c r="J43" s="23">
        <v>0</v>
      </c>
      <c r="K43" s="19" t="s">
        <v>472</v>
      </c>
      <c r="L43" s="19" t="s">
        <v>473</v>
      </c>
    </row>
    <row r="44" ht="15.75" customHeight="1" spans="1:12" x14ac:dyDescent="0.25">
      <c r="A44" s="17">
        <v>40</v>
      </c>
      <c r="B44" s="19" t="s">
        <v>47</v>
      </c>
      <c r="C44" s="19" t="s">
        <v>451</v>
      </c>
      <c r="D44" s="19" t="s">
        <v>474</v>
      </c>
      <c r="E44" s="19" t="s">
        <v>475</v>
      </c>
      <c r="F44" s="17" t="s">
        <v>16</v>
      </c>
      <c r="G44" s="20">
        <v>46252</v>
      </c>
      <c r="H44" s="20">
        <v>46262</v>
      </c>
      <c r="I44" s="17" t="s">
        <v>10</v>
      </c>
      <c r="J44" s="23">
        <v>0</v>
      </c>
      <c r="K44" s="19" t="s">
        <v>476</v>
      </c>
      <c r="L44" s="19" t="s">
        <v>477</v>
      </c>
    </row>
    <row r="45" ht="15.75" customHeight="1" spans="1:12" x14ac:dyDescent="0.25">
      <c r="A45" s="17">
        <v>41</v>
      </c>
      <c r="B45" s="19" t="s">
        <v>47</v>
      </c>
      <c r="C45" s="19" t="s">
        <v>451</v>
      </c>
      <c r="D45" s="19" t="s">
        <v>478</v>
      </c>
      <c r="E45" s="19" t="s">
        <v>479</v>
      </c>
      <c r="F45" s="17" t="s">
        <v>16</v>
      </c>
      <c r="G45" s="20">
        <v>46254</v>
      </c>
      <c r="H45" s="20">
        <v>46263</v>
      </c>
      <c r="I45" s="17" t="s">
        <v>10</v>
      </c>
      <c r="J45" s="23">
        <v>0</v>
      </c>
      <c r="K45" s="19" t="s">
        <v>480</v>
      </c>
      <c r="L45" s="19" t="s">
        <v>481</v>
      </c>
    </row>
    <row r="46" ht="15.75" customHeight="1" spans="1:12" x14ac:dyDescent="0.25">
      <c r="A46" s="17">
        <v>42</v>
      </c>
      <c r="B46" s="18" t="s">
        <v>49</v>
      </c>
      <c r="C46" s="19" t="s">
        <v>482</v>
      </c>
      <c r="D46" s="19" t="s">
        <v>483</v>
      </c>
      <c r="E46" s="19" t="s">
        <v>484</v>
      </c>
      <c r="F46" s="17" t="s">
        <v>16</v>
      </c>
      <c r="G46" s="20">
        <v>46245</v>
      </c>
      <c r="H46" s="20">
        <v>46255</v>
      </c>
      <c r="I46" s="17" t="s">
        <v>10</v>
      </c>
      <c r="J46" s="23">
        <v>0</v>
      </c>
      <c r="K46" s="19" t="s">
        <v>485</v>
      </c>
      <c r="L46" s="19"/>
    </row>
    <row r="47" ht="15.75" customHeight="1" spans="1:12" x14ac:dyDescent="0.25">
      <c r="A47" s="17">
        <v>43</v>
      </c>
      <c r="B47" s="19" t="s">
        <v>49</v>
      </c>
      <c r="C47" s="19" t="s">
        <v>482</v>
      </c>
      <c r="D47" s="19" t="s">
        <v>486</v>
      </c>
      <c r="E47" s="19" t="s">
        <v>487</v>
      </c>
      <c r="F47" s="17" t="s">
        <v>16</v>
      </c>
      <c r="G47" s="20">
        <v>46247</v>
      </c>
      <c r="H47" s="20">
        <v>46258</v>
      </c>
      <c r="I47" s="17" t="s">
        <v>10</v>
      </c>
      <c r="J47" s="23">
        <v>0</v>
      </c>
      <c r="K47" s="19" t="s">
        <v>488</v>
      </c>
      <c r="L47" s="19"/>
    </row>
    <row r="48" ht="15.75" customHeight="1" spans="1:12" x14ac:dyDescent="0.25">
      <c r="A48" s="17">
        <v>44</v>
      </c>
      <c r="B48" s="19" t="s">
        <v>49</v>
      </c>
      <c r="C48" s="19" t="s">
        <v>482</v>
      </c>
      <c r="D48" s="19" t="s">
        <v>489</v>
      </c>
      <c r="E48" s="19" t="s">
        <v>490</v>
      </c>
      <c r="F48" s="17" t="s">
        <v>16</v>
      </c>
      <c r="G48" s="20">
        <v>46251</v>
      </c>
      <c r="H48" s="20">
        <v>46260</v>
      </c>
      <c r="I48" s="17" t="s">
        <v>10</v>
      </c>
      <c r="J48" s="23">
        <v>0</v>
      </c>
      <c r="K48" s="19" t="s">
        <v>491</v>
      </c>
      <c r="L48" s="19"/>
    </row>
    <row r="49" ht="15.75" customHeight="1" spans="1:12" x14ac:dyDescent="0.25">
      <c r="A49" s="17">
        <v>45</v>
      </c>
      <c r="B49" s="19" t="s">
        <v>49</v>
      </c>
      <c r="C49" s="19" t="s">
        <v>482</v>
      </c>
      <c r="D49" s="19" t="s">
        <v>492</v>
      </c>
      <c r="E49" s="19" t="s">
        <v>493</v>
      </c>
      <c r="F49" s="17" t="s">
        <v>16</v>
      </c>
      <c r="G49" s="20">
        <v>46251</v>
      </c>
      <c r="H49" s="20">
        <v>46258</v>
      </c>
      <c r="I49" s="17" t="s">
        <v>10</v>
      </c>
      <c r="J49" s="23">
        <v>0</v>
      </c>
      <c r="K49" s="19" t="s">
        <v>494</v>
      </c>
      <c r="L49" s="19"/>
    </row>
    <row r="50" ht="15.75" customHeight="1" spans="1:12" x14ac:dyDescent="0.25">
      <c r="A50" s="17">
        <v>46</v>
      </c>
      <c r="B50" s="19" t="s">
        <v>49</v>
      </c>
      <c r="C50" s="19" t="s">
        <v>482</v>
      </c>
      <c r="D50" s="19" t="s">
        <v>495</v>
      </c>
      <c r="E50" s="19" t="s">
        <v>496</v>
      </c>
      <c r="F50" s="17" t="s">
        <v>16</v>
      </c>
      <c r="G50" s="20">
        <v>46253</v>
      </c>
      <c r="H50" s="20">
        <v>46262</v>
      </c>
      <c r="I50" s="17" t="s">
        <v>10</v>
      </c>
      <c r="J50" s="23">
        <v>0</v>
      </c>
      <c r="K50" s="19" t="s">
        <v>497</v>
      </c>
      <c r="L50" s="19"/>
    </row>
    <row r="51" ht="15.75" customHeight="1" spans="1:12" x14ac:dyDescent="0.25">
      <c r="A51" s="17">
        <v>47</v>
      </c>
      <c r="B51" s="19" t="s">
        <v>49</v>
      </c>
      <c r="C51" s="19" t="s">
        <v>498</v>
      </c>
      <c r="D51" s="19" t="s">
        <v>499</v>
      </c>
      <c r="E51" s="19" t="s">
        <v>500</v>
      </c>
      <c r="F51" s="17" t="s">
        <v>16</v>
      </c>
      <c r="G51" s="20">
        <v>46253</v>
      </c>
      <c r="H51" s="20">
        <v>46267</v>
      </c>
      <c r="I51" s="17" t="s">
        <v>10</v>
      </c>
      <c r="J51" s="23">
        <v>0</v>
      </c>
      <c r="K51" s="19" t="s">
        <v>501</v>
      </c>
      <c r="L51" s="19"/>
    </row>
    <row r="52" ht="15.75" customHeight="1" spans="1:12" x14ac:dyDescent="0.25">
      <c r="A52" s="17">
        <v>48</v>
      </c>
      <c r="B52" s="19" t="s">
        <v>49</v>
      </c>
      <c r="C52" s="19" t="s">
        <v>498</v>
      </c>
      <c r="D52" s="19" t="s">
        <v>502</v>
      </c>
      <c r="E52" s="19" t="s">
        <v>503</v>
      </c>
      <c r="F52" s="17" t="s">
        <v>16</v>
      </c>
      <c r="G52" s="20">
        <v>46258</v>
      </c>
      <c r="H52" s="20">
        <v>46269</v>
      </c>
      <c r="I52" s="17" t="s">
        <v>10</v>
      </c>
      <c r="J52" s="23">
        <v>0</v>
      </c>
      <c r="K52" s="19" t="s">
        <v>504</v>
      </c>
      <c r="L52" s="19"/>
    </row>
    <row r="53" ht="15.75" customHeight="1" spans="1:12" x14ac:dyDescent="0.25">
      <c r="A53" s="17">
        <v>49</v>
      </c>
      <c r="B53" s="19" t="s">
        <v>49</v>
      </c>
      <c r="C53" s="19" t="s">
        <v>498</v>
      </c>
      <c r="D53" s="19" t="s">
        <v>505</v>
      </c>
      <c r="E53" s="19" t="s">
        <v>506</v>
      </c>
      <c r="F53" s="17" t="s">
        <v>16</v>
      </c>
      <c r="G53" s="20">
        <v>46265</v>
      </c>
      <c r="H53" s="20">
        <v>46272</v>
      </c>
      <c r="I53" s="17" t="s">
        <v>10</v>
      </c>
      <c r="J53" s="23">
        <v>0</v>
      </c>
      <c r="K53" s="19" t="s">
        <v>507</v>
      </c>
      <c r="L53" s="19"/>
    </row>
    <row r="54" ht="15.75" customHeight="1" spans="1:12" x14ac:dyDescent="0.25">
      <c r="A54" s="17">
        <v>50</v>
      </c>
      <c r="B54" s="19" t="s">
        <v>49</v>
      </c>
      <c r="C54" s="19" t="s">
        <v>508</v>
      </c>
      <c r="D54" s="19" t="s">
        <v>509</v>
      </c>
      <c r="E54" s="19" t="s">
        <v>510</v>
      </c>
      <c r="F54" s="17" t="s">
        <v>16</v>
      </c>
      <c r="G54" s="20">
        <v>46258</v>
      </c>
      <c r="H54" s="20">
        <v>46269</v>
      </c>
      <c r="I54" s="17" t="s">
        <v>10</v>
      </c>
      <c r="J54" s="23">
        <v>0</v>
      </c>
      <c r="K54" s="19" t="s">
        <v>511</v>
      </c>
      <c r="L54" s="19" t="s">
        <v>512</v>
      </c>
    </row>
    <row r="55" ht="15.75" customHeight="1" spans="1:12" x14ac:dyDescent="0.25">
      <c r="A55" s="17">
        <v>51</v>
      </c>
      <c r="B55" s="19" t="s">
        <v>49</v>
      </c>
      <c r="C55" s="19" t="s">
        <v>508</v>
      </c>
      <c r="D55" s="19" t="s">
        <v>513</v>
      </c>
      <c r="E55" s="19" t="s">
        <v>514</v>
      </c>
      <c r="F55" s="17" t="s">
        <v>16</v>
      </c>
      <c r="G55" s="20">
        <v>46260</v>
      </c>
      <c r="H55" s="20">
        <v>46269</v>
      </c>
      <c r="I55" s="17" t="s">
        <v>10</v>
      </c>
      <c r="J55" s="23">
        <v>0</v>
      </c>
      <c r="K55" s="19" t="s">
        <v>515</v>
      </c>
      <c r="L55" s="19" t="s">
        <v>516</v>
      </c>
    </row>
    <row r="56" ht="15.75" customHeight="1" spans="1:12" x14ac:dyDescent="0.25">
      <c r="A56" s="17">
        <v>52</v>
      </c>
      <c r="B56" s="19" t="s">
        <v>49</v>
      </c>
      <c r="C56" s="19" t="s">
        <v>508</v>
      </c>
      <c r="D56" s="19" t="s">
        <v>517</v>
      </c>
      <c r="E56" s="19" t="s">
        <v>518</v>
      </c>
      <c r="F56" s="17" t="s">
        <v>16</v>
      </c>
      <c r="G56" s="20">
        <v>46265</v>
      </c>
      <c r="H56" s="20">
        <v>46272</v>
      </c>
      <c r="I56" s="17" t="s">
        <v>10</v>
      </c>
      <c r="J56" s="23">
        <v>0</v>
      </c>
      <c r="K56" s="19" t="s">
        <v>519</v>
      </c>
      <c r="L56" s="19"/>
    </row>
    <row r="57" ht="15.75" customHeight="1" spans="1:12" x14ac:dyDescent="0.25">
      <c r="A57" s="17">
        <v>53</v>
      </c>
      <c r="B57" s="19" t="s">
        <v>49</v>
      </c>
      <c r="C57" s="19" t="s">
        <v>508</v>
      </c>
      <c r="D57" s="19" t="s">
        <v>520</v>
      </c>
      <c r="E57" s="19" t="s">
        <v>521</v>
      </c>
      <c r="F57" s="17" t="s">
        <v>16</v>
      </c>
      <c r="G57" s="20">
        <v>46245</v>
      </c>
      <c r="H57" s="20">
        <v>46265</v>
      </c>
      <c r="I57" s="17" t="s">
        <v>11</v>
      </c>
      <c r="J57" s="23">
        <v>0</v>
      </c>
      <c r="K57" s="19" t="s">
        <v>522</v>
      </c>
      <c r="L57" s="19" t="s">
        <v>523</v>
      </c>
    </row>
    <row r="58" ht="15.75" customHeight="1" spans="1:12" x14ac:dyDescent="0.25">
      <c r="A58" s="17">
        <v>54</v>
      </c>
      <c r="B58" s="19" t="s">
        <v>49</v>
      </c>
      <c r="C58" s="19" t="s">
        <v>508</v>
      </c>
      <c r="D58" s="19" t="s">
        <v>524</v>
      </c>
      <c r="E58" s="19" t="s">
        <v>525</v>
      </c>
      <c r="F58" s="17" t="s">
        <v>17</v>
      </c>
      <c r="G58" s="20">
        <v>46245</v>
      </c>
      <c r="H58" s="20">
        <v>46265</v>
      </c>
      <c r="I58" s="17" t="s">
        <v>11</v>
      </c>
      <c r="J58" s="23">
        <v>0</v>
      </c>
      <c r="K58" s="19" t="s">
        <v>526</v>
      </c>
      <c r="L58" s="19" t="s">
        <v>527</v>
      </c>
    </row>
    <row r="59" ht="15.75" customHeight="1" spans="1:12" x14ac:dyDescent="0.25">
      <c r="A59" s="17">
        <v>55</v>
      </c>
      <c r="B59" s="19" t="s">
        <v>49</v>
      </c>
      <c r="C59" s="19" t="s">
        <v>508</v>
      </c>
      <c r="D59" s="19" t="s">
        <v>528</v>
      </c>
      <c r="E59" s="19" t="s">
        <v>529</v>
      </c>
      <c r="F59" s="17" t="s">
        <v>16</v>
      </c>
      <c r="G59" s="20">
        <v>46258</v>
      </c>
      <c r="H59" s="20">
        <v>46275</v>
      </c>
      <c r="I59" s="17" t="s">
        <v>11</v>
      </c>
      <c r="J59" s="23">
        <v>0</v>
      </c>
      <c r="K59" s="19" t="s">
        <v>530</v>
      </c>
      <c r="L59" s="19" t="s">
        <v>531</v>
      </c>
    </row>
    <row r="60" ht="15.75" customHeight="1" spans="1:12" x14ac:dyDescent="0.25">
      <c r="A60" s="17">
        <v>56</v>
      </c>
      <c r="B60" s="19" t="s">
        <v>49</v>
      </c>
      <c r="C60" s="19" t="s">
        <v>508</v>
      </c>
      <c r="D60" s="19" t="s">
        <v>532</v>
      </c>
      <c r="E60" s="19" t="s">
        <v>533</v>
      </c>
      <c r="F60" s="17" t="s">
        <v>16</v>
      </c>
      <c r="G60" s="20">
        <v>46267</v>
      </c>
      <c r="H60" s="20">
        <v>46277</v>
      </c>
      <c r="I60" s="17" t="s">
        <v>11</v>
      </c>
      <c r="J60" s="23">
        <v>0</v>
      </c>
      <c r="K60" s="19" t="s">
        <v>534</v>
      </c>
      <c r="L60" s="19" t="s">
        <v>535</v>
      </c>
    </row>
    <row r="61" ht="15.75" customHeight="1" spans="1:12" x14ac:dyDescent="0.25">
      <c r="A61" s="17">
        <v>57</v>
      </c>
      <c r="B61" s="18" t="s">
        <v>51</v>
      </c>
      <c r="C61" s="19" t="s">
        <v>536</v>
      </c>
      <c r="D61" s="19" t="s">
        <v>537</v>
      </c>
      <c r="E61" s="19" t="s">
        <v>538</v>
      </c>
      <c r="F61" s="17" t="s">
        <v>16</v>
      </c>
      <c r="G61" s="20">
        <v>46260</v>
      </c>
      <c r="H61" s="20">
        <v>46270</v>
      </c>
      <c r="I61" s="17" t="s">
        <v>10</v>
      </c>
      <c r="J61" s="23">
        <v>0</v>
      </c>
      <c r="K61" s="19" t="s">
        <v>539</v>
      </c>
      <c r="L61" s="19"/>
    </row>
    <row r="62" ht="15.75" customHeight="1" spans="1:12" x14ac:dyDescent="0.25">
      <c r="A62" s="17">
        <v>58</v>
      </c>
      <c r="B62" s="19" t="s">
        <v>51</v>
      </c>
      <c r="C62" s="19" t="s">
        <v>536</v>
      </c>
      <c r="D62" s="19" t="s">
        <v>540</v>
      </c>
      <c r="E62" s="19" t="s">
        <v>541</v>
      </c>
      <c r="F62" s="17" t="s">
        <v>16</v>
      </c>
      <c r="G62" s="20">
        <v>46262</v>
      </c>
      <c r="H62" s="20">
        <v>46272</v>
      </c>
      <c r="I62" s="17" t="s">
        <v>10</v>
      </c>
      <c r="J62" s="23">
        <v>0</v>
      </c>
      <c r="K62" s="19" t="s">
        <v>542</v>
      </c>
      <c r="L62" s="19"/>
    </row>
    <row r="63" ht="15.75" customHeight="1" spans="1:12" x14ac:dyDescent="0.25">
      <c r="A63" s="17">
        <v>59</v>
      </c>
      <c r="B63" s="19" t="s">
        <v>51</v>
      </c>
      <c r="C63" s="19" t="s">
        <v>536</v>
      </c>
      <c r="D63" s="19" t="s">
        <v>543</v>
      </c>
      <c r="E63" s="19" t="s">
        <v>544</v>
      </c>
      <c r="F63" s="17" t="s">
        <v>17</v>
      </c>
      <c r="G63" s="20">
        <v>46260</v>
      </c>
      <c r="H63" s="20">
        <v>46267</v>
      </c>
      <c r="I63" s="17" t="s">
        <v>10</v>
      </c>
      <c r="J63" s="23">
        <v>0</v>
      </c>
      <c r="K63" s="19" t="s">
        <v>545</v>
      </c>
      <c r="L63" s="19"/>
    </row>
    <row r="64" ht="15.75" customHeight="1" spans="1:12" x14ac:dyDescent="0.25">
      <c r="A64" s="17">
        <v>60</v>
      </c>
      <c r="B64" s="19" t="s">
        <v>51</v>
      </c>
      <c r="C64" s="19" t="s">
        <v>536</v>
      </c>
      <c r="D64" s="19" t="s">
        <v>546</v>
      </c>
      <c r="E64" s="19" t="s">
        <v>547</v>
      </c>
      <c r="F64" s="17" t="s">
        <v>16</v>
      </c>
      <c r="G64" s="20">
        <v>46265</v>
      </c>
      <c r="H64" s="20">
        <v>46273</v>
      </c>
      <c r="I64" s="17" t="s">
        <v>10</v>
      </c>
      <c r="J64" s="23">
        <v>0</v>
      </c>
      <c r="K64" s="19" t="s">
        <v>548</v>
      </c>
      <c r="L64" s="19"/>
    </row>
    <row r="65" ht="15.75" customHeight="1" spans="1:12" x14ac:dyDescent="0.25">
      <c r="A65" s="17">
        <v>61</v>
      </c>
      <c r="B65" s="19" t="s">
        <v>51</v>
      </c>
      <c r="C65" s="19" t="s">
        <v>536</v>
      </c>
      <c r="D65" s="19" t="s">
        <v>549</v>
      </c>
      <c r="E65" s="19" t="s">
        <v>550</v>
      </c>
      <c r="F65" s="17" t="s">
        <v>16</v>
      </c>
      <c r="G65" s="20">
        <v>46267</v>
      </c>
      <c r="H65" s="20">
        <v>46274</v>
      </c>
      <c r="I65" s="17" t="s">
        <v>10</v>
      </c>
      <c r="J65" s="23">
        <v>0</v>
      </c>
      <c r="K65" s="19" t="s">
        <v>551</v>
      </c>
      <c r="L65" s="19"/>
    </row>
    <row r="66" ht="15.75" customHeight="1" spans="1:12" x14ac:dyDescent="0.25">
      <c r="A66" s="17">
        <v>62</v>
      </c>
      <c r="B66" s="19" t="s">
        <v>51</v>
      </c>
      <c r="C66" s="19" t="s">
        <v>536</v>
      </c>
      <c r="D66" s="19" t="s">
        <v>552</v>
      </c>
      <c r="E66" s="19" t="s">
        <v>553</v>
      </c>
      <c r="F66" s="17" t="s">
        <v>16</v>
      </c>
      <c r="G66" s="20">
        <v>46267</v>
      </c>
      <c r="H66" s="20">
        <v>46274</v>
      </c>
      <c r="I66" s="17" t="s">
        <v>10</v>
      </c>
      <c r="J66" s="23">
        <v>0</v>
      </c>
      <c r="K66" s="19" t="s">
        <v>554</v>
      </c>
      <c r="L66" s="19"/>
    </row>
    <row r="67" ht="15.75" customHeight="1" spans="1:12" x14ac:dyDescent="0.25">
      <c r="A67" s="17">
        <v>63</v>
      </c>
      <c r="B67" s="19" t="s">
        <v>51</v>
      </c>
      <c r="C67" s="19" t="s">
        <v>536</v>
      </c>
      <c r="D67" s="19" t="s">
        <v>555</v>
      </c>
      <c r="E67" s="19" t="s">
        <v>556</v>
      </c>
      <c r="F67" s="17" t="s">
        <v>16</v>
      </c>
      <c r="G67" s="20">
        <v>46267</v>
      </c>
      <c r="H67" s="20">
        <v>46275</v>
      </c>
      <c r="I67" s="17" t="s">
        <v>10</v>
      </c>
      <c r="J67" s="23">
        <v>0</v>
      </c>
      <c r="K67" s="19" t="s">
        <v>557</v>
      </c>
      <c r="L67" s="19"/>
    </row>
    <row r="68" ht="15.75" customHeight="1" spans="1:12" x14ac:dyDescent="0.25">
      <c r="A68" s="17">
        <v>64</v>
      </c>
      <c r="B68" s="19" t="s">
        <v>51</v>
      </c>
      <c r="C68" s="19" t="s">
        <v>536</v>
      </c>
      <c r="D68" s="19" t="s">
        <v>558</v>
      </c>
      <c r="E68" s="19" t="s">
        <v>559</v>
      </c>
      <c r="F68" s="17" t="s">
        <v>16</v>
      </c>
      <c r="G68" s="20">
        <v>46269</v>
      </c>
      <c r="H68" s="20">
        <v>46275</v>
      </c>
      <c r="I68" s="17" t="s">
        <v>10</v>
      </c>
      <c r="J68" s="23">
        <v>0</v>
      </c>
      <c r="K68" s="19" t="s">
        <v>324</v>
      </c>
      <c r="L68" s="19"/>
    </row>
    <row r="69" ht="15.75" customHeight="1" spans="1:12" x14ac:dyDescent="0.25">
      <c r="A69" s="17">
        <v>65</v>
      </c>
      <c r="B69" s="18" t="s">
        <v>53</v>
      </c>
      <c r="C69" s="19" t="s">
        <v>560</v>
      </c>
      <c r="D69" s="19" t="s">
        <v>561</v>
      </c>
      <c r="E69" s="19" t="s">
        <v>562</v>
      </c>
      <c r="F69" s="17" t="s">
        <v>16</v>
      </c>
      <c r="G69" s="20">
        <v>46273</v>
      </c>
      <c r="H69" s="20">
        <v>46280</v>
      </c>
      <c r="I69" s="17" t="s">
        <v>10</v>
      </c>
      <c r="J69" s="23">
        <v>0</v>
      </c>
      <c r="K69" s="19" t="s">
        <v>563</v>
      </c>
      <c r="L69" s="19"/>
    </row>
    <row r="70" ht="15.75" customHeight="1" spans="1:12" x14ac:dyDescent="0.25">
      <c r="A70" s="17">
        <v>66</v>
      </c>
      <c r="B70" s="19" t="s">
        <v>53</v>
      </c>
      <c r="C70" s="19" t="s">
        <v>560</v>
      </c>
      <c r="D70" s="19" t="s">
        <v>564</v>
      </c>
      <c r="E70" s="19" t="s">
        <v>565</v>
      </c>
      <c r="F70" s="17" t="s">
        <v>16</v>
      </c>
      <c r="G70" s="20">
        <v>46275</v>
      </c>
      <c r="H70" s="20">
        <v>46282</v>
      </c>
      <c r="I70" s="17" t="s">
        <v>10</v>
      </c>
      <c r="J70" s="23">
        <v>0</v>
      </c>
      <c r="K70" s="19" t="s">
        <v>566</v>
      </c>
      <c r="L70" s="19"/>
    </row>
    <row r="71" ht="15.75" customHeight="1" spans="1:12" x14ac:dyDescent="0.25">
      <c r="A71" s="17">
        <v>67</v>
      </c>
      <c r="B71" s="19" t="s">
        <v>53</v>
      </c>
      <c r="C71" s="19" t="s">
        <v>560</v>
      </c>
      <c r="D71" s="19" t="s">
        <v>567</v>
      </c>
      <c r="E71" s="19" t="s">
        <v>568</v>
      </c>
      <c r="F71" s="17" t="s">
        <v>17</v>
      </c>
      <c r="G71" s="20">
        <v>46277</v>
      </c>
      <c r="H71" s="20">
        <v>46284</v>
      </c>
      <c r="I71" s="17" t="s">
        <v>10</v>
      </c>
      <c r="J71" s="23">
        <v>0</v>
      </c>
      <c r="K71" s="19" t="s">
        <v>569</v>
      </c>
      <c r="L71" s="19"/>
    </row>
    <row r="72" ht="15.75" customHeight="1" spans="1:12" x14ac:dyDescent="0.25">
      <c r="A72" s="17">
        <v>68</v>
      </c>
      <c r="B72" s="19" t="s">
        <v>53</v>
      </c>
      <c r="C72" s="19" t="s">
        <v>560</v>
      </c>
      <c r="D72" s="19" t="s">
        <v>264</v>
      </c>
      <c r="E72" s="19" t="s">
        <v>265</v>
      </c>
      <c r="F72" s="17" t="s">
        <v>17</v>
      </c>
      <c r="G72" s="20">
        <v>46273</v>
      </c>
      <c r="H72" s="20">
        <v>46285</v>
      </c>
      <c r="I72" s="17" t="s">
        <v>10</v>
      </c>
      <c r="J72" s="23">
        <v>0</v>
      </c>
      <c r="K72" s="19" t="s">
        <v>570</v>
      </c>
      <c r="L72" s="19"/>
    </row>
    <row r="73" ht="15.75" customHeight="1" spans="1:12" x14ac:dyDescent="0.25">
      <c r="A73" s="17">
        <v>69</v>
      </c>
      <c r="B73" s="19" t="s">
        <v>53</v>
      </c>
      <c r="C73" s="19" t="s">
        <v>560</v>
      </c>
      <c r="D73" s="19" t="s">
        <v>268</v>
      </c>
      <c r="E73" s="19" t="s">
        <v>571</v>
      </c>
      <c r="F73" s="17" t="s">
        <v>17</v>
      </c>
      <c r="G73" s="20">
        <v>46273</v>
      </c>
      <c r="H73" s="20">
        <v>46285</v>
      </c>
      <c r="I73" s="17" t="s">
        <v>10</v>
      </c>
      <c r="J73" s="23">
        <v>0</v>
      </c>
      <c r="K73" s="19" t="s">
        <v>572</v>
      </c>
      <c r="L73" s="19"/>
    </row>
    <row r="74" ht="15.75" customHeight="1" spans="1:12" x14ac:dyDescent="0.25">
      <c r="A74" s="17">
        <v>70</v>
      </c>
      <c r="B74" s="19" t="s">
        <v>53</v>
      </c>
      <c r="C74" s="19" t="s">
        <v>560</v>
      </c>
      <c r="D74" s="19" t="s">
        <v>573</v>
      </c>
      <c r="E74" s="19" t="s">
        <v>574</v>
      </c>
      <c r="F74" s="17" t="s">
        <v>16</v>
      </c>
      <c r="G74" s="20">
        <v>46279</v>
      </c>
      <c r="H74" s="20">
        <v>46288</v>
      </c>
      <c r="I74" s="17" t="s">
        <v>10</v>
      </c>
      <c r="J74" s="23">
        <v>0</v>
      </c>
      <c r="K74" s="19" t="s">
        <v>575</v>
      </c>
      <c r="L74" s="19"/>
    </row>
    <row r="75" ht="15.75" customHeight="1" spans="1:12" x14ac:dyDescent="0.25">
      <c r="A75" s="17">
        <v>71</v>
      </c>
      <c r="B75" s="18" t="s">
        <v>55</v>
      </c>
      <c r="C75" s="19" t="s">
        <v>576</v>
      </c>
      <c r="D75" s="19" t="s">
        <v>577</v>
      </c>
      <c r="E75" s="19" t="s">
        <v>578</v>
      </c>
      <c r="F75" s="17" t="s">
        <v>17</v>
      </c>
      <c r="G75" s="20">
        <v>46289</v>
      </c>
      <c r="H75" s="20">
        <v>46297</v>
      </c>
      <c r="I75" s="17" t="s">
        <v>10</v>
      </c>
      <c r="J75" s="23">
        <v>0</v>
      </c>
      <c r="K75" s="19" t="s">
        <v>579</v>
      </c>
      <c r="L75" s="19"/>
    </row>
    <row r="76" ht="15.75" customHeight="1" spans="1:12" x14ac:dyDescent="0.25">
      <c r="A76" s="17">
        <v>72</v>
      </c>
      <c r="B76" s="19" t="s">
        <v>55</v>
      </c>
      <c r="C76" s="19" t="s">
        <v>576</v>
      </c>
      <c r="D76" s="19" t="s">
        <v>580</v>
      </c>
      <c r="E76" s="19" t="s">
        <v>581</v>
      </c>
      <c r="F76" s="17" t="s">
        <v>16</v>
      </c>
      <c r="G76" s="20">
        <v>46293</v>
      </c>
      <c r="H76" s="20">
        <v>46303</v>
      </c>
      <c r="I76" s="17" t="s">
        <v>10</v>
      </c>
      <c r="J76" s="23">
        <v>0</v>
      </c>
      <c r="K76" s="19" t="s">
        <v>582</v>
      </c>
      <c r="L76" s="19"/>
    </row>
    <row r="77" ht="15.75" customHeight="1" spans="1:12" x14ac:dyDescent="0.25">
      <c r="A77" s="17">
        <v>73</v>
      </c>
      <c r="B77" s="19" t="s">
        <v>55</v>
      </c>
      <c r="C77" s="19" t="s">
        <v>576</v>
      </c>
      <c r="D77" s="19" t="s">
        <v>583</v>
      </c>
      <c r="E77" s="19" t="s">
        <v>584</v>
      </c>
      <c r="F77" s="17" t="s">
        <v>16</v>
      </c>
      <c r="G77" s="20">
        <v>46293</v>
      </c>
      <c r="H77" s="20">
        <v>46301</v>
      </c>
      <c r="I77" s="17" t="s">
        <v>10</v>
      </c>
      <c r="J77" s="23">
        <v>0</v>
      </c>
      <c r="K77" s="19" t="s">
        <v>585</v>
      </c>
      <c r="L77" s="19"/>
    </row>
    <row r="78" ht="15.75" customHeight="1" spans="1:12" x14ac:dyDescent="0.25">
      <c r="A78" s="17">
        <v>74</v>
      </c>
      <c r="B78" s="19" t="s">
        <v>55</v>
      </c>
      <c r="C78" s="19" t="s">
        <v>576</v>
      </c>
      <c r="D78" s="19" t="s">
        <v>586</v>
      </c>
      <c r="E78" s="19" t="s">
        <v>587</v>
      </c>
      <c r="F78" s="17" t="s">
        <v>16</v>
      </c>
      <c r="G78" s="20">
        <v>46289</v>
      </c>
      <c r="H78" s="20">
        <v>46300</v>
      </c>
      <c r="I78" s="17" t="s">
        <v>10</v>
      </c>
      <c r="J78" s="23">
        <v>0</v>
      </c>
      <c r="K78" s="19" t="s">
        <v>313</v>
      </c>
      <c r="L78" s="19"/>
    </row>
    <row r="79" ht="15.75" customHeight="1" spans="1:12" x14ac:dyDescent="0.25">
      <c r="A79" s="17">
        <v>75</v>
      </c>
      <c r="B79" s="19" t="s">
        <v>55</v>
      </c>
      <c r="C79" s="19" t="s">
        <v>576</v>
      </c>
      <c r="D79" s="19" t="s">
        <v>588</v>
      </c>
      <c r="E79" s="19" t="s">
        <v>589</v>
      </c>
      <c r="F79" s="17" t="s">
        <v>16</v>
      </c>
      <c r="G79" s="20">
        <v>46289</v>
      </c>
      <c r="H79" s="20">
        <v>46305</v>
      </c>
      <c r="I79" s="17" t="s">
        <v>10</v>
      </c>
      <c r="J79" s="23">
        <v>0</v>
      </c>
      <c r="K79" s="19" t="s">
        <v>590</v>
      </c>
      <c r="L79" s="19"/>
    </row>
    <row r="80" ht="15.75" customHeight="1" spans="1:12" x14ac:dyDescent="0.25">
      <c r="A80" s="17">
        <v>76</v>
      </c>
      <c r="B80" s="18" t="s">
        <v>57</v>
      </c>
      <c r="C80" s="19" t="s">
        <v>591</v>
      </c>
      <c r="D80" s="19" t="s">
        <v>288</v>
      </c>
      <c r="E80" s="19" t="s">
        <v>592</v>
      </c>
      <c r="F80" s="17" t="s">
        <v>16</v>
      </c>
      <c r="G80" s="20">
        <v>46305</v>
      </c>
      <c r="H80" s="20">
        <v>46308</v>
      </c>
      <c r="I80" s="17" t="s">
        <v>10</v>
      </c>
      <c r="J80" s="23">
        <v>0</v>
      </c>
      <c r="K80" s="19" t="s">
        <v>593</v>
      </c>
      <c r="L80" s="19"/>
    </row>
    <row r="81" ht="15.75" customHeight="1" spans="1:12" x14ac:dyDescent="0.25">
      <c r="A81" s="17">
        <v>77</v>
      </c>
      <c r="B81" s="19" t="s">
        <v>57</v>
      </c>
      <c r="C81" s="19" t="s">
        <v>591</v>
      </c>
      <c r="D81" s="19" t="s">
        <v>594</v>
      </c>
      <c r="E81" s="19" t="s">
        <v>595</v>
      </c>
      <c r="F81" s="17" t="s">
        <v>16</v>
      </c>
      <c r="G81" s="20">
        <v>46305</v>
      </c>
      <c r="H81" s="20">
        <v>46308</v>
      </c>
      <c r="I81" s="17" t="s">
        <v>10</v>
      </c>
      <c r="J81" s="23">
        <v>0</v>
      </c>
      <c r="K81" s="19" t="s">
        <v>596</v>
      </c>
      <c r="L81" s="19"/>
    </row>
    <row r="82" ht="15.75" customHeight="1" spans="1:12" x14ac:dyDescent="0.25">
      <c r="A82" s="17">
        <v>78</v>
      </c>
      <c r="B82" s="19" t="s">
        <v>57</v>
      </c>
      <c r="C82" s="19" t="s">
        <v>591</v>
      </c>
      <c r="D82" s="19" t="s">
        <v>597</v>
      </c>
      <c r="E82" s="19" t="s">
        <v>598</v>
      </c>
      <c r="F82" s="17" t="s">
        <v>16</v>
      </c>
      <c r="G82" s="20">
        <v>46305</v>
      </c>
      <c r="H82" s="20">
        <v>46308</v>
      </c>
      <c r="I82" s="17" t="s">
        <v>10</v>
      </c>
      <c r="J82" s="23">
        <v>0</v>
      </c>
      <c r="K82" s="19" t="s">
        <v>599</v>
      </c>
      <c r="L82" s="19"/>
    </row>
    <row r="83" ht="15.75" customHeight="1" spans="1:12" x14ac:dyDescent="0.25">
      <c r="A83" s="17">
        <v>79</v>
      </c>
      <c r="B83" s="19" t="s">
        <v>57</v>
      </c>
      <c r="C83" s="19" t="s">
        <v>591</v>
      </c>
      <c r="D83" s="19" t="s">
        <v>600</v>
      </c>
      <c r="E83" s="19" t="s">
        <v>601</v>
      </c>
      <c r="F83" s="17" t="s">
        <v>17</v>
      </c>
      <c r="G83" s="20">
        <v>46307</v>
      </c>
      <c r="H83" s="20">
        <v>46309</v>
      </c>
      <c r="I83" s="17" t="s">
        <v>10</v>
      </c>
      <c r="J83" s="23">
        <v>0</v>
      </c>
      <c r="K83" s="19" t="s">
        <v>602</v>
      </c>
      <c r="L83" s="19"/>
    </row>
    <row r="84" ht="15.75" customHeight="1" spans="1:12" x14ac:dyDescent="0.25">
      <c r="A84" s="17">
        <v>80</v>
      </c>
      <c r="B84" s="19" t="s">
        <v>57</v>
      </c>
      <c r="C84" s="19" t="s">
        <v>591</v>
      </c>
      <c r="D84" s="19" t="s">
        <v>304</v>
      </c>
      <c r="E84" s="19" t="s">
        <v>603</v>
      </c>
      <c r="F84" s="17" t="s">
        <v>17</v>
      </c>
      <c r="G84" s="20">
        <v>46305</v>
      </c>
      <c r="H84" s="20">
        <v>46308</v>
      </c>
      <c r="I84" s="17" t="s">
        <v>10</v>
      </c>
      <c r="J84" s="23">
        <v>0</v>
      </c>
      <c r="K84" s="19" t="s">
        <v>604</v>
      </c>
      <c r="L84" s="19"/>
    </row>
    <row r="85" ht="15.75" customHeight="1" spans="1:12" x14ac:dyDescent="0.25">
      <c r="A85" s="17">
        <v>81</v>
      </c>
      <c r="B85" s="19" t="s">
        <v>57</v>
      </c>
      <c r="C85" s="19" t="s">
        <v>591</v>
      </c>
      <c r="D85" s="19" t="s">
        <v>307</v>
      </c>
      <c r="E85" s="19" t="s">
        <v>605</v>
      </c>
      <c r="F85" s="17" t="s">
        <v>16</v>
      </c>
      <c r="G85" s="20">
        <v>46308</v>
      </c>
      <c r="H85" s="20">
        <v>46310</v>
      </c>
      <c r="I85" s="17" t="s">
        <v>10</v>
      </c>
      <c r="J85" s="23">
        <v>0</v>
      </c>
      <c r="K85" s="19" t="s">
        <v>606</v>
      </c>
      <c r="L85" s="19"/>
    </row>
    <row r="86" ht="15.75" customHeight="1" spans="1:12" x14ac:dyDescent="0.25">
      <c r="A86" s="17">
        <v>82</v>
      </c>
      <c r="B86" s="19" t="s">
        <v>57</v>
      </c>
      <c r="C86" s="19" t="s">
        <v>591</v>
      </c>
      <c r="D86" s="19" t="s">
        <v>607</v>
      </c>
      <c r="E86" s="19" t="s">
        <v>608</v>
      </c>
      <c r="F86" s="17" t="s">
        <v>17</v>
      </c>
      <c r="G86" s="20">
        <v>46309</v>
      </c>
      <c r="H86" s="20">
        <v>46310</v>
      </c>
      <c r="I86" s="17" t="s">
        <v>10</v>
      </c>
      <c r="J86" s="23">
        <v>0</v>
      </c>
      <c r="K86" s="19" t="s">
        <v>609</v>
      </c>
      <c r="L86" s="19"/>
    </row>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4:L86"/>
  <conditionalFormatting sqref="H5:H86">
    <cfRule type="cellIs" dxfId="5" priority="5" operator="lessThan">
      <formula>IF($I5="Дууссан",0,TODAY())</formula>
    </cfRule>
  </conditionalFormatting>
  <conditionalFormatting sqref="I5:I86">
    <cfRule type="cellIs" dxfId="6" priority="1" operator="equal">
      <formula>"Дууссан"</formula>
    </cfRule>
    <cfRule type="cellIs" dxfId="7" priority="2" operator="equal">
      <formula>"Хийгдэж байна"</formula>
    </cfRule>
    <cfRule type="cellIs" dxfId="8" priority="3" operator="equal">
      <formula>"Тестэд"</formula>
    </cfRule>
    <cfRule type="cellIs" dxfId="9" priority="4" operator="equal">
      <formula>"Саатсан"</formula>
    </cfRule>
  </conditionalFormatting>
  <dataValidations count="6">
    <dataValidation type="list" allowBlank="1" sqref="F10:F86">
      <formula1>"ITsystem,ЗСҮТ"</formula1>
    </dataValidation>
    <dataValidation type="list" allowBlank="1" sqref="F5:F86">
      <formula1>"ITsystem,ЗСҮТ"</formula1>
    </dataValidation>
    <dataValidation type="list" allowBlank="1" sqref="I10:I86">
      <formula1>"Эхлээгүй,Хийгдэж байна,Тестэд,Дууссан,Саатсан,Хамаарахгүй"</formula1>
    </dataValidation>
    <dataValidation type="list" allowBlank="1" sqref="I5:I86">
      <formula1>"Эхлээгүй,Хийгдэж байна,Тестэд,Дууссан,Саатсан,Хамаарахгүй"</formula1>
    </dataValidation>
    <dataValidation type="decimal" allowBlank="1" sqref="J10:J86">
      <formula1>0</formula1>
      <formula2>1</formula2>
    </dataValidation>
    <dataValidation type="decimal" allowBlank="1" sqref="J5:J86">
      <formula1>0</formula1>
      <formula2>1</formula2>
    </dataValidation>
  </dataValidations>
  <pageMargins left="0.75" right="0.75" top="1" bottom="1" header="0" footer="0"/>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4"/>
  <sheetViews>
    <sheetView workbookViewId="0" showGridLines="0" zoomScale="85" zoomScaleNormal="100">
      <pane ySplit="5" topLeftCell="A6" activePane="bottomLeft" state="frozen"/>
      <selection pane="bottomLeft"/>
    </sheetView>
  </sheetViews>
  <sheetFormatPr defaultRowHeight="15" outlineLevelRow="0" outlineLevelCol="0" x14ac:dyDescent="55"/>
  <cols>
    <col min="1" max="1" width="5" customWidth="1"/>
    <col min="2" max="2" width="18" customWidth="1"/>
    <col min="3" max="3" width="34" customWidth="1"/>
    <col min="4" max="4" width="72" customWidth="1"/>
    <col min="5" max="5" width="34" customWidth="1"/>
    <col min="6" max="7" width="18" customWidth="1"/>
    <col min="8" max="8" width="12" customWidth="1"/>
    <col min="9" max="9" width="81" customWidth="1"/>
  </cols>
  <sheetData>
    <row r="1" ht="24" customHeight="1" spans="1:1" x14ac:dyDescent="0.25">
      <c r="A1" s="16" t="s">
        <v>610</v>
      </c>
    </row>
    <row r="2" spans="1:1" x14ac:dyDescent="0.25">
      <c r="A2" s="2" t="s">
        <v>611</v>
      </c>
    </row>
    <row r="3" spans="1:1" x14ac:dyDescent="0.25">
      <c r="A3" s="2" t="s">
        <v>612</v>
      </c>
    </row>
    <row r="4" ht="6" customHeight="1" x14ac:dyDescent="0.25"/>
    <row r="5" ht="31.5" customHeight="1" spans="1:9" x14ac:dyDescent="0.25">
      <c r="A5" s="6" t="s">
        <v>59</v>
      </c>
      <c r="B5" s="6" t="s">
        <v>613</v>
      </c>
      <c r="C5" s="6" t="s">
        <v>614</v>
      </c>
      <c r="D5" s="6" t="s">
        <v>615</v>
      </c>
      <c r="E5" s="6" t="s">
        <v>616</v>
      </c>
      <c r="F5" s="6" t="s">
        <v>617</v>
      </c>
      <c r="G5" s="6" t="s">
        <v>618</v>
      </c>
      <c r="H5" s="6" t="s">
        <v>20</v>
      </c>
      <c r="I5" s="6" t="s">
        <v>619</v>
      </c>
    </row>
    <row r="6" ht="22" customHeight="1" spans="1:9" x14ac:dyDescent="0.25">
      <c r="A6" s="24" t="s">
        <v>620</v>
      </c>
      <c r="B6" s="24"/>
      <c r="C6" s="24"/>
      <c r="D6" s="24"/>
      <c r="E6" s="24"/>
      <c r="F6" s="24"/>
      <c r="G6" s="24"/>
      <c r="H6" s="24"/>
      <c r="I6" s="24"/>
    </row>
    <row r="7" ht="85.4" customHeight="1" spans="1:9" x14ac:dyDescent="0.25">
      <c r="A7" s="17">
        <v>1</v>
      </c>
      <c r="B7" s="19" t="s">
        <v>621</v>
      </c>
      <c r="C7" s="18" t="s">
        <v>622</v>
      </c>
      <c r="D7" s="19" t="s">
        <v>623</v>
      </c>
      <c r="E7" s="25" t="s">
        <v>624</v>
      </c>
      <c r="F7" s="26" t="s">
        <v>625</v>
      </c>
      <c r="G7" s="17" t="s">
        <v>626</v>
      </c>
      <c r="H7" s="17" t="s">
        <v>627</v>
      </c>
      <c r="I7" s="19" t="s">
        <v>626</v>
      </c>
    </row>
    <row r="8" ht="272.5" customHeight="1" spans="1:9" x14ac:dyDescent="0.25">
      <c r="A8" s="17">
        <v>2</v>
      </c>
      <c r="B8" s="19" t="s">
        <v>628</v>
      </c>
      <c r="C8" s="18" t="s">
        <v>629</v>
      </c>
      <c r="D8" s="19" t="s">
        <v>630</v>
      </c>
      <c r="E8" s="25" t="s">
        <v>631</v>
      </c>
      <c r="F8" s="26" t="s">
        <v>626</v>
      </c>
      <c r="G8" s="17" t="s">
        <v>626</v>
      </c>
      <c r="H8" s="17" t="s">
        <v>627</v>
      </c>
      <c r="I8" s="19" t="s">
        <v>626</v>
      </c>
    </row>
    <row r="9" ht="272.5" customHeight="1" spans="1:9" x14ac:dyDescent="0.25">
      <c r="A9" s="17">
        <v>3</v>
      </c>
      <c r="B9" s="19" t="s">
        <v>628</v>
      </c>
      <c r="C9" s="18" t="s">
        <v>632</v>
      </c>
      <c r="D9" s="19" t="s">
        <v>633</v>
      </c>
      <c r="E9" s="19" t="s">
        <v>634</v>
      </c>
      <c r="F9" s="26" t="s">
        <v>626</v>
      </c>
      <c r="G9" s="17" t="s">
        <v>626</v>
      </c>
      <c r="H9" s="17" t="s">
        <v>627</v>
      </c>
      <c r="I9" s="19" t="s">
        <v>626</v>
      </c>
    </row>
    <row r="10" ht="272.5" customHeight="1" spans="1:9" x14ac:dyDescent="0.25">
      <c r="A10" s="17">
        <v>4</v>
      </c>
      <c r="B10" s="19" t="s">
        <v>635</v>
      </c>
      <c r="C10" s="18" t="s">
        <v>636</v>
      </c>
      <c r="D10" s="19" t="s">
        <v>637</v>
      </c>
      <c r="E10" s="19" t="s">
        <v>638</v>
      </c>
      <c r="F10" s="26" t="s">
        <v>626</v>
      </c>
      <c r="G10" s="17" t="s">
        <v>626</v>
      </c>
      <c r="H10" s="17" t="s">
        <v>627</v>
      </c>
      <c r="I10" s="19" t="s">
        <v>626</v>
      </c>
    </row>
    <row r="11" ht="72.5" customHeight="1" spans="1:9" x14ac:dyDescent="0.25">
      <c r="A11" s="17">
        <v>5</v>
      </c>
      <c r="B11" s="19" t="s">
        <v>628</v>
      </c>
      <c r="C11" s="18" t="s">
        <v>639</v>
      </c>
      <c r="D11" s="19" t="s">
        <v>640</v>
      </c>
      <c r="E11" s="19" t="s">
        <v>641</v>
      </c>
      <c r="F11" s="26" t="s">
        <v>626</v>
      </c>
      <c r="G11" s="17" t="s">
        <v>626</v>
      </c>
      <c r="H11" s="17" t="s">
        <v>627</v>
      </c>
      <c r="I11" s="19" t="s">
        <v>626</v>
      </c>
    </row>
    <row r="12" ht="272.5" customHeight="1" spans="1:9" x14ac:dyDescent="0.25">
      <c r="A12" s="17">
        <v>6</v>
      </c>
      <c r="B12" s="19" t="s">
        <v>628</v>
      </c>
      <c r="C12" s="18" t="s">
        <v>642</v>
      </c>
      <c r="D12" s="19" t="s">
        <v>643</v>
      </c>
      <c r="E12" s="19" t="s">
        <v>641</v>
      </c>
      <c r="F12" s="26" t="s">
        <v>626</v>
      </c>
      <c r="G12" s="17" t="s">
        <v>626</v>
      </c>
      <c r="H12" s="17" t="s">
        <v>627</v>
      </c>
      <c r="I12" s="19" t="s">
        <v>626</v>
      </c>
    </row>
    <row r="13" ht="272.5" customHeight="1" spans="1:9" x14ac:dyDescent="0.25">
      <c r="A13" s="17">
        <v>7</v>
      </c>
      <c r="B13" s="19" t="s">
        <v>628</v>
      </c>
      <c r="C13" s="18" t="s">
        <v>644</v>
      </c>
      <c r="D13" s="19" t="s">
        <v>645</v>
      </c>
      <c r="E13" s="25" t="s">
        <v>646</v>
      </c>
      <c r="F13" s="26" t="s">
        <v>626</v>
      </c>
      <c r="G13" s="17" t="s">
        <v>626</v>
      </c>
      <c r="H13" s="17" t="s">
        <v>627</v>
      </c>
      <c r="I13" s="19" t="s">
        <v>626</v>
      </c>
    </row>
    <row r="14" ht="272.5" customHeight="1" spans="1:9" x14ac:dyDescent="0.25">
      <c r="A14" s="17">
        <v>8</v>
      </c>
      <c r="B14" s="19" t="s">
        <v>647</v>
      </c>
      <c r="C14" s="18" t="s">
        <v>648</v>
      </c>
      <c r="D14" s="19" t="s">
        <v>649</v>
      </c>
      <c r="E14" s="19" t="s">
        <v>650</v>
      </c>
      <c r="F14" s="26" t="s">
        <v>651</v>
      </c>
      <c r="G14" s="17" t="s">
        <v>626</v>
      </c>
      <c r="H14" s="17" t="s">
        <v>627</v>
      </c>
      <c r="I14" s="19" t="s">
        <v>626</v>
      </c>
    </row>
    <row r="15" ht="272.5" customHeight="1" spans="1:9" x14ac:dyDescent="0.25">
      <c r="A15" s="17">
        <v>9</v>
      </c>
      <c r="B15" s="19" t="s">
        <v>647</v>
      </c>
      <c r="C15" s="18" t="s">
        <v>652</v>
      </c>
      <c r="D15" s="19" t="s">
        <v>653</v>
      </c>
      <c r="E15" s="25" t="s">
        <v>654</v>
      </c>
      <c r="F15" s="26" t="s">
        <v>655</v>
      </c>
      <c r="G15" s="17" t="s">
        <v>626</v>
      </c>
      <c r="H15" s="17" t="s">
        <v>627</v>
      </c>
      <c r="I15" s="19" t="s">
        <v>626</v>
      </c>
    </row>
    <row r="16" ht="272.5" customHeight="1" spans="1:9" x14ac:dyDescent="0.25">
      <c r="A16" s="17">
        <v>10</v>
      </c>
      <c r="B16" s="19" t="s">
        <v>656</v>
      </c>
      <c r="C16" s="18" t="s">
        <v>657</v>
      </c>
      <c r="D16" s="19" t="s">
        <v>658</v>
      </c>
      <c r="E16" s="25" t="s">
        <v>659</v>
      </c>
      <c r="F16" s="26" t="s">
        <v>626</v>
      </c>
      <c r="G16" s="17" t="s">
        <v>626</v>
      </c>
      <c r="H16" s="17" t="s">
        <v>627</v>
      </c>
      <c r="I16" s="19" t="s">
        <v>626</v>
      </c>
    </row>
    <row r="17" ht="272.5" customHeight="1" spans="1:9" x14ac:dyDescent="0.25">
      <c r="A17" s="17">
        <v>11</v>
      </c>
      <c r="B17" s="19" t="s">
        <v>200</v>
      </c>
      <c r="C17" s="18" t="s">
        <v>660</v>
      </c>
      <c r="D17" s="19" t="s">
        <v>661</v>
      </c>
      <c r="E17" s="25" t="s">
        <v>662</v>
      </c>
      <c r="F17" s="26" t="s">
        <v>663</v>
      </c>
      <c r="G17" s="17" t="s">
        <v>626</v>
      </c>
      <c r="H17" s="17" t="s">
        <v>627</v>
      </c>
      <c r="I17" s="19" t="s">
        <v>626</v>
      </c>
    </row>
    <row r="18" ht="396.25" customHeight="1" spans="1:9" x14ac:dyDescent="0.25">
      <c r="A18" s="17">
        <v>12</v>
      </c>
      <c r="B18" s="19" t="s">
        <v>200</v>
      </c>
      <c r="C18" s="18" t="s">
        <v>664</v>
      </c>
      <c r="D18" s="19" t="s">
        <v>665</v>
      </c>
      <c r="E18" s="19" t="s">
        <v>666</v>
      </c>
      <c r="F18" s="26" t="s">
        <v>626</v>
      </c>
      <c r="G18" s="17" t="s">
        <v>626</v>
      </c>
      <c r="H18" s="17" t="s">
        <v>627</v>
      </c>
      <c r="I18" s="19" t="s">
        <v>626</v>
      </c>
    </row>
    <row r="19" ht="396.25" customHeight="1" spans="1:9" x14ac:dyDescent="0.25">
      <c r="A19" s="17">
        <v>13</v>
      </c>
      <c r="B19" s="19" t="s">
        <v>667</v>
      </c>
      <c r="C19" s="18" t="s">
        <v>668</v>
      </c>
      <c r="D19" s="19" t="s">
        <v>669</v>
      </c>
      <c r="E19" s="19" t="s">
        <v>670</v>
      </c>
      <c r="F19" s="26" t="s">
        <v>671</v>
      </c>
      <c r="G19" s="17" t="s">
        <v>626</v>
      </c>
      <c r="H19" s="17" t="s">
        <v>627</v>
      </c>
      <c r="I19" s="19" t="s">
        <v>626</v>
      </c>
    </row>
    <row r="20" ht="272.5" customHeight="1" spans="1:9" x14ac:dyDescent="0.25">
      <c r="A20" s="17">
        <v>14</v>
      </c>
      <c r="B20" s="19" t="s">
        <v>667</v>
      </c>
      <c r="C20" s="18" t="s">
        <v>672</v>
      </c>
      <c r="D20" s="19" t="s">
        <v>673</v>
      </c>
      <c r="E20" s="25" t="s">
        <v>674</v>
      </c>
      <c r="F20" s="26" t="s">
        <v>675</v>
      </c>
      <c r="G20" s="17" t="s">
        <v>626</v>
      </c>
      <c r="H20" s="17" t="s">
        <v>627</v>
      </c>
      <c r="I20" s="19" t="s">
        <v>626</v>
      </c>
    </row>
    <row r="21" ht="85.4" customHeight="1" spans="1:9" x14ac:dyDescent="0.25">
      <c r="A21" s="17">
        <v>15</v>
      </c>
      <c r="B21" s="19" t="s">
        <v>667</v>
      </c>
      <c r="C21" s="18" t="s">
        <v>676</v>
      </c>
      <c r="D21" s="19" t="s">
        <v>677</v>
      </c>
      <c r="E21" s="19" t="s">
        <v>678</v>
      </c>
      <c r="F21" s="26" t="s">
        <v>679</v>
      </c>
      <c r="G21" s="17" t="s">
        <v>626</v>
      </c>
      <c r="H21" s="17" t="s">
        <v>627</v>
      </c>
      <c r="I21" s="19" t="s">
        <v>626</v>
      </c>
    </row>
    <row r="22" ht="72.5" customHeight="1" spans="1:9" x14ac:dyDescent="0.25">
      <c r="A22" s="17">
        <v>16</v>
      </c>
      <c r="B22" s="19" t="s">
        <v>217</v>
      </c>
      <c r="C22" s="18" t="s">
        <v>680</v>
      </c>
      <c r="D22" s="19" t="s">
        <v>681</v>
      </c>
      <c r="E22" s="19" t="s">
        <v>682</v>
      </c>
      <c r="F22" s="26" t="s">
        <v>683</v>
      </c>
      <c r="G22" s="17" t="s">
        <v>626</v>
      </c>
      <c r="H22" s="17" t="s">
        <v>627</v>
      </c>
      <c r="I22" s="19" t="s">
        <v>626</v>
      </c>
    </row>
    <row r="23" ht="111.2" customHeight="1" spans="1:9" x14ac:dyDescent="0.25">
      <c r="A23" s="17">
        <v>17</v>
      </c>
      <c r="B23" s="19" t="s">
        <v>684</v>
      </c>
      <c r="C23" s="18" t="s">
        <v>685</v>
      </c>
      <c r="D23" s="19" t="s">
        <v>686</v>
      </c>
      <c r="E23" s="19" t="s">
        <v>687</v>
      </c>
      <c r="F23" s="26" t="s">
        <v>688</v>
      </c>
      <c r="G23" s="17" t="s">
        <v>626</v>
      </c>
      <c r="H23" s="17" t="s">
        <v>627</v>
      </c>
      <c r="I23" s="19" t="s">
        <v>626</v>
      </c>
    </row>
    <row r="24" ht="59.6" customHeight="1" spans="1:9" x14ac:dyDescent="0.25">
      <c r="A24" s="17">
        <v>18</v>
      </c>
      <c r="B24" s="19" t="s">
        <v>689</v>
      </c>
      <c r="C24" s="18" t="s">
        <v>690</v>
      </c>
      <c r="D24" s="19" t="s">
        <v>691</v>
      </c>
      <c r="E24" s="19" t="s">
        <v>687</v>
      </c>
      <c r="F24" s="26" t="s">
        <v>692</v>
      </c>
      <c r="G24" s="17" t="s">
        <v>626</v>
      </c>
      <c r="H24" s="17" t="s">
        <v>627</v>
      </c>
      <c r="I24" s="19" t="s">
        <v>626</v>
      </c>
    </row>
    <row r="25" ht="6" customHeight="1" x14ac:dyDescent="0.25"/>
    <row r="26" ht="22" customHeight="1" spans="1:9" x14ac:dyDescent="0.25">
      <c r="A26" s="27" t="s">
        <v>693</v>
      </c>
      <c r="B26" s="27"/>
      <c r="C26" s="27"/>
      <c r="D26" s="27"/>
      <c r="E26" s="27"/>
      <c r="F26" s="27"/>
      <c r="G26" s="27"/>
      <c r="H26" s="27"/>
      <c r="I26" s="27"/>
    </row>
    <row r="27" ht="59.6" customHeight="1" spans="1:9" x14ac:dyDescent="0.25">
      <c r="A27" s="17">
        <v>19</v>
      </c>
      <c r="B27" s="19" t="s">
        <v>217</v>
      </c>
      <c r="C27" s="18" t="s">
        <v>694</v>
      </c>
      <c r="D27" s="19" t="s">
        <v>695</v>
      </c>
      <c r="E27" s="19" t="s">
        <v>17</v>
      </c>
      <c r="F27" s="26" t="s">
        <v>696</v>
      </c>
      <c r="G27" s="28" t="s">
        <v>697</v>
      </c>
      <c r="H27" s="17" t="s">
        <v>698</v>
      </c>
      <c r="I27" s="19" t="s">
        <v>626</v>
      </c>
    </row>
    <row r="28" ht="46.7" customHeight="1" spans="1:9" x14ac:dyDescent="0.25">
      <c r="A28" s="17">
        <v>20</v>
      </c>
      <c r="B28" s="19" t="s">
        <v>217</v>
      </c>
      <c r="C28" s="18" t="s">
        <v>699</v>
      </c>
      <c r="D28" s="19" t="s">
        <v>700</v>
      </c>
      <c r="E28" s="19" t="s">
        <v>17</v>
      </c>
      <c r="F28" s="26" t="s">
        <v>701</v>
      </c>
      <c r="G28" s="28" t="s">
        <v>697</v>
      </c>
      <c r="H28" s="17" t="s">
        <v>698</v>
      </c>
      <c r="I28" s="19" t="s">
        <v>626</v>
      </c>
    </row>
    <row r="29" ht="46.7" customHeight="1" spans="1:9" x14ac:dyDescent="0.25">
      <c r="A29" s="17">
        <v>21</v>
      </c>
      <c r="B29" s="19" t="s">
        <v>217</v>
      </c>
      <c r="C29" s="18" t="s">
        <v>702</v>
      </c>
      <c r="D29" s="19" t="s">
        <v>703</v>
      </c>
      <c r="E29" s="19" t="s">
        <v>17</v>
      </c>
      <c r="F29" s="26" t="s">
        <v>704</v>
      </c>
      <c r="G29" s="29" t="s">
        <v>705</v>
      </c>
      <c r="H29" s="17" t="s">
        <v>698</v>
      </c>
      <c r="I29" s="19" t="s">
        <v>626</v>
      </c>
    </row>
    <row r="30" ht="46.7" customHeight="1" spans="1:9" x14ac:dyDescent="0.25">
      <c r="A30" s="17">
        <v>22</v>
      </c>
      <c r="B30" s="19" t="s">
        <v>217</v>
      </c>
      <c r="C30" s="18" t="s">
        <v>706</v>
      </c>
      <c r="D30" s="19" t="s">
        <v>707</v>
      </c>
      <c r="E30" s="19" t="s">
        <v>17</v>
      </c>
      <c r="F30" s="26" t="s">
        <v>708</v>
      </c>
      <c r="G30" s="29" t="s">
        <v>705</v>
      </c>
      <c r="H30" s="17" t="s">
        <v>698</v>
      </c>
      <c r="I30" s="19" t="s">
        <v>626</v>
      </c>
    </row>
    <row r="31" ht="46.7" customHeight="1" spans="1:9" x14ac:dyDescent="0.25">
      <c r="A31" s="17">
        <v>23</v>
      </c>
      <c r="B31" s="19" t="s">
        <v>217</v>
      </c>
      <c r="C31" s="18" t="s">
        <v>709</v>
      </c>
      <c r="D31" s="19" t="s">
        <v>707</v>
      </c>
      <c r="E31" s="19" t="s">
        <v>17</v>
      </c>
      <c r="F31" s="26" t="s">
        <v>710</v>
      </c>
      <c r="G31" s="29" t="s">
        <v>705</v>
      </c>
      <c r="H31" s="17" t="s">
        <v>698</v>
      </c>
      <c r="I31" s="19" t="s">
        <v>626</v>
      </c>
    </row>
    <row r="32" ht="46.7" customHeight="1" spans="1:9" x14ac:dyDescent="0.25">
      <c r="A32" s="17">
        <v>24</v>
      </c>
      <c r="B32" s="19" t="s">
        <v>217</v>
      </c>
      <c r="C32" s="18" t="s">
        <v>711</v>
      </c>
      <c r="D32" s="19" t="s">
        <v>707</v>
      </c>
      <c r="E32" s="19" t="s">
        <v>17</v>
      </c>
      <c r="F32" s="26" t="s">
        <v>712</v>
      </c>
      <c r="G32" s="29" t="s">
        <v>705</v>
      </c>
      <c r="H32" s="17" t="s">
        <v>698</v>
      </c>
      <c r="I32" s="19" t="s">
        <v>626</v>
      </c>
    </row>
    <row r="33" ht="59.6" customHeight="1" spans="1:9" x14ac:dyDescent="0.25">
      <c r="A33" s="17">
        <v>25</v>
      </c>
      <c r="B33" s="19" t="s">
        <v>217</v>
      </c>
      <c r="C33" s="18" t="s">
        <v>713</v>
      </c>
      <c r="D33" s="19" t="s">
        <v>714</v>
      </c>
      <c r="E33" s="19" t="s">
        <v>17</v>
      </c>
      <c r="F33" s="26" t="s">
        <v>715</v>
      </c>
      <c r="G33" s="29" t="s">
        <v>705</v>
      </c>
      <c r="H33" s="17" t="s">
        <v>698</v>
      </c>
      <c r="I33" s="19" t="s">
        <v>626</v>
      </c>
    </row>
    <row r="34" ht="46.7" customHeight="1" spans="1:9" x14ac:dyDescent="0.25">
      <c r="A34" s="17">
        <v>26</v>
      </c>
      <c r="B34" s="19" t="s">
        <v>716</v>
      </c>
      <c r="C34" s="18" t="s">
        <v>717</v>
      </c>
      <c r="D34" s="19" t="s">
        <v>718</v>
      </c>
      <c r="E34" s="19" t="s">
        <v>17</v>
      </c>
      <c r="F34" s="26" t="s">
        <v>719</v>
      </c>
      <c r="G34" s="29" t="s">
        <v>705</v>
      </c>
      <c r="H34" s="17" t="s">
        <v>698</v>
      </c>
      <c r="I34" s="19" t="s">
        <v>626</v>
      </c>
    </row>
    <row r="35" ht="111.2" customHeight="1" spans="1:9" x14ac:dyDescent="0.25">
      <c r="A35" s="17">
        <v>27</v>
      </c>
      <c r="B35" s="19" t="s">
        <v>647</v>
      </c>
      <c r="C35" s="18" t="s">
        <v>720</v>
      </c>
      <c r="D35" s="19" t="s">
        <v>721</v>
      </c>
      <c r="E35" s="19" t="s">
        <v>722</v>
      </c>
      <c r="F35" s="26" t="s">
        <v>723</v>
      </c>
      <c r="G35" s="28" t="s">
        <v>697</v>
      </c>
      <c r="H35" s="17" t="s">
        <v>698</v>
      </c>
      <c r="I35" s="19" t="s">
        <v>626</v>
      </c>
    </row>
    <row r="36" ht="59.6" customHeight="1" spans="1:9" x14ac:dyDescent="0.25">
      <c r="A36" s="17">
        <v>28</v>
      </c>
      <c r="B36" s="19" t="s">
        <v>647</v>
      </c>
      <c r="C36" s="18" t="s">
        <v>724</v>
      </c>
      <c r="D36" s="19" t="s">
        <v>725</v>
      </c>
      <c r="E36" s="19" t="s">
        <v>17</v>
      </c>
      <c r="F36" s="26" t="s">
        <v>726</v>
      </c>
      <c r="G36" s="28" t="s">
        <v>697</v>
      </c>
      <c r="H36" s="17" t="s">
        <v>698</v>
      </c>
      <c r="I36" s="19" t="s">
        <v>626</v>
      </c>
    </row>
    <row r="37" ht="46.7" customHeight="1" spans="1:9" x14ac:dyDescent="0.25">
      <c r="A37" s="17">
        <v>29</v>
      </c>
      <c r="B37" s="19" t="s">
        <v>200</v>
      </c>
      <c r="C37" s="18" t="s">
        <v>727</v>
      </c>
      <c r="D37" s="19" t="s">
        <v>728</v>
      </c>
      <c r="E37" s="19" t="s">
        <v>722</v>
      </c>
      <c r="F37" s="26" t="s">
        <v>729</v>
      </c>
      <c r="G37" s="28" t="s">
        <v>697</v>
      </c>
      <c r="H37" s="17" t="s">
        <v>698</v>
      </c>
      <c r="I37" s="19" t="s">
        <v>626</v>
      </c>
    </row>
    <row r="38" ht="40" customHeight="1" spans="1:9" x14ac:dyDescent="0.25">
      <c r="A38" s="17">
        <v>30</v>
      </c>
      <c r="B38" s="19" t="s">
        <v>684</v>
      </c>
      <c r="C38" s="18" t="s">
        <v>730</v>
      </c>
      <c r="D38" s="19" t="s">
        <v>731</v>
      </c>
      <c r="E38" s="19" t="s">
        <v>17</v>
      </c>
      <c r="F38" s="26" t="s">
        <v>732</v>
      </c>
      <c r="G38" s="29" t="s">
        <v>705</v>
      </c>
      <c r="H38" s="17" t="s">
        <v>698</v>
      </c>
      <c r="I38" s="19" t="s">
        <v>626</v>
      </c>
    </row>
    <row r="39" ht="72.5" customHeight="1" spans="1:9" x14ac:dyDescent="0.25">
      <c r="A39" s="17">
        <v>31</v>
      </c>
      <c r="B39" s="19" t="s">
        <v>621</v>
      </c>
      <c r="C39" s="18" t="s">
        <v>733</v>
      </c>
      <c r="D39" s="19" t="s">
        <v>734</v>
      </c>
      <c r="E39" s="19" t="s">
        <v>17</v>
      </c>
      <c r="F39" s="26" t="s">
        <v>735</v>
      </c>
      <c r="G39" s="28" t="s">
        <v>697</v>
      </c>
      <c r="H39" s="17" t="s">
        <v>698</v>
      </c>
      <c r="I39" s="19" t="s">
        <v>626</v>
      </c>
    </row>
    <row r="40" ht="72.5" customHeight="1" spans="1:9" x14ac:dyDescent="0.25">
      <c r="A40" s="17">
        <v>32</v>
      </c>
      <c r="B40" s="19" t="s">
        <v>684</v>
      </c>
      <c r="C40" s="18" t="s">
        <v>736</v>
      </c>
      <c r="D40" s="19" t="s">
        <v>737</v>
      </c>
      <c r="E40" s="19" t="s">
        <v>17</v>
      </c>
      <c r="F40" s="26" t="s">
        <v>738</v>
      </c>
      <c r="G40" s="28" t="s">
        <v>697</v>
      </c>
      <c r="H40" s="17" t="s">
        <v>698</v>
      </c>
      <c r="I40" s="19" t="s">
        <v>626</v>
      </c>
    </row>
    <row r="41" ht="59.6" customHeight="1" spans="1:9" x14ac:dyDescent="0.25">
      <c r="A41" s="17">
        <v>33</v>
      </c>
      <c r="B41" s="19" t="s">
        <v>739</v>
      </c>
      <c r="C41" s="18" t="s">
        <v>154</v>
      </c>
      <c r="D41" s="19" t="s">
        <v>740</v>
      </c>
      <c r="E41" s="19" t="s">
        <v>741</v>
      </c>
      <c r="F41" s="26" t="s">
        <v>742</v>
      </c>
      <c r="G41" s="28" t="s">
        <v>697</v>
      </c>
      <c r="H41" s="17" t="s">
        <v>698</v>
      </c>
      <c r="I41" s="19" t="s">
        <v>626</v>
      </c>
    </row>
    <row r="42" ht="46.7" customHeight="1" spans="1:9" x14ac:dyDescent="0.25">
      <c r="A42" s="17">
        <v>34</v>
      </c>
      <c r="B42" s="19" t="s">
        <v>739</v>
      </c>
      <c r="C42" s="18" t="s">
        <v>326</v>
      </c>
      <c r="D42" s="19" t="s">
        <v>743</v>
      </c>
      <c r="E42" s="19" t="s">
        <v>744</v>
      </c>
      <c r="F42" s="26" t="s">
        <v>745</v>
      </c>
      <c r="G42" s="28" t="s">
        <v>697</v>
      </c>
      <c r="H42" s="17" t="s">
        <v>746</v>
      </c>
      <c r="I42" s="19" t="s">
        <v>626</v>
      </c>
    </row>
    <row r="43" ht="6" customHeight="1" x14ac:dyDescent="0.25"/>
    <row r="44" ht="62" customHeight="1" spans="1:9" x14ac:dyDescent="0.25">
      <c r="A44" s="30" t="s">
        <v>747</v>
      </c>
      <c r="B44" s="30"/>
      <c r="C44" s="30"/>
      <c r="D44" s="30"/>
      <c r="E44" s="30"/>
      <c r="F44" s="30"/>
      <c r="G44" s="30"/>
      <c r="H44" s="30"/>
      <c r="I44" s="30"/>
    </row>
  </sheetData>
  <autoFilter ref="A5:H42"/>
  <mergeCells count="3">
    <mergeCell ref="A6:I6"/>
    <mergeCell ref="A26:I26"/>
    <mergeCell ref="A44:I44"/>
  </mergeCells>
  <hyperlinks>
    <hyperlink ref="E7" r:id="rId1"/>
    <hyperlink ref="E8" r:id="rId2"/>
    <hyperlink ref="E13" r:id="rId3"/>
    <hyperlink ref="E15" r:id="rId4"/>
    <hyperlink ref="E16" r:id="rId5"/>
    <hyperlink ref="E17" r:id="rId6"/>
    <hyperlink ref="E20" r:id="rId7"/>
  </hyperlinks>
  <pageMargins left="0.7" right="0.7" top="0.75" bottom="0.75" header="0.3" footer="0.3"/>
  <pageSetup orientation="landscape" horizontalDpi="4294967295" verticalDpi="4294967295" scale="100" fitToWidth="1" fitToHeight="0" firstPageNumber="1" useFirstPageNumber="1" copies="1"/>
  <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Хяналтын самбар</vt:lpstr>
      <vt:lpstr>Веб систем</vt:lpstr>
      <vt:lpstr>Мобайл апп</vt:lpstr>
      <vt:lpstr>Веб — санал, тайлан 09-10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2026-09-09T04:37:28Z</dcterms:created>
  <dcterms:modified xsi:type="dcterms:W3CDTF">2026-09-10T06:49:46Z</dcterms:modified>
</cp:coreProperties>
</file>